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21" firstSheet="30" activeTab="36"/>
  </bookViews>
  <sheets>
    <sheet name="012_Sicepat" sheetId="2" r:id="rId1"/>
    <sheet name="BKI032210029249" sheetId="31" r:id="rId2"/>
    <sheet name="BKI032210029678" sheetId="32" r:id="rId3"/>
    <sheet name="BKI032210029686" sheetId="33" r:id="rId4"/>
    <sheet name="BKI032210029595" sheetId="34" r:id="rId5"/>
    <sheet name="BKI032210029587" sheetId="35" r:id="rId6"/>
    <sheet name="BKI032210029991" sheetId="36" r:id="rId7"/>
    <sheet name="BKI032210030007" sheetId="37" r:id="rId8"/>
    <sheet name="BKI032210030247" sheetId="38" r:id="rId9"/>
    <sheet name="BKI032210030015" sheetId="39" r:id="rId10"/>
    <sheet name="BKI032210030270" sheetId="40" r:id="rId11"/>
    <sheet name="BKI032210030262" sheetId="41" r:id="rId12"/>
    <sheet name="BKI032210030023" sheetId="44" r:id="rId13"/>
    <sheet name="BKI032210030221" sheetId="42" r:id="rId14"/>
    <sheet name="BKI032210029975" sheetId="43" r:id="rId15"/>
    <sheet name="BKI032210029983" sheetId="45" r:id="rId16"/>
    <sheet name="BKI032210030213" sheetId="67" r:id="rId17"/>
    <sheet name="BKI032210030254" sheetId="46" r:id="rId18"/>
    <sheet name="BKI032210029967" sheetId="47" r:id="rId19"/>
    <sheet name="BKI032210030239" sheetId="48" r:id="rId20"/>
    <sheet name="BKI032210030916" sheetId="49" r:id="rId21"/>
    <sheet name="BKI032210030536" sheetId="50" r:id="rId22"/>
    <sheet name="BKI032210030544" sheetId="51" r:id="rId23"/>
    <sheet name="BKI032210030296" sheetId="52" r:id="rId24"/>
    <sheet name="BKI032210030502" sheetId="53" r:id="rId25"/>
    <sheet name="BKI032210030205" sheetId="54" r:id="rId26"/>
    <sheet name="BKI032210030288" sheetId="55" r:id="rId27"/>
    <sheet name="BKI032210031039" sheetId="56" r:id="rId28"/>
    <sheet name="BKI032210030304" sheetId="57" r:id="rId29"/>
    <sheet name="BKI032210030494" sheetId="58" r:id="rId30"/>
    <sheet name="BKI032210030197" sheetId="59" r:id="rId31"/>
    <sheet name="BKI032210030528" sheetId="60" r:id="rId32"/>
    <sheet name="BKI032210031005" sheetId="61" r:id="rId33"/>
    <sheet name="BKI032210030833" sheetId="63" r:id="rId34"/>
    <sheet name="BKI032210030817" sheetId="62" r:id="rId35"/>
    <sheet name="BKI032210030841" sheetId="64" r:id="rId36"/>
    <sheet name="BKI032210031013" sheetId="65" r:id="rId37"/>
  </sheets>
  <definedNames>
    <definedName name="_xlnm.Print_Titles" localSheetId="0">'012_Sicepat'!$2:$17</definedName>
    <definedName name="_xlnm.Print_Titles" localSheetId="1">BKI032210029249!$2:$2</definedName>
    <definedName name="_xlnm.Print_Titles" localSheetId="5">BKI032210029587!$2:$2</definedName>
    <definedName name="_xlnm.Print_Titles" localSheetId="4">BKI032210029595!$2:$2</definedName>
    <definedName name="_xlnm.Print_Titles" localSheetId="2">BKI032210029678!$2:$2</definedName>
    <definedName name="_xlnm.Print_Titles" localSheetId="3">BKI032210029686!$2:$2</definedName>
    <definedName name="_xlnm.Print_Titles" localSheetId="18">BKI032210029967!$2:$2</definedName>
    <definedName name="_xlnm.Print_Titles" localSheetId="14">BKI032210029975!$2:$2</definedName>
    <definedName name="_xlnm.Print_Titles" localSheetId="15">BKI032210029983!$2:$2</definedName>
    <definedName name="_xlnm.Print_Titles" localSheetId="6">BKI032210029991!$2:$2</definedName>
    <definedName name="_xlnm.Print_Titles" localSheetId="7">BKI032210030007!$2:$2</definedName>
    <definedName name="_xlnm.Print_Titles" localSheetId="9">BKI032210030015!$2:$2</definedName>
    <definedName name="_xlnm.Print_Titles" localSheetId="12">BKI032210030023!$2:$2</definedName>
    <definedName name="_xlnm.Print_Titles" localSheetId="30">BKI032210030197!$2:$2</definedName>
    <definedName name="_xlnm.Print_Titles" localSheetId="25">BKI032210030205!$2:$2</definedName>
    <definedName name="_xlnm.Print_Titles" localSheetId="16">BKI032210030213!$2:$2</definedName>
    <definedName name="_xlnm.Print_Titles" localSheetId="13">BKI032210030221!$2:$2</definedName>
    <definedName name="_xlnm.Print_Titles" localSheetId="19">BKI032210030239!$2:$2</definedName>
    <definedName name="_xlnm.Print_Titles" localSheetId="8">BKI032210030247!$2:$2</definedName>
    <definedName name="_xlnm.Print_Titles" localSheetId="17">BKI032210030254!$2:$2</definedName>
    <definedName name="_xlnm.Print_Titles" localSheetId="11">BKI032210030262!$2:$2</definedName>
    <definedName name="_xlnm.Print_Titles" localSheetId="10">BKI032210030270!$2:$2</definedName>
    <definedName name="_xlnm.Print_Titles" localSheetId="26">BKI032210030288!$2:$2</definedName>
    <definedName name="_xlnm.Print_Titles" localSheetId="23">BKI032210030296!$2:$2</definedName>
    <definedName name="_xlnm.Print_Titles" localSheetId="28">BKI032210030304!$2:$2</definedName>
    <definedName name="_xlnm.Print_Titles" localSheetId="29">BKI032210030494!$2:$2</definedName>
    <definedName name="_xlnm.Print_Titles" localSheetId="24">BKI032210030502!$2:$2</definedName>
    <definedName name="_xlnm.Print_Titles" localSheetId="31">BKI032210030528!$2:$2</definedName>
    <definedName name="_xlnm.Print_Titles" localSheetId="21">BKI032210030536!$2:$2</definedName>
    <definedName name="_xlnm.Print_Titles" localSheetId="22">BKI032210030544!$2:$2</definedName>
    <definedName name="_xlnm.Print_Titles" localSheetId="34">BKI032210030817!$2:$2</definedName>
    <definedName name="_xlnm.Print_Titles" localSheetId="33">BKI032210030833!$2:$2</definedName>
    <definedName name="_xlnm.Print_Titles" localSheetId="35">BKI032210030841!$2:$2</definedName>
    <definedName name="_xlnm.Print_Titles" localSheetId="20">BKI032210030916!$2:$2</definedName>
    <definedName name="_xlnm.Print_Titles" localSheetId="32">BKI032210031005!$2:$2</definedName>
    <definedName name="_xlnm.Print_Titles" localSheetId="36">BKI032210031013!$2:$2</definedName>
    <definedName name="_xlnm.Print_Titles" localSheetId="27">BKI032210031039!$2:$2</definedName>
  </definedNames>
  <calcPr calcId="162913"/>
</workbook>
</file>

<file path=xl/calcChain.xml><?xml version="1.0" encoding="utf-8"?>
<calcChain xmlns="http://schemas.openxmlformats.org/spreadsheetml/2006/main">
  <c r="A20" i="2" l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O149" i="64" l="1"/>
  <c r="N149" i="64"/>
  <c r="O4" i="62"/>
  <c r="N4" i="62"/>
  <c r="O138" i="61"/>
  <c r="N138" i="61"/>
  <c r="O32" i="59"/>
  <c r="N32" i="59"/>
  <c r="O164" i="56"/>
  <c r="N164" i="56"/>
  <c r="O130" i="55"/>
  <c r="N130" i="55"/>
  <c r="O242" i="54"/>
  <c r="N242" i="54"/>
  <c r="O34" i="53"/>
  <c r="N34" i="53"/>
  <c r="O285" i="52"/>
  <c r="N285" i="52"/>
  <c r="O149" i="60" l="1"/>
  <c r="N149" i="60"/>
  <c r="O9" i="50"/>
  <c r="N9" i="50"/>
  <c r="O268" i="46"/>
  <c r="N268" i="46"/>
  <c r="O181" i="45"/>
  <c r="N181" i="45"/>
  <c r="O314" i="43"/>
  <c r="N314" i="43"/>
  <c r="O258" i="42"/>
  <c r="O5" i="44"/>
  <c r="O5" i="41"/>
  <c r="O145" i="40"/>
  <c r="N145" i="40"/>
  <c r="O157" i="39"/>
  <c r="N157" i="39"/>
  <c r="O214" i="38"/>
  <c r="N214" i="38"/>
  <c r="O204" i="37"/>
  <c r="N204" i="37"/>
  <c r="N33" i="36"/>
  <c r="O33" i="36"/>
  <c r="O16" i="35"/>
  <c r="P15" i="35"/>
  <c r="N192" i="34"/>
  <c r="O192" i="34"/>
  <c r="O136" i="33"/>
  <c r="N136" i="33"/>
  <c r="O111" i="32"/>
  <c r="N111" i="32"/>
  <c r="O28" i="31"/>
  <c r="N28" i="31"/>
  <c r="J29" i="2" l="1"/>
  <c r="J30" i="2"/>
  <c r="J34" i="2" l="1"/>
  <c r="J33" i="2"/>
  <c r="N15" i="67"/>
  <c r="M15" i="67"/>
  <c r="P14" i="67"/>
  <c r="P13" i="67"/>
  <c r="P12" i="67"/>
  <c r="P11" i="67"/>
  <c r="P10" i="67"/>
  <c r="P9" i="67"/>
  <c r="P8" i="67"/>
  <c r="P7" i="67"/>
  <c r="P6" i="67"/>
  <c r="P5" i="67"/>
  <c r="P4" i="67"/>
  <c r="P3" i="67"/>
  <c r="O15" i="67" l="1"/>
  <c r="P17" i="67" s="1"/>
  <c r="P16" i="67" l="1"/>
  <c r="P20" i="67" s="1"/>
  <c r="P475" i="65"/>
  <c r="P474" i="65"/>
  <c r="P473" i="65"/>
  <c r="P472" i="65"/>
  <c r="P471" i="65"/>
  <c r="P470" i="65"/>
  <c r="P469" i="65"/>
  <c r="P468" i="65"/>
  <c r="P467" i="65"/>
  <c r="P466" i="65"/>
  <c r="P465" i="65"/>
  <c r="P464" i="65"/>
  <c r="P463" i="65"/>
  <c r="P462" i="65"/>
  <c r="P461" i="65"/>
  <c r="P460" i="65"/>
  <c r="P459" i="65"/>
  <c r="P458" i="65"/>
  <c r="P457" i="65"/>
  <c r="P456" i="65"/>
  <c r="P455" i="65"/>
  <c r="P454" i="65"/>
  <c r="P453" i="65"/>
  <c r="P452" i="65"/>
  <c r="P451" i="65"/>
  <c r="P450" i="65"/>
  <c r="P449" i="65"/>
  <c r="P448" i="65"/>
  <c r="P447" i="65"/>
  <c r="P446" i="65"/>
  <c r="P445" i="65"/>
  <c r="P444" i="65"/>
  <c r="P443" i="65"/>
  <c r="P442" i="65"/>
  <c r="P441" i="65"/>
  <c r="P440" i="65"/>
  <c r="P439" i="65"/>
  <c r="P438" i="65"/>
  <c r="P437" i="65"/>
  <c r="P436" i="65"/>
  <c r="P435" i="65"/>
  <c r="P434" i="65"/>
  <c r="P433" i="65"/>
  <c r="P432" i="65"/>
  <c r="P431" i="65"/>
  <c r="P430" i="65"/>
  <c r="P429" i="65"/>
  <c r="P428" i="65"/>
  <c r="P427" i="65"/>
  <c r="P426" i="65"/>
  <c r="P425" i="65"/>
  <c r="P424" i="65"/>
  <c r="P423" i="65"/>
  <c r="P422" i="65"/>
  <c r="P421" i="65"/>
  <c r="P420" i="65"/>
  <c r="P419" i="65"/>
  <c r="P418" i="65"/>
  <c r="P417" i="65"/>
  <c r="P416" i="65"/>
  <c r="P415" i="65"/>
  <c r="P414" i="65"/>
  <c r="P413" i="65"/>
  <c r="P412" i="65"/>
  <c r="P411" i="65"/>
  <c r="P410" i="65"/>
  <c r="P409" i="65"/>
  <c r="P408" i="65"/>
  <c r="P407" i="65"/>
  <c r="P406" i="65"/>
  <c r="P405" i="65"/>
  <c r="P404" i="65"/>
  <c r="P403" i="65"/>
  <c r="P402" i="65"/>
  <c r="P401" i="65"/>
  <c r="P400" i="65"/>
  <c r="P399" i="65"/>
  <c r="P398" i="65"/>
  <c r="P397" i="65"/>
  <c r="P396" i="65"/>
  <c r="P395" i="65"/>
  <c r="P394" i="65"/>
  <c r="P393" i="65"/>
  <c r="P392" i="65"/>
  <c r="P391" i="65"/>
  <c r="P390" i="65"/>
  <c r="P389" i="65"/>
  <c r="P388" i="65"/>
  <c r="P387" i="65"/>
  <c r="P386" i="65"/>
  <c r="P385" i="65"/>
  <c r="P384" i="65"/>
  <c r="P383" i="65"/>
  <c r="P382" i="65"/>
  <c r="P381" i="65"/>
  <c r="P380" i="65"/>
  <c r="P379" i="65"/>
  <c r="P378" i="65"/>
  <c r="P377" i="65"/>
  <c r="P376" i="65"/>
  <c r="P375" i="65"/>
  <c r="P374" i="65"/>
  <c r="P373" i="65"/>
  <c r="P372" i="65"/>
  <c r="P371" i="65"/>
  <c r="P370" i="65"/>
  <c r="P369" i="65"/>
  <c r="P368" i="65"/>
  <c r="P367" i="65"/>
  <c r="P366" i="65"/>
  <c r="P365" i="65"/>
  <c r="P364" i="65"/>
  <c r="P363" i="65"/>
  <c r="P362" i="65"/>
  <c r="P361" i="65"/>
  <c r="P360" i="65"/>
  <c r="P359" i="65"/>
  <c r="P358" i="65"/>
  <c r="P357" i="65"/>
  <c r="P356" i="65"/>
  <c r="P355" i="65"/>
  <c r="P354" i="65"/>
  <c r="P353" i="65"/>
  <c r="P352" i="65"/>
  <c r="P351" i="65"/>
  <c r="P350" i="65"/>
  <c r="P349" i="65"/>
  <c r="P348" i="65"/>
  <c r="P347" i="65"/>
  <c r="P346" i="65"/>
  <c r="P345" i="65"/>
  <c r="P344" i="65"/>
  <c r="P343" i="65"/>
  <c r="P342" i="65"/>
  <c r="P341" i="65"/>
  <c r="P340" i="65"/>
  <c r="P339" i="65"/>
  <c r="P338" i="65"/>
  <c r="P337" i="65"/>
  <c r="P336" i="65"/>
  <c r="P335" i="65"/>
  <c r="P334" i="65"/>
  <c r="P333" i="65"/>
  <c r="P332" i="65"/>
  <c r="P331" i="65"/>
  <c r="P330" i="65"/>
  <c r="P329" i="65"/>
  <c r="P328" i="65"/>
  <c r="P327" i="65"/>
  <c r="P326" i="65"/>
  <c r="P325" i="65"/>
  <c r="P324" i="65"/>
  <c r="P323" i="65"/>
  <c r="P322" i="65"/>
  <c r="P321" i="65"/>
  <c r="P320" i="65"/>
  <c r="P319" i="65"/>
  <c r="P318" i="65"/>
  <c r="P317" i="65"/>
  <c r="P316" i="65"/>
  <c r="P315" i="65"/>
  <c r="P314" i="65"/>
  <c r="P313" i="65"/>
  <c r="P312" i="65"/>
  <c r="P311" i="65"/>
  <c r="P310" i="65"/>
  <c r="P309" i="65"/>
  <c r="P308" i="65"/>
  <c r="P307" i="65"/>
  <c r="P306" i="65"/>
  <c r="P305" i="65"/>
  <c r="P304" i="65"/>
  <c r="P303" i="65"/>
  <c r="P302" i="65"/>
  <c r="P301" i="65"/>
  <c r="P300" i="65"/>
  <c r="P299" i="65"/>
  <c r="P298" i="65"/>
  <c r="P297" i="65"/>
  <c r="P296" i="65"/>
  <c r="P295" i="65"/>
  <c r="P294" i="65"/>
  <c r="P293" i="65"/>
  <c r="P292" i="65"/>
  <c r="P291" i="65"/>
  <c r="P290" i="65"/>
  <c r="P289" i="65"/>
  <c r="P288" i="65"/>
  <c r="P287" i="65"/>
  <c r="P286" i="65"/>
  <c r="P285" i="65"/>
  <c r="P284" i="65"/>
  <c r="P283" i="65"/>
  <c r="P282" i="65"/>
  <c r="P281" i="65"/>
  <c r="P280" i="65"/>
  <c r="P279" i="65"/>
  <c r="P278" i="65"/>
  <c r="P277" i="65"/>
  <c r="P276" i="65"/>
  <c r="P275" i="65"/>
  <c r="P274" i="65"/>
  <c r="P273" i="65"/>
  <c r="P272" i="65"/>
  <c r="P271" i="65"/>
  <c r="P270" i="65"/>
  <c r="P269" i="65"/>
  <c r="P268" i="65"/>
  <c r="P267" i="65"/>
  <c r="P266" i="65"/>
  <c r="P265" i="65"/>
  <c r="P264" i="65"/>
  <c r="P263" i="65"/>
  <c r="P262" i="65"/>
  <c r="P261" i="65"/>
  <c r="P260" i="65"/>
  <c r="P259" i="65"/>
  <c r="P258" i="65"/>
  <c r="P257" i="65"/>
  <c r="P256" i="65"/>
  <c r="P255" i="65"/>
  <c r="P254" i="65"/>
  <c r="P253" i="65"/>
  <c r="P252" i="65"/>
  <c r="P251" i="65"/>
  <c r="P250" i="65"/>
  <c r="P249" i="65"/>
  <c r="P248" i="65"/>
  <c r="P247" i="65"/>
  <c r="P246" i="65"/>
  <c r="P245" i="65"/>
  <c r="P244" i="65"/>
  <c r="P243" i="65"/>
  <c r="P242" i="65"/>
  <c r="P241" i="65"/>
  <c r="P240" i="65"/>
  <c r="P239" i="65"/>
  <c r="P238" i="65"/>
  <c r="P237" i="65"/>
  <c r="P236" i="65"/>
  <c r="P235" i="65"/>
  <c r="P234" i="65"/>
  <c r="P233" i="65"/>
  <c r="P232" i="65"/>
  <c r="P231" i="65"/>
  <c r="P230" i="65"/>
  <c r="P229" i="65"/>
  <c r="P228" i="65"/>
  <c r="P227" i="65"/>
  <c r="P226" i="65"/>
  <c r="P225" i="65"/>
  <c r="P224" i="65"/>
  <c r="P223" i="65"/>
  <c r="P222" i="65"/>
  <c r="P221" i="65"/>
  <c r="P220" i="65"/>
  <c r="P219" i="65"/>
  <c r="P218" i="65"/>
  <c r="P217" i="65"/>
  <c r="P216" i="65"/>
  <c r="P215" i="65"/>
  <c r="P214" i="65"/>
  <c r="P213" i="65"/>
  <c r="P212" i="65"/>
  <c r="P211" i="65"/>
  <c r="P210" i="65"/>
  <c r="P209" i="65"/>
  <c r="P208" i="65"/>
  <c r="P207" i="65"/>
  <c r="P206" i="65"/>
  <c r="P205" i="65"/>
  <c r="P204" i="65"/>
  <c r="P203" i="65"/>
  <c r="P202" i="65"/>
  <c r="P201" i="65"/>
  <c r="P200" i="65"/>
  <c r="P199" i="65"/>
  <c r="P198" i="65"/>
  <c r="P197" i="65"/>
  <c r="P196" i="65"/>
  <c r="P195" i="65"/>
  <c r="P194" i="65"/>
  <c r="P193" i="65"/>
  <c r="P192" i="65"/>
  <c r="P191" i="65"/>
  <c r="P190" i="65"/>
  <c r="P189" i="65"/>
  <c r="P188" i="65"/>
  <c r="J53" i="2"/>
  <c r="M148" i="64"/>
  <c r="M147" i="64"/>
  <c r="P146" i="64"/>
  <c r="P147" i="64"/>
  <c r="P148" i="64"/>
  <c r="N483" i="65"/>
  <c r="M483" i="65"/>
  <c r="P482" i="65"/>
  <c r="P481" i="65"/>
  <c r="P480" i="65"/>
  <c r="P479" i="65"/>
  <c r="P478" i="65"/>
  <c r="P477" i="65"/>
  <c r="P476" i="65"/>
  <c r="P187" i="65"/>
  <c r="P186" i="65"/>
  <c r="P185" i="65"/>
  <c r="P184" i="65"/>
  <c r="P183" i="65"/>
  <c r="P182" i="65"/>
  <c r="P181" i="65"/>
  <c r="P180" i="65"/>
  <c r="P179" i="65"/>
  <c r="P178" i="65"/>
  <c r="P177" i="65"/>
  <c r="P176" i="65"/>
  <c r="P175" i="65"/>
  <c r="P174" i="65"/>
  <c r="P173" i="65"/>
  <c r="P172" i="65"/>
  <c r="P171" i="65"/>
  <c r="P170" i="65"/>
  <c r="P169" i="65"/>
  <c r="P168" i="65"/>
  <c r="P167" i="65"/>
  <c r="P166" i="65"/>
  <c r="P165" i="65"/>
  <c r="P164" i="65"/>
  <c r="P163" i="65"/>
  <c r="P162" i="65"/>
  <c r="P161" i="65"/>
  <c r="P160" i="65"/>
  <c r="P159" i="65"/>
  <c r="P158" i="65"/>
  <c r="P157" i="65"/>
  <c r="P156" i="65"/>
  <c r="P155" i="65"/>
  <c r="P154" i="65"/>
  <c r="P153" i="65"/>
  <c r="P152" i="65"/>
  <c r="P151" i="65"/>
  <c r="P150" i="65"/>
  <c r="P149" i="65"/>
  <c r="P148" i="65"/>
  <c r="P147" i="65"/>
  <c r="P146" i="65"/>
  <c r="P145" i="65"/>
  <c r="P144" i="65"/>
  <c r="P143" i="65"/>
  <c r="P142" i="65"/>
  <c r="P141" i="65"/>
  <c r="P140" i="65"/>
  <c r="P139" i="65"/>
  <c r="P138" i="65"/>
  <c r="P137" i="65"/>
  <c r="P136" i="65"/>
  <c r="P135" i="65"/>
  <c r="P134" i="65"/>
  <c r="P133" i="65"/>
  <c r="P132" i="65"/>
  <c r="P131" i="65"/>
  <c r="P130" i="65"/>
  <c r="P129" i="65"/>
  <c r="P128" i="65"/>
  <c r="P127" i="65"/>
  <c r="P126" i="65"/>
  <c r="P125" i="65"/>
  <c r="P124" i="65"/>
  <c r="P123" i="65"/>
  <c r="P122" i="65"/>
  <c r="P121" i="65"/>
  <c r="P120" i="65"/>
  <c r="P119" i="65"/>
  <c r="P118" i="65"/>
  <c r="P117" i="65"/>
  <c r="P116" i="65"/>
  <c r="P115" i="65"/>
  <c r="P114" i="65"/>
  <c r="P113" i="65"/>
  <c r="P112" i="65"/>
  <c r="P111" i="65"/>
  <c r="P110" i="65"/>
  <c r="P109" i="65"/>
  <c r="P108" i="65"/>
  <c r="P107" i="65"/>
  <c r="P106" i="65"/>
  <c r="P105" i="65"/>
  <c r="P104" i="65"/>
  <c r="P103" i="65"/>
  <c r="P102" i="65"/>
  <c r="P101" i="65"/>
  <c r="P100" i="65"/>
  <c r="P99" i="65"/>
  <c r="P98" i="65"/>
  <c r="P97" i="65"/>
  <c r="P96" i="65"/>
  <c r="P95" i="65"/>
  <c r="P94" i="65"/>
  <c r="P93" i="65"/>
  <c r="P92" i="65"/>
  <c r="P91" i="65"/>
  <c r="P90" i="65"/>
  <c r="P89" i="65"/>
  <c r="P88" i="65"/>
  <c r="P87" i="65"/>
  <c r="P86" i="65"/>
  <c r="P85" i="65"/>
  <c r="P84" i="65"/>
  <c r="P83" i="65"/>
  <c r="P82" i="65"/>
  <c r="P81" i="65"/>
  <c r="P80" i="65"/>
  <c r="P79" i="65"/>
  <c r="P78" i="65"/>
  <c r="P77" i="65"/>
  <c r="P76" i="65"/>
  <c r="P75" i="65"/>
  <c r="P74" i="65"/>
  <c r="P73" i="65"/>
  <c r="P72" i="65"/>
  <c r="P71" i="65"/>
  <c r="P70" i="65"/>
  <c r="P69" i="65"/>
  <c r="P68" i="65"/>
  <c r="P67" i="65"/>
  <c r="P66" i="65"/>
  <c r="P65" i="65"/>
  <c r="P64" i="65"/>
  <c r="P63" i="65"/>
  <c r="P62" i="65"/>
  <c r="P61" i="65"/>
  <c r="P60" i="65"/>
  <c r="P59" i="65"/>
  <c r="P58" i="65"/>
  <c r="P57" i="65"/>
  <c r="P56" i="65"/>
  <c r="P55" i="65"/>
  <c r="P54" i="65"/>
  <c r="P53" i="65"/>
  <c r="P52" i="65"/>
  <c r="P51" i="65"/>
  <c r="P50" i="65"/>
  <c r="P49" i="65"/>
  <c r="P48" i="65"/>
  <c r="P47" i="65"/>
  <c r="P46" i="65"/>
  <c r="P45" i="65"/>
  <c r="P44" i="65"/>
  <c r="P43" i="65"/>
  <c r="P42" i="65"/>
  <c r="P41" i="65"/>
  <c r="P40" i="65"/>
  <c r="P39" i="65"/>
  <c r="P38" i="65"/>
  <c r="P37" i="65"/>
  <c r="P36" i="65"/>
  <c r="P35" i="65"/>
  <c r="P34" i="65"/>
  <c r="P33" i="65"/>
  <c r="P32" i="65"/>
  <c r="P31" i="65"/>
  <c r="P30" i="65"/>
  <c r="P29" i="65"/>
  <c r="P28" i="65"/>
  <c r="P27" i="65"/>
  <c r="P26" i="65"/>
  <c r="P25" i="65"/>
  <c r="P24" i="65"/>
  <c r="P23" i="65"/>
  <c r="P22" i="65"/>
  <c r="P21" i="65"/>
  <c r="P20" i="65"/>
  <c r="P19" i="65"/>
  <c r="P18" i="65"/>
  <c r="P17" i="65"/>
  <c r="P16" i="65"/>
  <c r="P15" i="65"/>
  <c r="P14" i="65"/>
  <c r="P13" i="65"/>
  <c r="P12" i="65"/>
  <c r="P11" i="65"/>
  <c r="P10" i="65"/>
  <c r="P9" i="65"/>
  <c r="P8" i="65"/>
  <c r="P7" i="65"/>
  <c r="P6" i="65"/>
  <c r="P5" i="65"/>
  <c r="P4" i="65"/>
  <c r="P3" i="65"/>
  <c r="M149" i="64"/>
  <c r="P145" i="64"/>
  <c r="P144" i="64"/>
  <c r="P143" i="64"/>
  <c r="P142" i="64"/>
  <c r="P141" i="64"/>
  <c r="P140" i="64"/>
  <c r="P139" i="64"/>
  <c r="P138" i="64"/>
  <c r="P137" i="64"/>
  <c r="P136" i="64"/>
  <c r="P135" i="64"/>
  <c r="P134" i="64"/>
  <c r="P133" i="64"/>
  <c r="P132" i="64"/>
  <c r="P131" i="64"/>
  <c r="P130" i="64"/>
  <c r="P129" i="64"/>
  <c r="P128" i="64"/>
  <c r="P127" i="64"/>
  <c r="P126" i="64"/>
  <c r="P125" i="64"/>
  <c r="P124" i="64"/>
  <c r="P123" i="64"/>
  <c r="P122" i="64"/>
  <c r="P121" i="64"/>
  <c r="P120" i="64"/>
  <c r="P119" i="64"/>
  <c r="P118" i="64"/>
  <c r="P117" i="64"/>
  <c r="P116" i="64"/>
  <c r="P115" i="64"/>
  <c r="P114" i="64"/>
  <c r="P113" i="64"/>
  <c r="P112" i="64"/>
  <c r="P111" i="64"/>
  <c r="P110" i="64"/>
  <c r="P109" i="64"/>
  <c r="P108" i="64"/>
  <c r="P107" i="64"/>
  <c r="P106" i="64"/>
  <c r="P105" i="64"/>
  <c r="P104" i="64"/>
  <c r="P103" i="64"/>
  <c r="P102" i="64"/>
  <c r="P101" i="64"/>
  <c r="P100" i="64"/>
  <c r="P99" i="64"/>
  <c r="P98" i="64"/>
  <c r="P97" i="64"/>
  <c r="P96" i="64"/>
  <c r="P95" i="64"/>
  <c r="P94" i="64"/>
  <c r="P93" i="64"/>
  <c r="P92" i="64"/>
  <c r="P91" i="64"/>
  <c r="P90" i="64"/>
  <c r="P89" i="64"/>
  <c r="P88" i="64"/>
  <c r="P87" i="64"/>
  <c r="P86" i="64"/>
  <c r="P85" i="64"/>
  <c r="P84" i="64"/>
  <c r="P83" i="64"/>
  <c r="P82" i="64"/>
  <c r="P81" i="64"/>
  <c r="P80" i="64"/>
  <c r="P79" i="64"/>
  <c r="P78" i="64"/>
  <c r="P77" i="64"/>
  <c r="P76" i="64"/>
  <c r="P75" i="64"/>
  <c r="P74" i="64"/>
  <c r="P73" i="64"/>
  <c r="P72" i="64"/>
  <c r="P71" i="64"/>
  <c r="P70" i="64"/>
  <c r="P69" i="64"/>
  <c r="P68" i="64"/>
  <c r="P67" i="64"/>
  <c r="P66" i="64"/>
  <c r="P65" i="64"/>
  <c r="P64" i="64"/>
  <c r="P63" i="64"/>
  <c r="P62" i="64"/>
  <c r="P61" i="64"/>
  <c r="P60" i="64"/>
  <c r="P59" i="64"/>
  <c r="P58" i="64"/>
  <c r="P57" i="64"/>
  <c r="P56" i="64"/>
  <c r="P55" i="64"/>
  <c r="P54" i="64"/>
  <c r="P53" i="64"/>
  <c r="P52" i="64"/>
  <c r="P51" i="64"/>
  <c r="P50" i="64"/>
  <c r="P49" i="64"/>
  <c r="P48" i="64"/>
  <c r="P47" i="64"/>
  <c r="P46" i="64"/>
  <c r="P45" i="64"/>
  <c r="P44" i="64"/>
  <c r="P43" i="64"/>
  <c r="P42" i="64"/>
  <c r="P41" i="64"/>
  <c r="P40" i="64"/>
  <c r="P39" i="64"/>
  <c r="P38" i="64"/>
  <c r="P37" i="64"/>
  <c r="P36" i="64"/>
  <c r="P35" i="64"/>
  <c r="P34" i="64"/>
  <c r="P33" i="64"/>
  <c r="P32" i="64"/>
  <c r="P31" i="64"/>
  <c r="P30" i="64"/>
  <c r="P29" i="64"/>
  <c r="P28" i="64"/>
  <c r="P27" i="64"/>
  <c r="P26" i="64"/>
  <c r="P25" i="64"/>
  <c r="P24" i="64"/>
  <c r="P23" i="64"/>
  <c r="P22" i="64"/>
  <c r="P21" i="64"/>
  <c r="P20" i="64"/>
  <c r="P19" i="64"/>
  <c r="P18" i="64"/>
  <c r="P17" i="64"/>
  <c r="P16" i="64"/>
  <c r="P15" i="64"/>
  <c r="P14" i="64"/>
  <c r="P13" i="64"/>
  <c r="P12" i="64"/>
  <c r="P11" i="64"/>
  <c r="P10" i="64"/>
  <c r="P9" i="64"/>
  <c r="P8" i="64"/>
  <c r="P7" i="64"/>
  <c r="P6" i="64"/>
  <c r="P5" i="64"/>
  <c r="P4" i="64"/>
  <c r="P3" i="64"/>
  <c r="J52" i="2"/>
  <c r="J50" i="2"/>
  <c r="J51" i="2"/>
  <c r="P185" i="63"/>
  <c r="P184" i="63"/>
  <c r="P183" i="63"/>
  <c r="P182" i="63"/>
  <c r="P181" i="63"/>
  <c r="P180" i="63"/>
  <c r="P179" i="63"/>
  <c r="P178" i="63"/>
  <c r="P177" i="63"/>
  <c r="P176" i="63"/>
  <c r="P175" i="63"/>
  <c r="P174" i="63"/>
  <c r="P173" i="63"/>
  <c r="P172" i="63"/>
  <c r="P171" i="63"/>
  <c r="P170" i="63"/>
  <c r="P169" i="63"/>
  <c r="P168" i="63"/>
  <c r="P167" i="63"/>
  <c r="P166" i="63"/>
  <c r="P165" i="63"/>
  <c r="P164" i="63"/>
  <c r="P163" i="63"/>
  <c r="P162" i="63"/>
  <c r="P161" i="63"/>
  <c r="P160" i="63"/>
  <c r="P159" i="63"/>
  <c r="P158" i="63"/>
  <c r="P157" i="63"/>
  <c r="P156" i="63"/>
  <c r="P155" i="63"/>
  <c r="P154" i="63"/>
  <c r="P153" i="63"/>
  <c r="P152" i="63"/>
  <c r="P151" i="63"/>
  <c r="P150" i="63"/>
  <c r="P149" i="63"/>
  <c r="P148" i="63"/>
  <c r="P147" i="63"/>
  <c r="P146" i="63"/>
  <c r="P145" i="63"/>
  <c r="P144" i="63"/>
  <c r="P143" i="63"/>
  <c r="P142" i="63"/>
  <c r="P141" i="63"/>
  <c r="P140" i="63"/>
  <c r="P139" i="63"/>
  <c r="P138" i="63"/>
  <c r="P137" i="63"/>
  <c r="P136" i="63"/>
  <c r="P135" i="63"/>
  <c r="P134" i="63"/>
  <c r="P133" i="63"/>
  <c r="P132" i="63"/>
  <c r="P131" i="63"/>
  <c r="P130" i="63"/>
  <c r="P129" i="63"/>
  <c r="P128" i="63"/>
  <c r="P127" i="63"/>
  <c r="P126" i="63"/>
  <c r="P125" i="63"/>
  <c r="P124" i="63"/>
  <c r="P123" i="63"/>
  <c r="P122" i="63"/>
  <c r="P121" i="63"/>
  <c r="P120" i="63"/>
  <c r="P119" i="63"/>
  <c r="P118" i="63"/>
  <c r="P117" i="63"/>
  <c r="P116" i="63"/>
  <c r="P115" i="63"/>
  <c r="P114" i="63"/>
  <c r="P113" i="63"/>
  <c r="P112" i="63"/>
  <c r="P111" i="63"/>
  <c r="P110" i="63"/>
  <c r="P109" i="63"/>
  <c r="P108" i="63"/>
  <c r="P107" i="63"/>
  <c r="P106" i="63"/>
  <c r="P105" i="63"/>
  <c r="P104" i="63"/>
  <c r="P103" i="63"/>
  <c r="P102" i="63"/>
  <c r="P101" i="63"/>
  <c r="P100" i="63"/>
  <c r="P99" i="63"/>
  <c r="P98" i="63"/>
  <c r="P97" i="63"/>
  <c r="P96" i="63"/>
  <c r="P95" i="63"/>
  <c r="P94" i="63"/>
  <c r="P93" i="63"/>
  <c r="P92" i="63"/>
  <c r="P91" i="63"/>
  <c r="P90" i="63"/>
  <c r="P89" i="63"/>
  <c r="P88" i="63"/>
  <c r="P87" i="63"/>
  <c r="P86" i="63"/>
  <c r="P85" i="63"/>
  <c r="P84" i="63"/>
  <c r="P83" i="63"/>
  <c r="P82" i="63"/>
  <c r="P81" i="63"/>
  <c r="P80" i="63"/>
  <c r="P79" i="63"/>
  <c r="P78" i="63"/>
  <c r="P77" i="63"/>
  <c r="P76" i="63"/>
  <c r="P75" i="63"/>
  <c r="P74" i="63"/>
  <c r="P73" i="63"/>
  <c r="P72" i="63"/>
  <c r="P71" i="63"/>
  <c r="P70" i="63"/>
  <c r="P69" i="63"/>
  <c r="P68" i="63"/>
  <c r="P67" i="63"/>
  <c r="P66" i="63"/>
  <c r="P65" i="63"/>
  <c r="P64" i="63"/>
  <c r="P63" i="63"/>
  <c r="P62" i="63"/>
  <c r="P61" i="63"/>
  <c r="P60" i="63"/>
  <c r="P59" i="63"/>
  <c r="P58" i="63"/>
  <c r="P57" i="63"/>
  <c r="P56" i="63"/>
  <c r="P55" i="63"/>
  <c r="P54" i="63"/>
  <c r="P53" i="63"/>
  <c r="P52" i="63"/>
  <c r="P51" i="63"/>
  <c r="P50" i="63"/>
  <c r="P49" i="63"/>
  <c r="P48" i="63"/>
  <c r="P47" i="63"/>
  <c r="P46" i="63"/>
  <c r="P45" i="63"/>
  <c r="P44" i="63"/>
  <c r="P43" i="63"/>
  <c r="P42" i="63"/>
  <c r="P41" i="63"/>
  <c r="P40" i="63"/>
  <c r="P39" i="63"/>
  <c r="P38" i="63"/>
  <c r="P37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10" i="63"/>
  <c r="P9" i="63"/>
  <c r="P8" i="63"/>
  <c r="P7" i="63"/>
  <c r="P6" i="63"/>
  <c r="P5" i="63"/>
  <c r="N265" i="63"/>
  <c r="M265" i="63"/>
  <c r="P264" i="63"/>
  <c r="P263" i="63"/>
  <c r="P262" i="63"/>
  <c r="P261" i="63"/>
  <c r="P260" i="63"/>
  <c r="P259" i="63"/>
  <c r="P258" i="63"/>
  <c r="P257" i="63"/>
  <c r="P256" i="63"/>
  <c r="P255" i="63"/>
  <c r="P254" i="63"/>
  <c r="P253" i="63"/>
  <c r="P252" i="63"/>
  <c r="P251" i="63"/>
  <c r="P250" i="63"/>
  <c r="P249" i="63"/>
  <c r="P248" i="63"/>
  <c r="P247" i="63"/>
  <c r="P246" i="63"/>
  <c r="P245" i="63"/>
  <c r="P244" i="63"/>
  <c r="P243" i="63"/>
  <c r="P242" i="63"/>
  <c r="P241" i="63"/>
  <c r="P240" i="63"/>
  <c r="P239" i="63"/>
  <c r="P238" i="63"/>
  <c r="P237" i="63"/>
  <c r="P236" i="63"/>
  <c r="P235" i="63"/>
  <c r="P234" i="63"/>
  <c r="P233" i="63"/>
  <c r="P232" i="63"/>
  <c r="P231" i="63"/>
  <c r="P230" i="63"/>
  <c r="P229" i="63"/>
  <c r="P228" i="63"/>
  <c r="P227" i="63"/>
  <c r="P226" i="63"/>
  <c r="P225" i="63"/>
  <c r="P224" i="63"/>
  <c r="P223" i="63"/>
  <c r="P222" i="63"/>
  <c r="P221" i="63"/>
  <c r="P220" i="63"/>
  <c r="P219" i="63"/>
  <c r="P218" i="63"/>
  <c r="P217" i="63"/>
  <c r="P216" i="63"/>
  <c r="P215" i="63"/>
  <c r="P214" i="63"/>
  <c r="P213" i="63"/>
  <c r="P212" i="63"/>
  <c r="P211" i="63"/>
  <c r="P210" i="63"/>
  <c r="P209" i="63"/>
  <c r="P208" i="63"/>
  <c r="P207" i="63"/>
  <c r="P206" i="63"/>
  <c r="P205" i="63"/>
  <c r="P204" i="63"/>
  <c r="P203" i="63"/>
  <c r="P202" i="63"/>
  <c r="P201" i="63"/>
  <c r="P200" i="63"/>
  <c r="P199" i="63"/>
  <c r="P198" i="63"/>
  <c r="P197" i="63"/>
  <c r="P196" i="63"/>
  <c r="P195" i="63"/>
  <c r="P194" i="63"/>
  <c r="P193" i="63"/>
  <c r="P192" i="63"/>
  <c r="P191" i="63"/>
  <c r="P190" i="63"/>
  <c r="P189" i="63"/>
  <c r="P188" i="63"/>
  <c r="P187" i="63"/>
  <c r="P186" i="63"/>
  <c r="P4" i="63"/>
  <c r="P3" i="63"/>
  <c r="M4" i="62"/>
  <c r="P3" i="62"/>
  <c r="J49" i="2"/>
  <c r="P115" i="56"/>
  <c r="P114" i="56"/>
  <c r="P113" i="56"/>
  <c r="P112" i="56"/>
  <c r="P111" i="56"/>
  <c r="P110" i="56"/>
  <c r="P109" i="56"/>
  <c r="P108" i="56"/>
  <c r="P107" i="56"/>
  <c r="P106" i="56"/>
  <c r="P105" i="56"/>
  <c r="P104" i="56"/>
  <c r="P103" i="56"/>
  <c r="P102" i="56"/>
  <c r="P101" i="56"/>
  <c r="P100" i="56"/>
  <c r="P99" i="56"/>
  <c r="P98" i="56"/>
  <c r="P97" i="56"/>
  <c r="P96" i="56"/>
  <c r="P95" i="56"/>
  <c r="P94" i="56"/>
  <c r="P93" i="56"/>
  <c r="P92" i="56"/>
  <c r="P91" i="56"/>
  <c r="P90" i="56"/>
  <c r="P89" i="56"/>
  <c r="P88" i="56"/>
  <c r="P87" i="56"/>
  <c r="P86" i="56"/>
  <c r="P85" i="56"/>
  <c r="P84" i="56"/>
  <c r="P83" i="56"/>
  <c r="P82" i="56"/>
  <c r="P81" i="56"/>
  <c r="P80" i="56"/>
  <c r="P79" i="56"/>
  <c r="P78" i="56"/>
  <c r="P77" i="56"/>
  <c r="P76" i="56"/>
  <c r="P75" i="56"/>
  <c r="P74" i="56"/>
  <c r="P73" i="56"/>
  <c r="P72" i="56"/>
  <c r="P71" i="56"/>
  <c r="P70" i="56"/>
  <c r="P69" i="56"/>
  <c r="P68" i="56"/>
  <c r="P67" i="56"/>
  <c r="P66" i="56"/>
  <c r="P65" i="56"/>
  <c r="P64" i="56"/>
  <c r="P63" i="56"/>
  <c r="P62" i="56"/>
  <c r="P61" i="56"/>
  <c r="P60" i="56"/>
  <c r="P59" i="56"/>
  <c r="P58" i="56"/>
  <c r="P57" i="56"/>
  <c r="P56" i="56"/>
  <c r="P55" i="56"/>
  <c r="P54" i="56"/>
  <c r="P53" i="56"/>
  <c r="P52" i="56"/>
  <c r="P51" i="56"/>
  <c r="P50" i="56"/>
  <c r="P49" i="56"/>
  <c r="P48" i="56"/>
  <c r="P47" i="56"/>
  <c r="P46" i="56"/>
  <c r="P45" i="56"/>
  <c r="P44" i="56"/>
  <c r="P43" i="56"/>
  <c r="P42" i="56"/>
  <c r="P41" i="56"/>
  <c r="P40" i="56"/>
  <c r="P39" i="56"/>
  <c r="P38" i="56"/>
  <c r="P37" i="56"/>
  <c r="P36" i="56"/>
  <c r="P35" i="56"/>
  <c r="P34" i="56"/>
  <c r="P33" i="56"/>
  <c r="P32" i="56"/>
  <c r="P31" i="56"/>
  <c r="P30" i="56"/>
  <c r="P29" i="56"/>
  <c r="P28" i="56"/>
  <c r="P27" i="56"/>
  <c r="P26" i="56"/>
  <c r="P25" i="56"/>
  <c r="P24" i="56"/>
  <c r="P23" i="56"/>
  <c r="P22" i="56"/>
  <c r="P21" i="56"/>
  <c r="P20" i="56"/>
  <c r="P19" i="56"/>
  <c r="P18" i="56"/>
  <c r="P17" i="56"/>
  <c r="P16" i="56"/>
  <c r="P15" i="56"/>
  <c r="P14" i="56"/>
  <c r="P13" i="56"/>
  <c r="P12" i="56"/>
  <c r="P11" i="56"/>
  <c r="P10" i="56"/>
  <c r="P9" i="56"/>
  <c r="P8" i="56"/>
  <c r="P7" i="56"/>
  <c r="P6" i="56"/>
  <c r="P140" i="54"/>
  <c r="P139" i="54"/>
  <c r="P138" i="54"/>
  <c r="P137" i="54"/>
  <c r="P136" i="54"/>
  <c r="P135" i="54"/>
  <c r="P134" i="54"/>
  <c r="P133" i="54"/>
  <c r="P132" i="54"/>
  <c r="P131" i="54"/>
  <c r="P130" i="54"/>
  <c r="P129" i="54"/>
  <c r="P128" i="54"/>
  <c r="P127" i="54"/>
  <c r="P126" i="54"/>
  <c r="P125" i="54"/>
  <c r="P124" i="54"/>
  <c r="P123" i="54"/>
  <c r="P122" i="54"/>
  <c r="P121" i="54"/>
  <c r="P120" i="54"/>
  <c r="P119" i="54"/>
  <c r="P118" i="54"/>
  <c r="P117" i="54"/>
  <c r="P116" i="54"/>
  <c r="P115" i="54"/>
  <c r="P114" i="54"/>
  <c r="P113" i="54"/>
  <c r="P112" i="54"/>
  <c r="P111" i="54"/>
  <c r="P110" i="54"/>
  <c r="P109" i="54"/>
  <c r="P108" i="54"/>
  <c r="P107" i="54"/>
  <c r="P106" i="54"/>
  <c r="P105" i="54"/>
  <c r="P104" i="54"/>
  <c r="P103" i="54"/>
  <c r="P102" i="54"/>
  <c r="P101" i="54"/>
  <c r="P100" i="54"/>
  <c r="P99" i="54"/>
  <c r="P98" i="54"/>
  <c r="P97" i="54"/>
  <c r="P96" i="54"/>
  <c r="P95" i="54"/>
  <c r="P94" i="54"/>
  <c r="P93" i="54"/>
  <c r="P92" i="54"/>
  <c r="P91" i="54"/>
  <c r="P90" i="54"/>
  <c r="P89" i="54"/>
  <c r="P88" i="54"/>
  <c r="P87" i="54"/>
  <c r="P86" i="54"/>
  <c r="P85" i="54"/>
  <c r="P84" i="54"/>
  <c r="P83" i="54"/>
  <c r="P82" i="54"/>
  <c r="P81" i="54"/>
  <c r="P80" i="54"/>
  <c r="P79" i="54"/>
  <c r="P78" i="54"/>
  <c r="P77" i="54"/>
  <c r="P76" i="54"/>
  <c r="P75" i="54"/>
  <c r="P74" i="54"/>
  <c r="P73" i="54"/>
  <c r="P72" i="54"/>
  <c r="P71" i="54"/>
  <c r="P70" i="54"/>
  <c r="P69" i="54"/>
  <c r="P68" i="54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8" i="54"/>
  <c r="P7" i="54"/>
  <c r="P6" i="54"/>
  <c r="P180" i="52"/>
  <c r="P179" i="52"/>
  <c r="P178" i="52"/>
  <c r="P177" i="52"/>
  <c r="P176" i="52"/>
  <c r="P175" i="52"/>
  <c r="P174" i="52"/>
  <c r="P173" i="52"/>
  <c r="P172" i="52"/>
  <c r="P171" i="52"/>
  <c r="P170" i="52"/>
  <c r="P169" i="52"/>
  <c r="P168" i="52"/>
  <c r="P167" i="52"/>
  <c r="P166" i="52"/>
  <c r="P165" i="52"/>
  <c r="P164" i="52"/>
  <c r="P163" i="52"/>
  <c r="P162" i="52"/>
  <c r="P161" i="52"/>
  <c r="P160" i="52"/>
  <c r="P159" i="52"/>
  <c r="P158" i="52"/>
  <c r="P157" i="52"/>
  <c r="P156" i="52"/>
  <c r="P155" i="52"/>
  <c r="P154" i="52"/>
  <c r="P153" i="52"/>
  <c r="P152" i="52"/>
  <c r="P151" i="52"/>
  <c r="P150" i="52"/>
  <c r="P149" i="52"/>
  <c r="P148" i="52"/>
  <c r="P147" i="52"/>
  <c r="P146" i="52"/>
  <c r="P145" i="52"/>
  <c r="P144" i="52"/>
  <c r="P143" i="52"/>
  <c r="P142" i="52"/>
  <c r="P141" i="52"/>
  <c r="P140" i="52"/>
  <c r="P139" i="52"/>
  <c r="P138" i="52"/>
  <c r="P137" i="52"/>
  <c r="P136" i="52"/>
  <c r="P135" i="52"/>
  <c r="P134" i="52"/>
  <c r="P133" i="52"/>
  <c r="P132" i="52"/>
  <c r="P131" i="52"/>
  <c r="P130" i="52"/>
  <c r="P129" i="52"/>
  <c r="P128" i="52"/>
  <c r="P127" i="52"/>
  <c r="P126" i="52"/>
  <c r="P125" i="52"/>
  <c r="P124" i="52"/>
  <c r="P123" i="52"/>
  <c r="P122" i="52"/>
  <c r="P121" i="52"/>
  <c r="P120" i="52"/>
  <c r="P119" i="52"/>
  <c r="P118" i="52"/>
  <c r="P117" i="52"/>
  <c r="P116" i="52"/>
  <c r="P115" i="52"/>
  <c r="P114" i="52"/>
  <c r="P113" i="52"/>
  <c r="P112" i="52"/>
  <c r="P111" i="52"/>
  <c r="P110" i="52"/>
  <c r="P109" i="52"/>
  <c r="P108" i="52"/>
  <c r="P107" i="52"/>
  <c r="P106" i="52"/>
  <c r="P105" i="52"/>
  <c r="P104" i="52"/>
  <c r="P103" i="52"/>
  <c r="P102" i="52"/>
  <c r="P101" i="52"/>
  <c r="P100" i="52"/>
  <c r="P99" i="52"/>
  <c r="P98" i="52"/>
  <c r="P97" i="52"/>
  <c r="P96" i="52"/>
  <c r="P95" i="52"/>
  <c r="P94" i="52"/>
  <c r="P93" i="52"/>
  <c r="P92" i="52"/>
  <c r="P91" i="52"/>
  <c r="P90" i="52"/>
  <c r="P89" i="52"/>
  <c r="P88" i="52"/>
  <c r="P87" i="52"/>
  <c r="P86" i="52"/>
  <c r="P85" i="52"/>
  <c r="P84" i="52"/>
  <c r="P83" i="52"/>
  <c r="P82" i="52"/>
  <c r="P81" i="52"/>
  <c r="P80" i="52"/>
  <c r="P79" i="52"/>
  <c r="P78" i="52"/>
  <c r="P77" i="52"/>
  <c r="P76" i="52"/>
  <c r="P75" i="52"/>
  <c r="P74" i="52"/>
  <c r="P73" i="52"/>
  <c r="P72" i="52"/>
  <c r="P71" i="52"/>
  <c r="P70" i="52"/>
  <c r="P69" i="52"/>
  <c r="P68" i="52"/>
  <c r="P67" i="52"/>
  <c r="P66" i="52"/>
  <c r="P65" i="52"/>
  <c r="P64" i="52"/>
  <c r="P63" i="52"/>
  <c r="P62" i="52"/>
  <c r="P61" i="52"/>
  <c r="P60" i="52"/>
  <c r="P59" i="52"/>
  <c r="P58" i="52"/>
  <c r="P57" i="52"/>
  <c r="P56" i="52"/>
  <c r="P55" i="52"/>
  <c r="P54" i="52"/>
  <c r="P53" i="52"/>
  <c r="P52" i="52"/>
  <c r="P51" i="52"/>
  <c r="P50" i="52"/>
  <c r="P49" i="52"/>
  <c r="P48" i="52"/>
  <c r="P47" i="52"/>
  <c r="P46" i="52"/>
  <c r="P45" i="52"/>
  <c r="P44" i="52"/>
  <c r="P43" i="52"/>
  <c r="P42" i="52"/>
  <c r="P41" i="52"/>
  <c r="P40" i="52"/>
  <c r="P39" i="52"/>
  <c r="P38" i="52"/>
  <c r="P37" i="52"/>
  <c r="P36" i="52"/>
  <c r="P35" i="52"/>
  <c r="P34" i="52"/>
  <c r="P33" i="52"/>
  <c r="P32" i="52"/>
  <c r="P31" i="52"/>
  <c r="P30" i="52"/>
  <c r="P29" i="52"/>
  <c r="P28" i="52"/>
  <c r="P27" i="52"/>
  <c r="P26" i="52"/>
  <c r="P25" i="52"/>
  <c r="P24" i="52"/>
  <c r="P23" i="52"/>
  <c r="P22" i="52"/>
  <c r="P21" i="52"/>
  <c r="P20" i="52"/>
  <c r="P19" i="52"/>
  <c r="P18" i="52"/>
  <c r="P17" i="52"/>
  <c r="P16" i="52"/>
  <c r="P15" i="52"/>
  <c r="P14" i="52"/>
  <c r="P13" i="52"/>
  <c r="P12" i="52"/>
  <c r="P11" i="52"/>
  <c r="P10" i="52"/>
  <c r="P9" i="52"/>
  <c r="P8" i="52"/>
  <c r="P7" i="52"/>
  <c r="P6" i="52"/>
  <c r="O483" i="65" l="1"/>
  <c r="P485" i="65" s="1"/>
  <c r="P150" i="64"/>
  <c r="O265" i="63"/>
  <c r="P267" i="63" s="1"/>
  <c r="P6" i="62"/>
  <c r="P5" i="62"/>
  <c r="P155" i="51"/>
  <c r="P154" i="51"/>
  <c r="P153" i="51"/>
  <c r="P152" i="51"/>
  <c r="P151" i="51"/>
  <c r="P150" i="51"/>
  <c r="P149" i="51"/>
  <c r="P148" i="51"/>
  <c r="P147" i="51"/>
  <c r="P146" i="51"/>
  <c r="P145" i="51"/>
  <c r="P144" i="51"/>
  <c r="P143" i="51"/>
  <c r="P142" i="51"/>
  <c r="P141" i="51"/>
  <c r="P140" i="51"/>
  <c r="P139" i="51"/>
  <c r="P138" i="51"/>
  <c r="P137" i="51"/>
  <c r="P136" i="51"/>
  <c r="P135" i="51"/>
  <c r="P134" i="51"/>
  <c r="P133" i="51"/>
  <c r="P132" i="51"/>
  <c r="P131" i="51"/>
  <c r="P130" i="51"/>
  <c r="P129" i="51"/>
  <c r="P128" i="51"/>
  <c r="P127" i="51"/>
  <c r="P126" i="51"/>
  <c r="P125" i="51"/>
  <c r="P124" i="51"/>
  <c r="P123" i="51"/>
  <c r="P122" i="51"/>
  <c r="P121" i="51"/>
  <c r="P120" i="51"/>
  <c r="P119" i="51"/>
  <c r="P118" i="51"/>
  <c r="P117" i="51"/>
  <c r="P116" i="51"/>
  <c r="P115" i="51"/>
  <c r="P114" i="51"/>
  <c r="P113" i="51"/>
  <c r="P112" i="51"/>
  <c r="P111" i="51"/>
  <c r="P110" i="51"/>
  <c r="P109" i="51"/>
  <c r="P108" i="51"/>
  <c r="P107" i="51"/>
  <c r="P106" i="51"/>
  <c r="P105" i="51"/>
  <c r="P104" i="51"/>
  <c r="P103" i="51"/>
  <c r="P102" i="51"/>
  <c r="P101" i="51"/>
  <c r="P100" i="51"/>
  <c r="P99" i="51"/>
  <c r="P98" i="51"/>
  <c r="P97" i="51"/>
  <c r="P96" i="51"/>
  <c r="P95" i="51"/>
  <c r="P94" i="51"/>
  <c r="P93" i="51"/>
  <c r="P92" i="51"/>
  <c r="P91" i="51"/>
  <c r="P90" i="51"/>
  <c r="P89" i="51"/>
  <c r="P88" i="51"/>
  <c r="P87" i="51"/>
  <c r="P86" i="51"/>
  <c r="P85" i="51"/>
  <c r="P84" i="51"/>
  <c r="P83" i="51"/>
  <c r="P82" i="51"/>
  <c r="P81" i="51"/>
  <c r="P80" i="51"/>
  <c r="P79" i="51"/>
  <c r="P78" i="51"/>
  <c r="P77" i="51"/>
  <c r="P76" i="51"/>
  <c r="P75" i="51"/>
  <c r="P74" i="51"/>
  <c r="P73" i="51"/>
  <c r="P72" i="51"/>
  <c r="P71" i="51"/>
  <c r="P70" i="51"/>
  <c r="P69" i="51"/>
  <c r="P68" i="51"/>
  <c r="P67" i="51"/>
  <c r="P66" i="51"/>
  <c r="P65" i="51"/>
  <c r="P64" i="51"/>
  <c r="P63" i="51"/>
  <c r="P62" i="51"/>
  <c r="P61" i="51"/>
  <c r="P60" i="51"/>
  <c r="P59" i="51"/>
  <c r="P58" i="51"/>
  <c r="P57" i="51"/>
  <c r="P56" i="51"/>
  <c r="P55" i="51"/>
  <c r="P54" i="51"/>
  <c r="P53" i="51"/>
  <c r="P52" i="51"/>
  <c r="P51" i="51"/>
  <c r="P50" i="51"/>
  <c r="P49" i="51"/>
  <c r="P48" i="51"/>
  <c r="P47" i="51"/>
  <c r="P46" i="51"/>
  <c r="P45" i="51"/>
  <c r="P44" i="51"/>
  <c r="P43" i="51"/>
  <c r="P42" i="51"/>
  <c r="P41" i="51"/>
  <c r="P40" i="51"/>
  <c r="P39" i="51"/>
  <c r="P38" i="51"/>
  <c r="P37" i="51"/>
  <c r="P36" i="51"/>
  <c r="P35" i="51"/>
  <c r="P34" i="51"/>
  <c r="P33" i="51"/>
  <c r="P32" i="51"/>
  <c r="P31" i="51"/>
  <c r="P30" i="51"/>
  <c r="P29" i="51"/>
  <c r="P28" i="51"/>
  <c r="P27" i="51"/>
  <c r="P26" i="51"/>
  <c r="P25" i="51"/>
  <c r="P24" i="51"/>
  <c r="P23" i="51"/>
  <c r="P22" i="51"/>
  <c r="P21" i="51"/>
  <c r="P20" i="51"/>
  <c r="P19" i="51"/>
  <c r="P18" i="51"/>
  <c r="P17" i="51"/>
  <c r="P16" i="51"/>
  <c r="P15" i="51"/>
  <c r="P14" i="51"/>
  <c r="P13" i="51"/>
  <c r="P12" i="51"/>
  <c r="P11" i="51"/>
  <c r="P10" i="51"/>
  <c r="P9" i="51"/>
  <c r="P8" i="51"/>
  <c r="P7" i="51"/>
  <c r="P6" i="51"/>
  <c r="P150" i="47"/>
  <c r="P149" i="47"/>
  <c r="P148" i="47"/>
  <c r="P147" i="47"/>
  <c r="P146" i="47"/>
  <c r="P145" i="47"/>
  <c r="P144" i="47"/>
  <c r="P143" i="47"/>
  <c r="P142" i="47"/>
  <c r="P141" i="47"/>
  <c r="P140" i="47"/>
  <c r="P139" i="47"/>
  <c r="P138" i="47"/>
  <c r="P137" i="47"/>
  <c r="P136" i="47"/>
  <c r="P135" i="47"/>
  <c r="P134" i="47"/>
  <c r="P133" i="47"/>
  <c r="P132" i="47"/>
  <c r="P131" i="47"/>
  <c r="P130" i="47"/>
  <c r="P129" i="47"/>
  <c r="P128" i="47"/>
  <c r="P127" i="47"/>
  <c r="P126" i="47"/>
  <c r="P125" i="47"/>
  <c r="P124" i="47"/>
  <c r="P123" i="47"/>
  <c r="P122" i="47"/>
  <c r="P121" i="47"/>
  <c r="P120" i="47"/>
  <c r="P119" i="47"/>
  <c r="P118" i="47"/>
  <c r="P117" i="47"/>
  <c r="P116" i="47"/>
  <c r="P115" i="47"/>
  <c r="P114" i="47"/>
  <c r="P113" i="47"/>
  <c r="P112" i="47"/>
  <c r="P111" i="47"/>
  <c r="P110" i="47"/>
  <c r="P109" i="47"/>
  <c r="P108" i="47"/>
  <c r="P107" i="47"/>
  <c r="P106" i="47"/>
  <c r="P105" i="47"/>
  <c r="P104" i="47"/>
  <c r="P103" i="47"/>
  <c r="P102" i="47"/>
  <c r="P101" i="47"/>
  <c r="P100" i="47"/>
  <c r="P99" i="47"/>
  <c r="P98" i="47"/>
  <c r="P97" i="47"/>
  <c r="P96" i="47"/>
  <c r="P95" i="47"/>
  <c r="P94" i="47"/>
  <c r="P93" i="47"/>
  <c r="P92" i="47"/>
  <c r="P91" i="47"/>
  <c r="P90" i="47"/>
  <c r="P89" i="47"/>
  <c r="P88" i="47"/>
  <c r="P87" i="47"/>
  <c r="P86" i="47"/>
  <c r="P85" i="47"/>
  <c r="P84" i="47"/>
  <c r="P83" i="47"/>
  <c r="P82" i="47"/>
  <c r="P81" i="47"/>
  <c r="P80" i="47"/>
  <c r="P79" i="47"/>
  <c r="P78" i="47"/>
  <c r="P77" i="47"/>
  <c r="P76" i="47"/>
  <c r="P75" i="47"/>
  <c r="P74" i="47"/>
  <c r="P73" i="47"/>
  <c r="P72" i="47"/>
  <c r="P71" i="47"/>
  <c r="P70" i="47"/>
  <c r="P69" i="47"/>
  <c r="P68" i="47"/>
  <c r="P67" i="47"/>
  <c r="P66" i="47"/>
  <c r="P65" i="47"/>
  <c r="P64" i="47"/>
  <c r="P63" i="47"/>
  <c r="P62" i="47"/>
  <c r="P61" i="47"/>
  <c r="P60" i="47"/>
  <c r="P59" i="47"/>
  <c r="P58" i="47"/>
  <c r="P57" i="47"/>
  <c r="P56" i="47"/>
  <c r="P55" i="47"/>
  <c r="P54" i="47"/>
  <c r="P53" i="47"/>
  <c r="P52" i="47"/>
  <c r="P51" i="47"/>
  <c r="P50" i="47"/>
  <c r="P49" i="47"/>
  <c r="P48" i="47"/>
  <c r="P47" i="47"/>
  <c r="P46" i="47"/>
  <c r="P45" i="47"/>
  <c r="P44" i="47"/>
  <c r="P43" i="47"/>
  <c r="P42" i="47"/>
  <c r="P41" i="47"/>
  <c r="P40" i="47"/>
  <c r="P39" i="47"/>
  <c r="P38" i="47"/>
  <c r="P37" i="47"/>
  <c r="P36" i="47"/>
  <c r="P35" i="47"/>
  <c r="P34" i="47"/>
  <c r="P33" i="47"/>
  <c r="P32" i="47"/>
  <c r="P31" i="47"/>
  <c r="P30" i="47"/>
  <c r="P29" i="47"/>
  <c r="P28" i="47"/>
  <c r="P27" i="47"/>
  <c r="P26" i="47"/>
  <c r="P25" i="47"/>
  <c r="P24" i="47"/>
  <c r="P23" i="47"/>
  <c r="P22" i="47"/>
  <c r="P21" i="47"/>
  <c r="P20" i="47"/>
  <c r="P19" i="47"/>
  <c r="P18" i="47"/>
  <c r="P17" i="47"/>
  <c r="P16" i="47"/>
  <c r="P15" i="47"/>
  <c r="P14" i="47"/>
  <c r="P13" i="47"/>
  <c r="P12" i="47"/>
  <c r="P11" i="47"/>
  <c r="P10" i="47"/>
  <c r="P9" i="47"/>
  <c r="P8" i="47"/>
  <c r="P7" i="47"/>
  <c r="P6" i="47"/>
  <c r="P71" i="46"/>
  <c r="P70" i="46"/>
  <c r="P69" i="46"/>
  <c r="P68" i="46"/>
  <c r="P67" i="46"/>
  <c r="P66" i="46"/>
  <c r="P65" i="46"/>
  <c r="P64" i="46"/>
  <c r="P63" i="46"/>
  <c r="P62" i="46"/>
  <c r="P61" i="46"/>
  <c r="P60" i="46"/>
  <c r="P59" i="46"/>
  <c r="P58" i="46"/>
  <c r="P57" i="46"/>
  <c r="P56" i="46"/>
  <c r="P55" i="46"/>
  <c r="P54" i="46"/>
  <c r="P53" i="46"/>
  <c r="P52" i="46"/>
  <c r="P51" i="46"/>
  <c r="P50" i="46"/>
  <c r="P49" i="46"/>
  <c r="P48" i="46"/>
  <c r="P47" i="46"/>
  <c r="P46" i="46"/>
  <c r="P45" i="46"/>
  <c r="P44" i="46"/>
  <c r="P43" i="46"/>
  <c r="P42" i="46"/>
  <c r="P41" i="46"/>
  <c r="P40" i="46"/>
  <c r="P39" i="46"/>
  <c r="P38" i="46"/>
  <c r="P37" i="46"/>
  <c r="P36" i="46"/>
  <c r="P35" i="46"/>
  <c r="P34" i="46"/>
  <c r="P33" i="46"/>
  <c r="P32" i="46"/>
  <c r="P31" i="46"/>
  <c r="P30" i="46"/>
  <c r="P29" i="46"/>
  <c r="P28" i="46"/>
  <c r="P27" i="46"/>
  <c r="P26" i="46"/>
  <c r="P25" i="46"/>
  <c r="P24" i="46"/>
  <c r="P23" i="46"/>
  <c r="P22" i="46"/>
  <c r="P21" i="46"/>
  <c r="P20" i="46"/>
  <c r="P19" i="46"/>
  <c r="P18" i="46"/>
  <c r="P17" i="46"/>
  <c r="P16" i="46"/>
  <c r="P15" i="46"/>
  <c r="P14" i="46"/>
  <c r="P13" i="46"/>
  <c r="P12" i="46"/>
  <c r="P11" i="46"/>
  <c r="P10" i="46"/>
  <c r="P9" i="46"/>
  <c r="P8" i="46"/>
  <c r="P7" i="46"/>
  <c r="P6" i="46"/>
  <c r="P111" i="46"/>
  <c r="P110" i="46"/>
  <c r="P109" i="46"/>
  <c r="P108" i="46"/>
  <c r="P107" i="46"/>
  <c r="P106" i="46"/>
  <c r="P105" i="46"/>
  <c r="P104" i="46"/>
  <c r="P103" i="46"/>
  <c r="P102" i="46"/>
  <c r="P101" i="46"/>
  <c r="P100" i="46"/>
  <c r="P99" i="46"/>
  <c r="P98" i="46"/>
  <c r="P97" i="46"/>
  <c r="P96" i="46"/>
  <c r="P95" i="46"/>
  <c r="P94" i="46"/>
  <c r="P93" i="46"/>
  <c r="P92" i="46"/>
  <c r="P91" i="46"/>
  <c r="P90" i="46"/>
  <c r="P89" i="46"/>
  <c r="P88" i="46"/>
  <c r="P87" i="46"/>
  <c r="P86" i="46"/>
  <c r="P85" i="46"/>
  <c r="P84" i="46"/>
  <c r="P83" i="46"/>
  <c r="P82" i="46"/>
  <c r="P81" i="46"/>
  <c r="P80" i="46"/>
  <c r="P79" i="46"/>
  <c r="P78" i="46"/>
  <c r="P77" i="46"/>
  <c r="P76" i="46"/>
  <c r="P75" i="46"/>
  <c r="P74" i="46"/>
  <c r="P73" i="46"/>
  <c r="P72" i="46"/>
  <c r="P5" i="46"/>
  <c r="P145" i="46"/>
  <c r="P144" i="46"/>
  <c r="P143" i="46"/>
  <c r="P142" i="46"/>
  <c r="P141" i="46"/>
  <c r="P140" i="46"/>
  <c r="P139" i="46"/>
  <c r="P138" i="46"/>
  <c r="P137" i="46"/>
  <c r="P136" i="46"/>
  <c r="P135" i="46"/>
  <c r="P134" i="46"/>
  <c r="P133" i="46"/>
  <c r="P132" i="46"/>
  <c r="P131" i="46"/>
  <c r="P130" i="46"/>
  <c r="P129" i="46"/>
  <c r="P128" i="46"/>
  <c r="P127" i="46"/>
  <c r="P126" i="46"/>
  <c r="P125" i="46"/>
  <c r="P124" i="46"/>
  <c r="P123" i="46"/>
  <c r="P122" i="46"/>
  <c r="P121" i="46"/>
  <c r="P120" i="46"/>
  <c r="P119" i="46"/>
  <c r="P118" i="46"/>
  <c r="P117" i="46"/>
  <c r="P116" i="46"/>
  <c r="P115" i="46"/>
  <c r="P114" i="46"/>
  <c r="P113" i="46"/>
  <c r="P112" i="46"/>
  <c r="P74" i="45"/>
  <c r="P73" i="45"/>
  <c r="P72" i="45"/>
  <c r="P71" i="45"/>
  <c r="P70" i="45"/>
  <c r="P69" i="45"/>
  <c r="P68" i="45"/>
  <c r="P67" i="45"/>
  <c r="P66" i="45"/>
  <c r="P65" i="45"/>
  <c r="P64" i="45"/>
  <c r="P63" i="45"/>
  <c r="P62" i="45"/>
  <c r="P61" i="45"/>
  <c r="P60" i="45"/>
  <c r="P59" i="45"/>
  <c r="P58" i="45"/>
  <c r="P57" i="45"/>
  <c r="P56" i="45"/>
  <c r="P55" i="45"/>
  <c r="P54" i="45"/>
  <c r="P53" i="45"/>
  <c r="P52" i="45"/>
  <c r="P51" i="45"/>
  <c r="P50" i="45"/>
  <c r="P49" i="45"/>
  <c r="P48" i="45"/>
  <c r="P47" i="45"/>
  <c r="P46" i="45"/>
  <c r="P45" i="45"/>
  <c r="P44" i="45"/>
  <c r="P43" i="45"/>
  <c r="P42" i="45"/>
  <c r="P41" i="45"/>
  <c r="P40" i="45"/>
  <c r="P39" i="45"/>
  <c r="P38" i="45"/>
  <c r="P37" i="45"/>
  <c r="P36" i="45"/>
  <c r="P35" i="45"/>
  <c r="P34" i="45"/>
  <c r="P33" i="45"/>
  <c r="P32" i="45"/>
  <c r="P31" i="45"/>
  <c r="P30" i="45"/>
  <c r="P29" i="45"/>
  <c r="P28" i="45"/>
  <c r="P27" i="45"/>
  <c r="P26" i="45"/>
  <c r="P25" i="45"/>
  <c r="P24" i="45"/>
  <c r="P23" i="45"/>
  <c r="P22" i="45"/>
  <c r="P21" i="45"/>
  <c r="P20" i="45"/>
  <c r="P19" i="45"/>
  <c r="P18" i="45"/>
  <c r="P17" i="45"/>
  <c r="P16" i="45"/>
  <c r="P15" i="45"/>
  <c r="P14" i="45"/>
  <c r="P13" i="45"/>
  <c r="P12" i="45"/>
  <c r="P11" i="45"/>
  <c r="P10" i="45"/>
  <c r="P9" i="45"/>
  <c r="P8" i="45"/>
  <c r="P7" i="45"/>
  <c r="P6" i="45"/>
  <c r="P484" i="65" l="1"/>
  <c r="P488" i="65" s="1"/>
  <c r="P151" i="64"/>
  <c r="P154" i="64" s="1"/>
  <c r="P266" i="63"/>
  <c r="P270" i="63" s="1"/>
  <c r="P9" i="62"/>
  <c r="P257" i="42"/>
  <c r="P256" i="42"/>
  <c r="P255" i="42"/>
  <c r="N258" i="42"/>
  <c r="P276" i="43"/>
  <c r="P275" i="43"/>
  <c r="P274" i="43"/>
  <c r="P273" i="43"/>
  <c r="P272" i="43"/>
  <c r="P271" i="43"/>
  <c r="P270" i="43"/>
  <c r="P269" i="43"/>
  <c r="P268" i="43"/>
  <c r="P267" i="43"/>
  <c r="P266" i="43"/>
  <c r="P265" i="43"/>
  <c r="P264" i="43"/>
  <c r="P263" i="43"/>
  <c r="P262" i="43"/>
  <c r="P261" i="43"/>
  <c r="P260" i="43"/>
  <c r="P259" i="43"/>
  <c r="P258" i="43"/>
  <c r="P257" i="43"/>
  <c r="P256" i="43"/>
  <c r="P255" i="43"/>
  <c r="P254" i="43"/>
  <c r="P253" i="43"/>
  <c r="P252" i="43"/>
  <c r="P251" i="43"/>
  <c r="P250" i="43"/>
  <c r="P249" i="43"/>
  <c r="P248" i="43"/>
  <c r="P247" i="43"/>
  <c r="P246" i="43"/>
  <c r="P245" i="43"/>
  <c r="P244" i="43"/>
  <c r="P243" i="43"/>
  <c r="P242" i="43"/>
  <c r="P241" i="43"/>
  <c r="P240" i="43"/>
  <c r="P239" i="43"/>
  <c r="P238" i="43"/>
  <c r="P237" i="43"/>
  <c r="P236" i="43"/>
  <c r="P235" i="43"/>
  <c r="P234" i="43"/>
  <c r="P233" i="43"/>
  <c r="P232" i="43"/>
  <c r="P231" i="43"/>
  <c r="P230" i="43"/>
  <c r="P229" i="43"/>
  <c r="P228" i="43"/>
  <c r="P227" i="43"/>
  <c r="P226" i="43"/>
  <c r="P225" i="43"/>
  <c r="P224" i="43"/>
  <c r="P223" i="43"/>
  <c r="P222" i="43"/>
  <c r="P221" i="43"/>
  <c r="P220" i="43"/>
  <c r="P219" i="43"/>
  <c r="P218" i="43"/>
  <c r="P217" i="43"/>
  <c r="P216" i="43"/>
  <c r="P215" i="43"/>
  <c r="P214" i="43"/>
  <c r="P213" i="43"/>
  <c r="P212" i="43"/>
  <c r="P211" i="43"/>
  <c r="P210" i="43"/>
  <c r="P209" i="43"/>
  <c r="P208" i="43"/>
  <c r="P207" i="43"/>
  <c r="P206" i="43"/>
  <c r="P205" i="43"/>
  <c r="P204" i="43"/>
  <c r="P203" i="43"/>
  <c r="P202" i="43"/>
  <c r="P201" i="43"/>
  <c r="P200" i="43"/>
  <c r="P199" i="43"/>
  <c r="P198" i="43"/>
  <c r="P197" i="43"/>
  <c r="P196" i="43"/>
  <c r="P195" i="43"/>
  <c r="P194" i="43"/>
  <c r="P193" i="43"/>
  <c r="P192" i="43"/>
  <c r="P191" i="43"/>
  <c r="P190" i="43"/>
  <c r="P189" i="43"/>
  <c r="P188" i="43"/>
  <c r="P187" i="43"/>
  <c r="P186" i="43"/>
  <c r="P185" i="43"/>
  <c r="P184" i="43"/>
  <c r="P183" i="43"/>
  <c r="P182" i="43"/>
  <c r="P181" i="43"/>
  <c r="P180" i="43"/>
  <c r="P179" i="43"/>
  <c r="P178" i="43"/>
  <c r="P177" i="43"/>
  <c r="P176" i="43"/>
  <c r="P175" i="43"/>
  <c r="P174" i="43"/>
  <c r="P173" i="43"/>
  <c r="P172" i="43"/>
  <c r="P171" i="43"/>
  <c r="P170" i="43"/>
  <c r="P169" i="43"/>
  <c r="P168" i="43"/>
  <c r="P167" i="43"/>
  <c r="P166" i="43"/>
  <c r="P165" i="43"/>
  <c r="P164" i="43"/>
  <c r="P163" i="43"/>
  <c r="P162" i="43"/>
  <c r="P161" i="43"/>
  <c r="P160" i="43"/>
  <c r="P159" i="43"/>
  <c r="P158" i="43"/>
  <c r="P157" i="43"/>
  <c r="P156" i="43"/>
  <c r="P155" i="43"/>
  <c r="P154" i="43"/>
  <c r="P153" i="43"/>
  <c r="P152" i="43"/>
  <c r="P151" i="43"/>
  <c r="P150" i="43"/>
  <c r="P149" i="43"/>
  <c r="P148" i="43"/>
  <c r="P147" i="43"/>
  <c r="P146" i="43"/>
  <c r="P145" i="43"/>
  <c r="P144" i="43"/>
  <c r="P143" i="43"/>
  <c r="P142" i="43"/>
  <c r="P141" i="43"/>
  <c r="P140" i="43"/>
  <c r="P139" i="43"/>
  <c r="P138" i="43"/>
  <c r="P137" i="43"/>
  <c r="P136" i="43"/>
  <c r="P135" i="43"/>
  <c r="P134" i="43"/>
  <c r="P133" i="43"/>
  <c r="P132" i="43"/>
  <c r="P131" i="43"/>
  <c r="P130" i="43"/>
  <c r="P129" i="43"/>
  <c r="P128" i="43"/>
  <c r="P127" i="43"/>
  <c r="P126" i="43"/>
  <c r="P125" i="43"/>
  <c r="P124" i="43"/>
  <c r="P123" i="43"/>
  <c r="P122" i="43"/>
  <c r="P121" i="43"/>
  <c r="P120" i="43"/>
  <c r="P119" i="43"/>
  <c r="P118" i="43"/>
  <c r="P117" i="43"/>
  <c r="P116" i="43"/>
  <c r="P115" i="43"/>
  <c r="P114" i="43"/>
  <c r="P113" i="43"/>
  <c r="P112" i="43"/>
  <c r="P111" i="43"/>
  <c r="P110" i="43"/>
  <c r="P109" i="43"/>
  <c r="P108" i="43"/>
  <c r="P107" i="43"/>
  <c r="P106" i="43"/>
  <c r="P105" i="43"/>
  <c r="P104" i="43"/>
  <c r="P103" i="43"/>
  <c r="P102" i="43"/>
  <c r="P101" i="43"/>
  <c r="P100" i="43"/>
  <c r="P99" i="43"/>
  <c r="P98" i="43"/>
  <c r="P97" i="43"/>
  <c r="P96" i="43"/>
  <c r="P95" i="43"/>
  <c r="P94" i="43"/>
  <c r="P93" i="43"/>
  <c r="P92" i="43"/>
  <c r="P91" i="43"/>
  <c r="P90" i="43"/>
  <c r="P89" i="43"/>
  <c r="P88" i="43"/>
  <c r="P87" i="43"/>
  <c r="P86" i="43"/>
  <c r="P85" i="43"/>
  <c r="P84" i="43"/>
  <c r="P83" i="43"/>
  <c r="P82" i="43"/>
  <c r="P81" i="43"/>
  <c r="P80" i="43"/>
  <c r="P79" i="43"/>
  <c r="P78" i="43"/>
  <c r="P77" i="43"/>
  <c r="P76" i="43"/>
  <c r="P75" i="43"/>
  <c r="P74" i="43"/>
  <c r="P73" i="43"/>
  <c r="P72" i="43"/>
  <c r="P71" i="43"/>
  <c r="P70" i="43"/>
  <c r="P69" i="43"/>
  <c r="P68" i="43"/>
  <c r="P67" i="43"/>
  <c r="P66" i="43"/>
  <c r="P65" i="43"/>
  <c r="P64" i="43"/>
  <c r="P63" i="43"/>
  <c r="P62" i="43"/>
  <c r="P61" i="43"/>
  <c r="P60" i="43"/>
  <c r="P59" i="43"/>
  <c r="P58" i="43"/>
  <c r="P57" i="43"/>
  <c r="P56" i="43"/>
  <c r="P55" i="43"/>
  <c r="P54" i="43"/>
  <c r="P53" i="43"/>
  <c r="P52" i="43"/>
  <c r="P51" i="43"/>
  <c r="P50" i="43"/>
  <c r="P49" i="43"/>
  <c r="P48" i="43"/>
  <c r="P47" i="43"/>
  <c r="P46" i="43"/>
  <c r="P45" i="43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P123" i="42" l="1"/>
  <c r="P122" i="42"/>
  <c r="P121" i="42"/>
  <c r="P120" i="42"/>
  <c r="P119" i="42"/>
  <c r="P118" i="42"/>
  <c r="P117" i="42"/>
  <c r="P116" i="42"/>
  <c r="P115" i="42"/>
  <c r="P114" i="42"/>
  <c r="P113" i="42"/>
  <c r="P112" i="42"/>
  <c r="P111" i="42"/>
  <c r="P110" i="42"/>
  <c r="P109" i="42"/>
  <c r="P108" i="42"/>
  <c r="P107" i="42"/>
  <c r="P106" i="42"/>
  <c r="P105" i="42"/>
  <c r="P104" i="42"/>
  <c r="P103" i="42"/>
  <c r="P102" i="42"/>
  <c r="P101" i="42"/>
  <c r="P100" i="42"/>
  <c r="P99" i="42"/>
  <c r="P98" i="42"/>
  <c r="P97" i="42"/>
  <c r="P96" i="42"/>
  <c r="P95" i="42"/>
  <c r="P94" i="42"/>
  <c r="P93" i="42"/>
  <c r="P92" i="42"/>
  <c r="P91" i="42"/>
  <c r="P90" i="42"/>
  <c r="P89" i="42"/>
  <c r="P88" i="42"/>
  <c r="P87" i="42"/>
  <c r="P86" i="42"/>
  <c r="P85" i="42"/>
  <c r="P84" i="42"/>
  <c r="P83" i="42"/>
  <c r="P82" i="42"/>
  <c r="P81" i="42"/>
  <c r="P80" i="42"/>
  <c r="P79" i="42"/>
  <c r="P78" i="42"/>
  <c r="P77" i="42"/>
  <c r="P76" i="42"/>
  <c r="P75" i="42"/>
  <c r="P74" i="42"/>
  <c r="P73" i="42"/>
  <c r="P72" i="42"/>
  <c r="P71" i="42"/>
  <c r="P70" i="42"/>
  <c r="P69" i="42"/>
  <c r="P68" i="42"/>
  <c r="P67" i="42"/>
  <c r="P66" i="42"/>
  <c r="P65" i="42"/>
  <c r="P64" i="42"/>
  <c r="P63" i="42"/>
  <c r="P62" i="42"/>
  <c r="P61" i="42"/>
  <c r="P60" i="42"/>
  <c r="P59" i="42"/>
  <c r="P58" i="42"/>
  <c r="P57" i="42"/>
  <c r="P56" i="42"/>
  <c r="P55" i="42"/>
  <c r="P54" i="42"/>
  <c r="P53" i="42"/>
  <c r="P52" i="42"/>
  <c r="P51" i="42"/>
  <c r="P50" i="42"/>
  <c r="P49" i="42"/>
  <c r="P48" i="42"/>
  <c r="P47" i="42"/>
  <c r="P46" i="42"/>
  <c r="P45" i="42"/>
  <c r="P44" i="42"/>
  <c r="P43" i="42"/>
  <c r="P42" i="42"/>
  <c r="P41" i="42"/>
  <c r="P40" i="42"/>
  <c r="P39" i="42"/>
  <c r="P38" i="42"/>
  <c r="P37" i="42"/>
  <c r="P36" i="42"/>
  <c r="P35" i="42"/>
  <c r="P34" i="42"/>
  <c r="P33" i="42"/>
  <c r="P32" i="42"/>
  <c r="P31" i="42"/>
  <c r="P30" i="42"/>
  <c r="P29" i="42"/>
  <c r="P28" i="42"/>
  <c r="P27" i="42"/>
  <c r="P26" i="42"/>
  <c r="P25" i="42"/>
  <c r="P24" i="42"/>
  <c r="P23" i="42"/>
  <c r="P22" i="42"/>
  <c r="P21" i="42"/>
  <c r="P20" i="42"/>
  <c r="P19" i="42"/>
  <c r="P18" i="42"/>
  <c r="P17" i="42"/>
  <c r="P16" i="42"/>
  <c r="P15" i="42"/>
  <c r="P14" i="42"/>
  <c r="P13" i="42"/>
  <c r="P12" i="42"/>
  <c r="P11" i="42"/>
  <c r="P10" i="42"/>
  <c r="P9" i="42"/>
  <c r="P8" i="42"/>
  <c r="P7" i="42"/>
  <c r="P6" i="42"/>
  <c r="P5" i="42"/>
  <c r="P143" i="42"/>
  <c r="P142" i="42"/>
  <c r="P141" i="42"/>
  <c r="P140" i="42"/>
  <c r="P139" i="42"/>
  <c r="P138" i="42"/>
  <c r="P137" i="42"/>
  <c r="P136" i="42"/>
  <c r="P135" i="42"/>
  <c r="P134" i="42"/>
  <c r="P133" i="42"/>
  <c r="P132" i="42"/>
  <c r="P131" i="42"/>
  <c r="P130" i="42"/>
  <c r="P129" i="42"/>
  <c r="P128" i="42"/>
  <c r="P127" i="42"/>
  <c r="P126" i="42"/>
  <c r="P125" i="42"/>
  <c r="P124" i="42"/>
  <c r="P124" i="38" l="1"/>
  <c r="P123" i="38"/>
  <c r="P122" i="38"/>
  <c r="P121" i="38"/>
  <c r="P120" i="38"/>
  <c r="P119" i="38"/>
  <c r="P118" i="38"/>
  <c r="P117" i="38"/>
  <c r="P116" i="38"/>
  <c r="P115" i="38"/>
  <c r="P114" i="38"/>
  <c r="P113" i="38"/>
  <c r="P112" i="38"/>
  <c r="P111" i="38"/>
  <c r="P110" i="38"/>
  <c r="P109" i="38"/>
  <c r="P108" i="38"/>
  <c r="P107" i="38"/>
  <c r="P106" i="38"/>
  <c r="P105" i="38"/>
  <c r="P104" i="38"/>
  <c r="P103" i="38"/>
  <c r="P102" i="38"/>
  <c r="P101" i="38"/>
  <c r="P100" i="38"/>
  <c r="P99" i="38"/>
  <c r="P98" i="38"/>
  <c r="P97" i="38"/>
  <c r="P96" i="38"/>
  <c r="P95" i="38"/>
  <c r="P94" i="38"/>
  <c r="P93" i="38"/>
  <c r="P92" i="38"/>
  <c r="P91" i="38"/>
  <c r="P90" i="38"/>
  <c r="P89" i="38"/>
  <c r="P88" i="38"/>
  <c r="P87" i="38"/>
  <c r="P86" i="38"/>
  <c r="P85" i="38"/>
  <c r="P84" i="38"/>
  <c r="P83" i="38"/>
  <c r="P82" i="38"/>
  <c r="P81" i="38"/>
  <c r="P80" i="38"/>
  <c r="P79" i="38"/>
  <c r="P78" i="38"/>
  <c r="P77" i="38"/>
  <c r="P76" i="38"/>
  <c r="P75" i="38"/>
  <c r="P74" i="38"/>
  <c r="P73" i="38"/>
  <c r="P72" i="38"/>
  <c r="P71" i="38"/>
  <c r="P70" i="38"/>
  <c r="P69" i="38"/>
  <c r="P68" i="38"/>
  <c r="P67" i="38"/>
  <c r="P66" i="38"/>
  <c r="P65" i="38"/>
  <c r="P64" i="38"/>
  <c r="P63" i="38"/>
  <c r="P62" i="38"/>
  <c r="P61" i="38"/>
  <c r="P60" i="38"/>
  <c r="P59" i="38"/>
  <c r="P58" i="38"/>
  <c r="P57" i="38"/>
  <c r="P56" i="38"/>
  <c r="P55" i="38"/>
  <c r="P42" i="37"/>
  <c r="P41" i="37"/>
  <c r="P40" i="37"/>
  <c r="P39" i="37"/>
  <c r="P38" i="37"/>
  <c r="P37" i="37"/>
  <c r="P36" i="37"/>
  <c r="P35" i="37"/>
  <c r="P34" i="37"/>
  <c r="P33" i="37"/>
  <c r="P32" i="37"/>
  <c r="P31" i="37"/>
  <c r="P30" i="37"/>
  <c r="P29" i="37"/>
  <c r="P28" i="37"/>
  <c r="P27" i="37"/>
  <c r="P26" i="37"/>
  <c r="P25" i="37"/>
  <c r="P24" i="37"/>
  <c r="P23" i="37"/>
  <c r="P22" i="37"/>
  <c r="P21" i="37"/>
  <c r="P20" i="37"/>
  <c r="P19" i="37"/>
  <c r="P18" i="37"/>
  <c r="P17" i="37"/>
  <c r="P16" i="37"/>
  <c r="P15" i="37"/>
  <c r="P14" i="37"/>
  <c r="P13" i="37"/>
  <c r="P12" i="37"/>
  <c r="P11" i="37"/>
  <c r="P10" i="37"/>
  <c r="P9" i="37"/>
  <c r="P8" i="37"/>
  <c r="P7" i="37"/>
  <c r="P6" i="37"/>
  <c r="P5" i="37"/>
  <c r="P83" i="37"/>
  <c r="P82" i="37"/>
  <c r="P81" i="37"/>
  <c r="P80" i="37"/>
  <c r="P79" i="37"/>
  <c r="P78" i="37"/>
  <c r="P77" i="37"/>
  <c r="P76" i="37"/>
  <c r="P75" i="37"/>
  <c r="P74" i="37"/>
  <c r="P73" i="37"/>
  <c r="P72" i="37"/>
  <c r="P71" i="37"/>
  <c r="P70" i="37"/>
  <c r="P69" i="37"/>
  <c r="P68" i="37"/>
  <c r="P67" i="37"/>
  <c r="P66" i="37"/>
  <c r="P65" i="37"/>
  <c r="P64" i="37"/>
  <c r="P63" i="37"/>
  <c r="P62" i="37"/>
  <c r="P61" i="37"/>
  <c r="P60" i="37"/>
  <c r="P59" i="37"/>
  <c r="P58" i="37"/>
  <c r="P57" i="37"/>
  <c r="P56" i="37"/>
  <c r="P55" i="37"/>
  <c r="P54" i="37"/>
  <c r="P53" i="37"/>
  <c r="P52" i="37"/>
  <c r="P51" i="37"/>
  <c r="P50" i="37"/>
  <c r="P49" i="37"/>
  <c r="P48" i="37"/>
  <c r="P47" i="37"/>
  <c r="P46" i="37"/>
  <c r="P45" i="37"/>
  <c r="P44" i="37"/>
  <c r="P43" i="37"/>
  <c r="N16" i="35"/>
  <c r="P49" i="34"/>
  <c r="P48" i="34"/>
  <c r="P47" i="34"/>
  <c r="P46" i="34"/>
  <c r="P45" i="34"/>
  <c r="P44" i="34"/>
  <c r="P43" i="34"/>
  <c r="P42" i="34"/>
  <c r="P41" i="34"/>
  <c r="P40" i="34"/>
  <c r="P39" i="34"/>
  <c r="P38" i="34"/>
  <c r="P37" i="34"/>
  <c r="P36" i="34"/>
  <c r="P35" i="34"/>
  <c r="P34" i="34"/>
  <c r="P33" i="34"/>
  <c r="P32" i="34"/>
  <c r="P31" i="34"/>
  <c r="P30" i="34"/>
  <c r="P29" i="34"/>
  <c r="P28" i="34"/>
  <c r="P27" i="34"/>
  <c r="P26" i="34"/>
  <c r="P25" i="34"/>
  <c r="P24" i="34"/>
  <c r="P23" i="34"/>
  <c r="P22" i="34"/>
  <c r="P21" i="34"/>
  <c r="P20" i="34"/>
  <c r="P19" i="34"/>
  <c r="P18" i="34"/>
  <c r="P17" i="34"/>
  <c r="P16" i="34"/>
  <c r="P15" i="34"/>
  <c r="P14" i="34"/>
  <c r="P13" i="34"/>
  <c r="P12" i="34"/>
  <c r="P11" i="34"/>
  <c r="P10" i="34"/>
  <c r="P9" i="34"/>
  <c r="P8" i="34"/>
  <c r="P7" i="34"/>
  <c r="P6" i="34"/>
  <c r="P5" i="34"/>
  <c r="M138" i="61"/>
  <c r="P137" i="61"/>
  <c r="P136" i="61"/>
  <c r="P135" i="61"/>
  <c r="P134" i="61"/>
  <c r="P133" i="61"/>
  <c r="P132" i="61"/>
  <c r="P131" i="61"/>
  <c r="P130" i="61"/>
  <c r="P129" i="61"/>
  <c r="P128" i="61"/>
  <c r="P127" i="61"/>
  <c r="P126" i="61"/>
  <c r="P125" i="61"/>
  <c r="P124" i="61"/>
  <c r="P123" i="61"/>
  <c r="P122" i="61"/>
  <c r="P121" i="61"/>
  <c r="P120" i="61"/>
  <c r="P119" i="61"/>
  <c r="P118" i="61"/>
  <c r="P117" i="61"/>
  <c r="P116" i="61"/>
  <c r="P115" i="61"/>
  <c r="P114" i="61"/>
  <c r="P113" i="61"/>
  <c r="P112" i="61"/>
  <c r="P111" i="61"/>
  <c r="P110" i="61"/>
  <c r="P109" i="61"/>
  <c r="P108" i="61"/>
  <c r="P107" i="61"/>
  <c r="P106" i="61"/>
  <c r="P105" i="61"/>
  <c r="P104" i="61"/>
  <c r="P103" i="61"/>
  <c r="P102" i="61"/>
  <c r="P101" i="61"/>
  <c r="P100" i="61"/>
  <c r="P99" i="61"/>
  <c r="P98" i="61"/>
  <c r="P97" i="61"/>
  <c r="P96" i="61"/>
  <c r="P95" i="61"/>
  <c r="P94" i="61"/>
  <c r="P93" i="61"/>
  <c r="P92" i="61"/>
  <c r="P91" i="61"/>
  <c r="P90" i="61"/>
  <c r="P89" i="61"/>
  <c r="P88" i="61"/>
  <c r="P87" i="61"/>
  <c r="P86" i="61"/>
  <c r="P85" i="61"/>
  <c r="P84" i="61"/>
  <c r="P83" i="61"/>
  <c r="P82" i="61"/>
  <c r="P81" i="61"/>
  <c r="P80" i="61"/>
  <c r="P79" i="61"/>
  <c r="P78" i="61"/>
  <c r="P77" i="61"/>
  <c r="P76" i="61"/>
  <c r="P75" i="61"/>
  <c r="P74" i="61"/>
  <c r="P73" i="61"/>
  <c r="P72" i="61"/>
  <c r="P71" i="61"/>
  <c r="P70" i="61"/>
  <c r="P69" i="61"/>
  <c r="P68" i="61"/>
  <c r="P67" i="61"/>
  <c r="P66" i="61"/>
  <c r="P65" i="61"/>
  <c r="P64" i="61"/>
  <c r="P63" i="61"/>
  <c r="P62" i="61"/>
  <c r="P61" i="61"/>
  <c r="P60" i="61"/>
  <c r="P59" i="61"/>
  <c r="P58" i="61"/>
  <c r="P57" i="61"/>
  <c r="P56" i="61"/>
  <c r="P55" i="61"/>
  <c r="P54" i="61"/>
  <c r="P53" i="61"/>
  <c r="P52" i="61"/>
  <c r="P51" i="61"/>
  <c r="P50" i="61"/>
  <c r="P49" i="61"/>
  <c r="P48" i="61"/>
  <c r="P47" i="61"/>
  <c r="P46" i="61"/>
  <c r="P45" i="61"/>
  <c r="P44" i="61"/>
  <c r="P43" i="61"/>
  <c r="P42" i="61"/>
  <c r="P41" i="61"/>
  <c r="P40" i="61"/>
  <c r="P39" i="61"/>
  <c r="P38" i="61"/>
  <c r="P37" i="61"/>
  <c r="P36" i="61"/>
  <c r="P35" i="61"/>
  <c r="P34" i="61"/>
  <c r="P33" i="61"/>
  <c r="P32" i="61"/>
  <c r="P31" i="61"/>
  <c r="P30" i="61"/>
  <c r="P29" i="61"/>
  <c r="P28" i="61"/>
  <c r="P27" i="61"/>
  <c r="P26" i="61"/>
  <c r="P25" i="61"/>
  <c r="P24" i="61"/>
  <c r="P23" i="61"/>
  <c r="P22" i="61"/>
  <c r="P21" i="61"/>
  <c r="P20" i="61"/>
  <c r="P19" i="61"/>
  <c r="P18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M149" i="60"/>
  <c r="P148" i="60"/>
  <c r="P147" i="60"/>
  <c r="P146" i="60"/>
  <c r="P145" i="60"/>
  <c r="P144" i="60"/>
  <c r="P143" i="60"/>
  <c r="P142" i="60"/>
  <c r="P141" i="60"/>
  <c r="P140" i="60"/>
  <c r="P139" i="60"/>
  <c r="P138" i="60"/>
  <c r="P137" i="60"/>
  <c r="P136" i="60"/>
  <c r="P135" i="60"/>
  <c r="P134" i="60"/>
  <c r="P133" i="60"/>
  <c r="P132" i="60"/>
  <c r="P131" i="60"/>
  <c r="P130" i="60"/>
  <c r="P129" i="60"/>
  <c r="P128" i="60"/>
  <c r="P127" i="60"/>
  <c r="P126" i="60"/>
  <c r="P125" i="60"/>
  <c r="P124" i="60"/>
  <c r="P123" i="60"/>
  <c r="P122" i="60"/>
  <c r="P121" i="60"/>
  <c r="P120" i="60"/>
  <c r="P119" i="60"/>
  <c r="P118" i="60"/>
  <c r="P117" i="60"/>
  <c r="P116" i="60"/>
  <c r="P115" i="60"/>
  <c r="P114" i="60"/>
  <c r="P113" i="60"/>
  <c r="P112" i="60"/>
  <c r="P111" i="60"/>
  <c r="P110" i="60"/>
  <c r="P109" i="60"/>
  <c r="P108" i="60"/>
  <c r="P107" i="60"/>
  <c r="P106" i="60"/>
  <c r="P105" i="60"/>
  <c r="P104" i="60"/>
  <c r="P103" i="60"/>
  <c r="P102" i="60"/>
  <c r="P101" i="60"/>
  <c r="P100" i="60"/>
  <c r="P99" i="60"/>
  <c r="P98" i="60"/>
  <c r="P97" i="60"/>
  <c r="P96" i="60"/>
  <c r="P95" i="60"/>
  <c r="P94" i="60"/>
  <c r="P93" i="60"/>
  <c r="P92" i="60"/>
  <c r="P91" i="60"/>
  <c r="P90" i="60"/>
  <c r="P89" i="60"/>
  <c r="P88" i="60"/>
  <c r="P87" i="60"/>
  <c r="P86" i="60"/>
  <c r="P85" i="60"/>
  <c r="P84" i="60"/>
  <c r="P83" i="60"/>
  <c r="P82" i="60"/>
  <c r="P81" i="60"/>
  <c r="P80" i="60"/>
  <c r="P79" i="60"/>
  <c r="P78" i="60"/>
  <c r="P77" i="60"/>
  <c r="P76" i="60"/>
  <c r="P75" i="60"/>
  <c r="P74" i="60"/>
  <c r="P73" i="60"/>
  <c r="P72" i="60"/>
  <c r="P71" i="60"/>
  <c r="P70" i="60"/>
  <c r="P69" i="60"/>
  <c r="P68" i="60"/>
  <c r="P67" i="60"/>
  <c r="P66" i="60"/>
  <c r="P65" i="60"/>
  <c r="P64" i="60"/>
  <c r="P63" i="60"/>
  <c r="P62" i="60"/>
  <c r="P61" i="60"/>
  <c r="P60" i="60"/>
  <c r="P59" i="60"/>
  <c r="P58" i="60"/>
  <c r="P57" i="60"/>
  <c r="P56" i="60"/>
  <c r="P55" i="60"/>
  <c r="P54" i="60"/>
  <c r="P53" i="60"/>
  <c r="P52" i="60"/>
  <c r="P51" i="60"/>
  <c r="P50" i="60"/>
  <c r="P49" i="60"/>
  <c r="P48" i="60"/>
  <c r="P47" i="60"/>
  <c r="P46" i="60"/>
  <c r="P45" i="60"/>
  <c r="P44" i="60"/>
  <c r="P43" i="60"/>
  <c r="P42" i="60"/>
  <c r="P41" i="60"/>
  <c r="P40" i="60"/>
  <c r="P39" i="60"/>
  <c r="P38" i="60"/>
  <c r="P37" i="60"/>
  <c r="P36" i="60"/>
  <c r="P35" i="60"/>
  <c r="P34" i="60"/>
  <c r="P33" i="60"/>
  <c r="P32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P3" i="60"/>
  <c r="M32" i="59"/>
  <c r="P31" i="59"/>
  <c r="P30" i="59"/>
  <c r="P29" i="59"/>
  <c r="P28" i="59"/>
  <c r="P27" i="59"/>
  <c r="P26" i="59"/>
  <c r="P25" i="59"/>
  <c r="P24" i="59"/>
  <c r="P23" i="59"/>
  <c r="P22" i="59"/>
  <c r="P21" i="59"/>
  <c r="P20" i="59"/>
  <c r="P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P3" i="59"/>
  <c r="N87" i="58"/>
  <c r="M87" i="58"/>
  <c r="P86" i="58"/>
  <c r="P85" i="58"/>
  <c r="P84" i="58"/>
  <c r="P83" i="58"/>
  <c r="P82" i="58"/>
  <c r="P81" i="58"/>
  <c r="P80" i="58"/>
  <c r="P79" i="58"/>
  <c r="P78" i="58"/>
  <c r="P77" i="58"/>
  <c r="P76" i="58"/>
  <c r="P75" i="58"/>
  <c r="P74" i="58"/>
  <c r="P73" i="58"/>
  <c r="P72" i="58"/>
  <c r="P71" i="58"/>
  <c r="P70" i="58"/>
  <c r="P69" i="58"/>
  <c r="P68" i="58"/>
  <c r="P67" i="58"/>
  <c r="P66" i="58"/>
  <c r="P65" i="58"/>
  <c r="P64" i="58"/>
  <c r="P63" i="58"/>
  <c r="P62" i="58"/>
  <c r="P61" i="58"/>
  <c r="P60" i="58"/>
  <c r="P59" i="58"/>
  <c r="P58" i="58"/>
  <c r="P57" i="58"/>
  <c r="P56" i="58"/>
  <c r="P55" i="58"/>
  <c r="P54" i="58"/>
  <c r="P53" i="58"/>
  <c r="P52" i="58"/>
  <c r="P51" i="58"/>
  <c r="P50" i="58"/>
  <c r="P49" i="58"/>
  <c r="P48" i="58"/>
  <c r="P47" i="58"/>
  <c r="P46" i="58"/>
  <c r="P45" i="58"/>
  <c r="P44" i="58"/>
  <c r="P43" i="58"/>
  <c r="P42" i="58"/>
  <c r="P41" i="58"/>
  <c r="P40" i="58"/>
  <c r="P39" i="58"/>
  <c r="P38" i="58"/>
  <c r="P37" i="58"/>
  <c r="P36" i="58"/>
  <c r="P35" i="58"/>
  <c r="P34" i="58"/>
  <c r="P33" i="58"/>
  <c r="P32" i="58"/>
  <c r="P31" i="58"/>
  <c r="P30" i="58"/>
  <c r="P29" i="58"/>
  <c r="P28" i="58"/>
  <c r="P27" i="58"/>
  <c r="P26" i="58"/>
  <c r="P25" i="58"/>
  <c r="P24" i="58"/>
  <c r="P23" i="58"/>
  <c r="P22" i="58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P3" i="58"/>
  <c r="N77" i="57"/>
  <c r="M77" i="57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8" i="57"/>
  <c r="P7" i="57"/>
  <c r="P6" i="57"/>
  <c r="P5" i="57"/>
  <c r="P4" i="57"/>
  <c r="P3" i="57"/>
  <c r="M164" i="56"/>
  <c r="P163" i="56"/>
  <c r="P162" i="56"/>
  <c r="P161" i="56"/>
  <c r="P160" i="56"/>
  <c r="P159" i="56"/>
  <c r="P158" i="56"/>
  <c r="P157" i="56"/>
  <c r="P156" i="56"/>
  <c r="P155" i="56"/>
  <c r="P154" i="56"/>
  <c r="P153" i="56"/>
  <c r="P152" i="56"/>
  <c r="P151" i="56"/>
  <c r="P150" i="56"/>
  <c r="P149" i="56"/>
  <c r="P148" i="56"/>
  <c r="P147" i="56"/>
  <c r="P146" i="56"/>
  <c r="P145" i="56"/>
  <c r="P144" i="56"/>
  <c r="P143" i="56"/>
  <c r="P142" i="56"/>
  <c r="P141" i="56"/>
  <c r="P140" i="56"/>
  <c r="P139" i="56"/>
  <c r="P138" i="56"/>
  <c r="P137" i="56"/>
  <c r="P136" i="56"/>
  <c r="P135" i="56"/>
  <c r="P134" i="56"/>
  <c r="P133" i="56"/>
  <c r="P132" i="56"/>
  <c r="P131" i="56"/>
  <c r="P130" i="56"/>
  <c r="P129" i="56"/>
  <c r="P128" i="56"/>
  <c r="P127" i="56"/>
  <c r="P126" i="56"/>
  <c r="P125" i="56"/>
  <c r="P124" i="56"/>
  <c r="P123" i="56"/>
  <c r="P122" i="56"/>
  <c r="P121" i="56"/>
  <c r="P120" i="56"/>
  <c r="P119" i="56"/>
  <c r="P118" i="56"/>
  <c r="P117" i="56"/>
  <c r="P116" i="56"/>
  <c r="P5" i="56"/>
  <c r="P4" i="56"/>
  <c r="P3" i="56"/>
  <c r="M130" i="55"/>
  <c r="P129" i="55"/>
  <c r="P128" i="55"/>
  <c r="P127" i="55"/>
  <c r="P126" i="55"/>
  <c r="P125" i="55"/>
  <c r="P124" i="55"/>
  <c r="P123" i="55"/>
  <c r="P122" i="55"/>
  <c r="P121" i="55"/>
  <c r="P120" i="55"/>
  <c r="P119" i="55"/>
  <c r="P118" i="55"/>
  <c r="P117" i="55"/>
  <c r="P116" i="55"/>
  <c r="P115" i="55"/>
  <c r="P114" i="55"/>
  <c r="P113" i="55"/>
  <c r="P112" i="55"/>
  <c r="P111" i="55"/>
  <c r="P110" i="55"/>
  <c r="P109" i="55"/>
  <c r="P108" i="55"/>
  <c r="P107" i="55"/>
  <c r="P106" i="55"/>
  <c r="P105" i="55"/>
  <c r="P104" i="55"/>
  <c r="P103" i="55"/>
  <c r="P102" i="55"/>
  <c r="P101" i="55"/>
  <c r="P100" i="55"/>
  <c r="P99" i="55"/>
  <c r="P98" i="55"/>
  <c r="P97" i="55"/>
  <c r="P96" i="55"/>
  <c r="P95" i="55"/>
  <c r="P94" i="55"/>
  <c r="P93" i="55"/>
  <c r="P92" i="55"/>
  <c r="P91" i="55"/>
  <c r="P90" i="55"/>
  <c r="P89" i="55"/>
  <c r="P88" i="55"/>
  <c r="P87" i="55"/>
  <c r="P86" i="55"/>
  <c r="P85" i="55"/>
  <c r="P84" i="55"/>
  <c r="P83" i="55"/>
  <c r="P82" i="55"/>
  <c r="P81" i="55"/>
  <c r="P80" i="55"/>
  <c r="P79" i="55"/>
  <c r="P78" i="55"/>
  <c r="P77" i="55"/>
  <c r="P76" i="55"/>
  <c r="P75" i="55"/>
  <c r="P74" i="55"/>
  <c r="P73" i="55"/>
  <c r="P72" i="55"/>
  <c r="P71" i="55"/>
  <c r="P70" i="55"/>
  <c r="P69" i="55"/>
  <c r="P68" i="55"/>
  <c r="P67" i="55"/>
  <c r="P66" i="55"/>
  <c r="P65" i="55"/>
  <c r="P64" i="55"/>
  <c r="P63" i="55"/>
  <c r="P62" i="55"/>
  <c r="P61" i="55"/>
  <c r="P60" i="55"/>
  <c r="P59" i="55"/>
  <c r="P58" i="55"/>
  <c r="P57" i="55"/>
  <c r="P56" i="55"/>
  <c r="P55" i="55"/>
  <c r="P54" i="55"/>
  <c r="P53" i="55"/>
  <c r="P52" i="55"/>
  <c r="P51" i="55"/>
  <c r="P50" i="55"/>
  <c r="P49" i="55"/>
  <c r="P48" i="55"/>
  <c r="P47" i="55"/>
  <c r="P46" i="55"/>
  <c r="P45" i="55"/>
  <c r="P44" i="55"/>
  <c r="P43" i="55"/>
  <c r="P42" i="55"/>
  <c r="P41" i="55"/>
  <c r="P40" i="55"/>
  <c r="P39" i="55"/>
  <c r="P38" i="55"/>
  <c r="P37" i="55"/>
  <c r="P36" i="55"/>
  <c r="P35" i="55"/>
  <c r="P34" i="55"/>
  <c r="P33" i="55"/>
  <c r="P32" i="55"/>
  <c r="P31" i="55"/>
  <c r="P30" i="55"/>
  <c r="P29" i="55"/>
  <c r="P28" i="55"/>
  <c r="P27" i="55"/>
  <c r="P26" i="55"/>
  <c r="P25" i="55"/>
  <c r="P24" i="55"/>
  <c r="P23" i="55"/>
  <c r="P22" i="55"/>
  <c r="P21" i="55"/>
  <c r="P20" i="55"/>
  <c r="P19" i="55"/>
  <c r="P18" i="55"/>
  <c r="P17" i="55"/>
  <c r="P16" i="55"/>
  <c r="P15" i="55"/>
  <c r="P14" i="55"/>
  <c r="P13" i="55"/>
  <c r="P12" i="55"/>
  <c r="P11" i="55"/>
  <c r="P10" i="55"/>
  <c r="P9" i="55"/>
  <c r="P8" i="55"/>
  <c r="P7" i="55"/>
  <c r="P6" i="55"/>
  <c r="P5" i="55"/>
  <c r="P4" i="55"/>
  <c r="P3" i="55"/>
  <c r="M242" i="54"/>
  <c r="P241" i="54"/>
  <c r="P240" i="54"/>
  <c r="P239" i="54"/>
  <c r="P238" i="54"/>
  <c r="P237" i="54"/>
  <c r="P236" i="54"/>
  <c r="P235" i="54"/>
  <c r="P234" i="54"/>
  <c r="P233" i="54"/>
  <c r="P232" i="54"/>
  <c r="P231" i="54"/>
  <c r="P230" i="54"/>
  <c r="P229" i="54"/>
  <c r="P228" i="54"/>
  <c r="P227" i="54"/>
  <c r="P226" i="54"/>
  <c r="P225" i="54"/>
  <c r="P224" i="54"/>
  <c r="P223" i="54"/>
  <c r="P222" i="54"/>
  <c r="P221" i="54"/>
  <c r="P220" i="54"/>
  <c r="P219" i="54"/>
  <c r="P218" i="54"/>
  <c r="P217" i="54"/>
  <c r="P216" i="54"/>
  <c r="P215" i="54"/>
  <c r="P214" i="54"/>
  <c r="P213" i="54"/>
  <c r="P212" i="54"/>
  <c r="P211" i="54"/>
  <c r="P210" i="54"/>
  <c r="P209" i="54"/>
  <c r="P208" i="54"/>
  <c r="P207" i="54"/>
  <c r="P206" i="54"/>
  <c r="P205" i="54"/>
  <c r="P204" i="54"/>
  <c r="P203" i="54"/>
  <c r="P202" i="54"/>
  <c r="P201" i="54"/>
  <c r="P200" i="54"/>
  <c r="P199" i="54"/>
  <c r="P198" i="54"/>
  <c r="P197" i="54"/>
  <c r="P196" i="54"/>
  <c r="P195" i="54"/>
  <c r="P194" i="54"/>
  <c r="P193" i="54"/>
  <c r="P192" i="54"/>
  <c r="P191" i="54"/>
  <c r="P190" i="54"/>
  <c r="P189" i="54"/>
  <c r="P188" i="54"/>
  <c r="P187" i="54"/>
  <c r="P186" i="54"/>
  <c r="P185" i="54"/>
  <c r="P184" i="54"/>
  <c r="P183" i="54"/>
  <c r="P182" i="54"/>
  <c r="P181" i="54"/>
  <c r="P180" i="54"/>
  <c r="P179" i="54"/>
  <c r="P178" i="54"/>
  <c r="P177" i="54"/>
  <c r="P176" i="54"/>
  <c r="P175" i="54"/>
  <c r="P174" i="54"/>
  <c r="P173" i="54"/>
  <c r="P172" i="54"/>
  <c r="P171" i="54"/>
  <c r="P170" i="54"/>
  <c r="P169" i="54"/>
  <c r="P168" i="54"/>
  <c r="P167" i="54"/>
  <c r="P166" i="54"/>
  <c r="P165" i="54"/>
  <c r="P164" i="54"/>
  <c r="P163" i="54"/>
  <c r="P162" i="54"/>
  <c r="P161" i="54"/>
  <c r="P160" i="54"/>
  <c r="P159" i="54"/>
  <c r="P158" i="54"/>
  <c r="P157" i="54"/>
  <c r="P156" i="54"/>
  <c r="P155" i="54"/>
  <c r="P154" i="54"/>
  <c r="P153" i="54"/>
  <c r="P152" i="54"/>
  <c r="P151" i="54"/>
  <c r="P150" i="54"/>
  <c r="P149" i="54"/>
  <c r="P148" i="54"/>
  <c r="P147" i="54"/>
  <c r="P146" i="54"/>
  <c r="P145" i="54"/>
  <c r="P144" i="54"/>
  <c r="P143" i="54"/>
  <c r="P142" i="54"/>
  <c r="P141" i="54"/>
  <c r="P5" i="54"/>
  <c r="P4" i="54"/>
  <c r="P3" i="54"/>
  <c r="M34" i="53"/>
  <c r="P33" i="53"/>
  <c r="P32" i="53"/>
  <c r="P31" i="53"/>
  <c r="P30" i="53"/>
  <c r="P29" i="53"/>
  <c r="P28" i="53"/>
  <c r="P27" i="53"/>
  <c r="P26" i="53"/>
  <c r="P25" i="53"/>
  <c r="P24" i="53"/>
  <c r="P23" i="53"/>
  <c r="P22" i="53"/>
  <c r="P21" i="53"/>
  <c r="P20" i="53"/>
  <c r="P19" i="53"/>
  <c r="P18" i="53"/>
  <c r="P17" i="53"/>
  <c r="P16" i="53"/>
  <c r="P15" i="53"/>
  <c r="P14" i="53"/>
  <c r="P13" i="53"/>
  <c r="P12" i="53"/>
  <c r="P11" i="53"/>
  <c r="P10" i="53"/>
  <c r="P9" i="53"/>
  <c r="P8" i="53"/>
  <c r="P7" i="53"/>
  <c r="P6" i="53"/>
  <c r="P5" i="53"/>
  <c r="P4" i="53"/>
  <c r="P3" i="53"/>
  <c r="M285" i="52"/>
  <c r="P284" i="52"/>
  <c r="P283" i="52"/>
  <c r="P282" i="52"/>
  <c r="P281" i="52"/>
  <c r="P280" i="52"/>
  <c r="P279" i="52"/>
  <c r="P278" i="52"/>
  <c r="P277" i="52"/>
  <c r="P276" i="52"/>
  <c r="P275" i="52"/>
  <c r="P274" i="52"/>
  <c r="P273" i="52"/>
  <c r="P272" i="52"/>
  <c r="P271" i="52"/>
  <c r="P270" i="52"/>
  <c r="P269" i="52"/>
  <c r="P268" i="52"/>
  <c r="P267" i="52"/>
  <c r="P266" i="52"/>
  <c r="P265" i="52"/>
  <c r="P264" i="52"/>
  <c r="P263" i="52"/>
  <c r="P262" i="52"/>
  <c r="P261" i="52"/>
  <c r="P260" i="52"/>
  <c r="P259" i="52"/>
  <c r="P258" i="52"/>
  <c r="P257" i="52"/>
  <c r="P256" i="52"/>
  <c r="P255" i="52"/>
  <c r="P254" i="52"/>
  <c r="P253" i="52"/>
  <c r="P252" i="52"/>
  <c r="P251" i="52"/>
  <c r="P250" i="52"/>
  <c r="P249" i="52"/>
  <c r="P248" i="52"/>
  <c r="P247" i="52"/>
  <c r="P246" i="52"/>
  <c r="P245" i="52"/>
  <c r="P244" i="52"/>
  <c r="P243" i="52"/>
  <c r="P242" i="52"/>
  <c r="P241" i="52"/>
  <c r="P240" i="52"/>
  <c r="P239" i="52"/>
  <c r="P238" i="52"/>
  <c r="P237" i="52"/>
  <c r="P236" i="52"/>
  <c r="P235" i="52"/>
  <c r="P234" i="52"/>
  <c r="P233" i="52"/>
  <c r="P232" i="52"/>
  <c r="P231" i="52"/>
  <c r="P230" i="52"/>
  <c r="P229" i="52"/>
  <c r="P228" i="52"/>
  <c r="P227" i="52"/>
  <c r="P226" i="52"/>
  <c r="P225" i="52"/>
  <c r="P224" i="52"/>
  <c r="P223" i="52"/>
  <c r="P222" i="52"/>
  <c r="P221" i="52"/>
  <c r="P220" i="52"/>
  <c r="P219" i="52"/>
  <c r="P218" i="52"/>
  <c r="P217" i="52"/>
  <c r="P216" i="52"/>
  <c r="P215" i="52"/>
  <c r="P214" i="52"/>
  <c r="P213" i="52"/>
  <c r="P212" i="52"/>
  <c r="P211" i="52"/>
  <c r="P210" i="52"/>
  <c r="P209" i="52"/>
  <c r="P208" i="52"/>
  <c r="P207" i="52"/>
  <c r="P206" i="52"/>
  <c r="P205" i="52"/>
  <c r="P204" i="52"/>
  <c r="P203" i="52"/>
  <c r="P202" i="52"/>
  <c r="P201" i="52"/>
  <c r="P200" i="52"/>
  <c r="P199" i="52"/>
  <c r="P198" i="52"/>
  <c r="P197" i="52"/>
  <c r="P196" i="52"/>
  <c r="P195" i="52"/>
  <c r="P194" i="52"/>
  <c r="P193" i="52"/>
  <c r="P192" i="52"/>
  <c r="P191" i="52"/>
  <c r="P190" i="52"/>
  <c r="P189" i="52"/>
  <c r="P188" i="52"/>
  <c r="P187" i="52"/>
  <c r="P186" i="52"/>
  <c r="P185" i="52"/>
  <c r="P184" i="52"/>
  <c r="P183" i="52"/>
  <c r="P182" i="52"/>
  <c r="P181" i="52"/>
  <c r="P5" i="52"/>
  <c r="P4" i="52"/>
  <c r="P3" i="52"/>
  <c r="N252" i="51"/>
  <c r="M252" i="51"/>
  <c r="P251" i="51"/>
  <c r="P250" i="51"/>
  <c r="P249" i="51"/>
  <c r="P248" i="51"/>
  <c r="P247" i="51"/>
  <c r="P246" i="51"/>
  <c r="P245" i="51"/>
  <c r="P244" i="51"/>
  <c r="P243" i="51"/>
  <c r="P242" i="51"/>
  <c r="P241" i="51"/>
  <c r="P240" i="51"/>
  <c r="P239" i="51"/>
  <c r="P238" i="51"/>
  <c r="P237" i="51"/>
  <c r="P236" i="51"/>
  <c r="P235" i="51"/>
  <c r="P234" i="51"/>
  <c r="P233" i="51"/>
  <c r="P232" i="51"/>
  <c r="P231" i="51"/>
  <c r="P230" i="51"/>
  <c r="P229" i="51"/>
  <c r="P228" i="51"/>
  <c r="P227" i="51"/>
  <c r="P226" i="51"/>
  <c r="P225" i="51"/>
  <c r="P224" i="51"/>
  <c r="P223" i="51"/>
  <c r="P222" i="51"/>
  <c r="P221" i="51"/>
  <c r="P220" i="51"/>
  <c r="P219" i="51"/>
  <c r="P218" i="51"/>
  <c r="P217" i="51"/>
  <c r="P216" i="51"/>
  <c r="P215" i="51"/>
  <c r="P214" i="51"/>
  <c r="P213" i="51"/>
  <c r="P212" i="51"/>
  <c r="P211" i="51"/>
  <c r="P210" i="51"/>
  <c r="P209" i="51"/>
  <c r="P208" i="51"/>
  <c r="P207" i="51"/>
  <c r="P206" i="51"/>
  <c r="P205" i="51"/>
  <c r="P204" i="51"/>
  <c r="P203" i="51"/>
  <c r="P202" i="51"/>
  <c r="P201" i="51"/>
  <c r="P200" i="51"/>
  <c r="P199" i="51"/>
  <c r="P198" i="51"/>
  <c r="P197" i="51"/>
  <c r="P196" i="51"/>
  <c r="P195" i="51"/>
  <c r="P194" i="51"/>
  <c r="P193" i="51"/>
  <c r="P192" i="51"/>
  <c r="P191" i="51"/>
  <c r="P190" i="51"/>
  <c r="P189" i="51"/>
  <c r="P188" i="51"/>
  <c r="P187" i="51"/>
  <c r="P186" i="51"/>
  <c r="P185" i="51"/>
  <c r="P184" i="51"/>
  <c r="P183" i="51"/>
  <c r="P182" i="51"/>
  <c r="P181" i="51"/>
  <c r="P180" i="51"/>
  <c r="P179" i="51"/>
  <c r="P178" i="51"/>
  <c r="P177" i="51"/>
  <c r="P176" i="51"/>
  <c r="P175" i="51"/>
  <c r="P174" i="51"/>
  <c r="P173" i="51"/>
  <c r="P172" i="51"/>
  <c r="P171" i="51"/>
  <c r="P170" i="51"/>
  <c r="P169" i="51"/>
  <c r="P168" i="51"/>
  <c r="P167" i="51"/>
  <c r="P166" i="51"/>
  <c r="P165" i="51"/>
  <c r="P164" i="51"/>
  <c r="P163" i="51"/>
  <c r="P162" i="51"/>
  <c r="P161" i="51"/>
  <c r="P160" i="51"/>
  <c r="P159" i="51"/>
  <c r="P158" i="51"/>
  <c r="P157" i="51"/>
  <c r="P156" i="51"/>
  <c r="P5" i="51"/>
  <c r="P4" i="51"/>
  <c r="P3" i="51"/>
  <c r="M9" i="50"/>
  <c r="P8" i="50"/>
  <c r="P7" i="50"/>
  <c r="P6" i="50"/>
  <c r="P5" i="50"/>
  <c r="P4" i="50"/>
  <c r="P3" i="50"/>
  <c r="N34" i="49"/>
  <c r="M34" i="49"/>
  <c r="P33" i="49"/>
  <c r="P32" i="49"/>
  <c r="P31" i="49"/>
  <c r="P30" i="49"/>
  <c r="P29" i="49"/>
  <c r="P28" i="49"/>
  <c r="P27" i="49"/>
  <c r="P26" i="49"/>
  <c r="P25" i="49"/>
  <c r="P24" i="49"/>
  <c r="P23" i="49"/>
  <c r="P22" i="49"/>
  <c r="P21" i="49"/>
  <c r="P20" i="49"/>
  <c r="P19" i="49"/>
  <c r="P18" i="49"/>
  <c r="P17" i="49"/>
  <c r="P16" i="49"/>
  <c r="P15" i="49"/>
  <c r="P14" i="49"/>
  <c r="P13" i="49"/>
  <c r="P12" i="49"/>
  <c r="P11" i="49"/>
  <c r="P10" i="49"/>
  <c r="P9" i="49"/>
  <c r="P8" i="49"/>
  <c r="P7" i="49"/>
  <c r="P6" i="49"/>
  <c r="P5" i="49"/>
  <c r="P4" i="49"/>
  <c r="P3" i="49"/>
  <c r="N46" i="48"/>
  <c r="M46" i="48"/>
  <c r="P45" i="48"/>
  <c r="P44" i="48"/>
  <c r="P43" i="48"/>
  <c r="P42" i="48"/>
  <c r="P41" i="48"/>
  <c r="P40" i="48"/>
  <c r="P39" i="48"/>
  <c r="P38" i="48"/>
  <c r="P37" i="48"/>
  <c r="P36" i="48"/>
  <c r="P35" i="48"/>
  <c r="P34" i="48"/>
  <c r="P33" i="48"/>
  <c r="P32" i="48"/>
  <c r="P31" i="48"/>
  <c r="P30" i="48"/>
  <c r="P29" i="48"/>
  <c r="P28" i="48"/>
  <c r="P27" i="48"/>
  <c r="P26" i="48"/>
  <c r="P25" i="48"/>
  <c r="P24" i="48"/>
  <c r="P23" i="48"/>
  <c r="P22" i="48"/>
  <c r="P21" i="48"/>
  <c r="P20" i="48"/>
  <c r="P19" i="48"/>
  <c r="P18" i="48"/>
  <c r="P17" i="48"/>
  <c r="P16" i="48"/>
  <c r="P15" i="48"/>
  <c r="P14" i="48"/>
  <c r="P13" i="48"/>
  <c r="P12" i="48"/>
  <c r="P11" i="48"/>
  <c r="P10" i="48"/>
  <c r="P9" i="48"/>
  <c r="P8" i="48"/>
  <c r="P7" i="48"/>
  <c r="P6" i="48"/>
  <c r="P5" i="48"/>
  <c r="P4" i="48"/>
  <c r="P3" i="48"/>
  <c r="N189" i="47"/>
  <c r="M189" i="47"/>
  <c r="P188" i="47"/>
  <c r="P187" i="47"/>
  <c r="P186" i="47"/>
  <c r="P185" i="47"/>
  <c r="P184" i="47"/>
  <c r="P183" i="47"/>
  <c r="P182" i="47"/>
  <c r="P181" i="47"/>
  <c r="P180" i="47"/>
  <c r="P179" i="47"/>
  <c r="P178" i="47"/>
  <c r="P177" i="47"/>
  <c r="P176" i="47"/>
  <c r="P175" i="47"/>
  <c r="P174" i="47"/>
  <c r="P173" i="47"/>
  <c r="P172" i="47"/>
  <c r="P171" i="47"/>
  <c r="P170" i="47"/>
  <c r="P169" i="47"/>
  <c r="P168" i="47"/>
  <c r="P167" i="47"/>
  <c r="P166" i="47"/>
  <c r="P165" i="47"/>
  <c r="P164" i="47"/>
  <c r="P163" i="47"/>
  <c r="P162" i="47"/>
  <c r="P161" i="47"/>
  <c r="P160" i="47"/>
  <c r="P159" i="47"/>
  <c r="P158" i="47"/>
  <c r="P157" i="47"/>
  <c r="P156" i="47"/>
  <c r="P155" i="47"/>
  <c r="P154" i="47"/>
  <c r="P153" i="47"/>
  <c r="P152" i="47"/>
  <c r="P151" i="47"/>
  <c r="P5" i="47"/>
  <c r="P4" i="47"/>
  <c r="P3" i="47"/>
  <c r="M268" i="46"/>
  <c r="P267" i="46"/>
  <c r="P266" i="46"/>
  <c r="P265" i="46"/>
  <c r="P264" i="46"/>
  <c r="P263" i="46"/>
  <c r="P262" i="46"/>
  <c r="P261" i="46"/>
  <c r="P260" i="46"/>
  <c r="P259" i="46"/>
  <c r="P258" i="46"/>
  <c r="P257" i="46"/>
  <c r="P256" i="46"/>
  <c r="P255" i="46"/>
  <c r="P254" i="46"/>
  <c r="P253" i="46"/>
  <c r="P252" i="46"/>
  <c r="P251" i="46"/>
  <c r="P250" i="46"/>
  <c r="P249" i="46"/>
  <c r="P248" i="46"/>
  <c r="P247" i="46"/>
  <c r="P246" i="46"/>
  <c r="P245" i="46"/>
  <c r="P244" i="46"/>
  <c r="P243" i="46"/>
  <c r="P242" i="46"/>
  <c r="P241" i="46"/>
  <c r="P240" i="46"/>
  <c r="P239" i="46"/>
  <c r="P238" i="46"/>
  <c r="P237" i="46"/>
  <c r="P236" i="46"/>
  <c r="P235" i="46"/>
  <c r="P234" i="46"/>
  <c r="P233" i="46"/>
  <c r="P232" i="46"/>
  <c r="P231" i="46"/>
  <c r="P230" i="46"/>
  <c r="P229" i="46"/>
  <c r="P228" i="46"/>
  <c r="P227" i="46"/>
  <c r="P226" i="46"/>
  <c r="P225" i="46"/>
  <c r="P224" i="46"/>
  <c r="P223" i="46"/>
  <c r="P222" i="46"/>
  <c r="P221" i="46"/>
  <c r="P220" i="46"/>
  <c r="P219" i="46"/>
  <c r="P218" i="46"/>
  <c r="P217" i="46"/>
  <c r="P216" i="46"/>
  <c r="P215" i="46"/>
  <c r="P214" i="46"/>
  <c r="P213" i="46"/>
  <c r="P212" i="46"/>
  <c r="P211" i="46"/>
  <c r="P210" i="46"/>
  <c r="P209" i="46"/>
  <c r="P208" i="46"/>
  <c r="P207" i="46"/>
  <c r="P206" i="46"/>
  <c r="P205" i="46"/>
  <c r="P204" i="46"/>
  <c r="P203" i="46"/>
  <c r="P202" i="46"/>
  <c r="P201" i="46"/>
  <c r="P200" i="46"/>
  <c r="P199" i="46"/>
  <c r="P198" i="46"/>
  <c r="P197" i="46"/>
  <c r="P196" i="46"/>
  <c r="P195" i="46"/>
  <c r="P194" i="46"/>
  <c r="P193" i="46"/>
  <c r="P192" i="46"/>
  <c r="P191" i="46"/>
  <c r="P190" i="46"/>
  <c r="P189" i="46"/>
  <c r="P188" i="46"/>
  <c r="P187" i="46"/>
  <c r="P186" i="46"/>
  <c r="P185" i="46"/>
  <c r="P184" i="46"/>
  <c r="P183" i="46"/>
  <c r="P182" i="46"/>
  <c r="P181" i="46"/>
  <c r="P180" i="46"/>
  <c r="P179" i="46"/>
  <c r="P178" i="46"/>
  <c r="P177" i="46"/>
  <c r="P176" i="46"/>
  <c r="P175" i="46"/>
  <c r="P174" i="46"/>
  <c r="P173" i="46"/>
  <c r="P172" i="46"/>
  <c r="P171" i="46"/>
  <c r="P170" i="46"/>
  <c r="P169" i="46"/>
  <c r="P168" i="46"/>
  <c r="P167" i="46"/>
  <c r="P166" i="46"/>
  <c r="P165" i="46"/>
  <c r="P164" i="46"/>
  <c r="P163" i="46"/>
  <c r="P162" i="46"/>
  <c r="P161" i="46"/>
  <c r="P160" i="46"/>
  <c r="P159" i="46"/>
  <c r="P158" i="46"/>
  <c r="P157" i="46"/>
  <c r="P156" i="46"/>
  <c r="P155" i="46"/>
  <c r="P154" i="46"/>
  <c r="P153" i="46"/>
  <c r="P152" i="46"/>
  <c r="P151" i="46"/>
  <c r="P150" i="46"/>
  <c r="P149" i="46"/>
  <c r="P148" i="46"/>
  <c r="P147" i="46"/>
  <c r="P146" i="46"/>
  <c r="P4" i="46"/>
  <c r="P3" i="46"/>
  <c r="M181" i="45"/>
  <c r="P180" i="45"/>
  <c r="P179" i="45"/>
  <c r="P178" i="45"/>
  <c r="P177" i="45"/>
  <c r="P176" i="45"/>
  <c r="P175" i="45"/>
  <c r="P174" i="45"/>
  <c r="P173" i="45"/>
  <c r="P172" i="45"/>
  <c r="P171" i="45"/>
  <c r="P170" i="45"/>
  <c r="P169" i="45"/>
  <c r="P168" i="45"/>
  <c r="P167" i="45"/>
  <c r="P166" i="45"/>
  <c r="P165" i="45"/>
  <c r="P164" i="45"/>
  <c r="P163" i="45"/>
  <c r="P162" i="45"/>
  <c r="P161" i="45"/>
  <c r="P160" i="45"/>
  <c r="P159" i="45"/>
  <c r="P158" i="45"/>
  <c r="P157" i="45"/>
  <c r="P156" i="45"/>
  <c r="P155" i="45"/>
  <c r="P154" i="45"/>
  <c r="P153" i="45"/>
  <c r="P152" i="45"/>
  <c r="P151" i="45"/>
  <c r="P150" i="45"/>
  <c r="P149" i="45"/>
  <c r="P148" i="45"/>
  <c r="P147" i="45"/>
  <c r="P146" i="45"/>
  <c r="P145" i="45"/>
  <c r="P144" i="45"/>
  <c r="P143" i="45"/>
  <c r="P142" i="45"/>
  <c r="P141" i="45"/>
  <c r="P140" i="45"/>
  <c r="P139" i="45"/>
  <c r="P138" i="45"/>
  <c r="P137" i="45"/>
  <c r="P136" i="45"/>
  <c r="P135" i="45"/>
  <c r="P134" i="45"/>
  <c r="P133" i="45"/>
  <c r="P132" i="45"/>
  <c r="P131" i="45"/>
  <c r="P130" i="45"/>
  <c r="P129" i="45"/>
  <c r="P128" i="45"/>
  <c r="P127" i="45"/>
  <c r="P126" i="45"/>
  <c r="P125" i="45"/>
  <c r="P124" i="45"/>
  <c r="P123" i="45"/>
  <c r="P122" i="45"/>
  <c r="P121" i="45"/>
  <c r="P120" i="45"/>
  <c r="P119" i="45"/>
  <c r="P118" i="45"/>
  <c r="P117" i="45"/>
  <c r="P116" i="45"/>
  <c r="P115" i="45"/>
  <c r="P114" i="45"/>
  <c r="P113" i="45"/>
  <c r="P112" i="45"/>
  <c r="P111" i="45"/>
  <c r="P110" i="45"/>
  <c r="P109" i="45"/>
  <c r="P108" i="45"/>
  <c r="P107" i="45"/>
  <c r="P106" i="45"/>
  <c r="P105" i="45"/>
  <c r="P104" i="45"/>
  <c r="P103" i="45"/>
  <c r="P102" i="45"/>
  <c r="P101" i="45"/>
  <c r="P100" i="45"/>
  <c r="P99" i="45"/>
  <c r="P98" i="45"/>
  <c r="P97" i="45"/>
  <c r="P96" i="45"/>
  <c r="P95" i="45"/>
  <c r="P94" i="45"/>
  <c r="P93" i="45"/>
  <c r="P92" i="45"/>
  <c r="P91" i="45"/>
  <c r="P90" i="45"/>
  <c r="P89" i="45"/>
  <c r="P88" i="45"/>
  <c r="P87" i="45"/>
  <c r="P86" i="45"/>
  <c r="P85" i="45"/>
  <c r="P84" i="45"/>
  <c r="P83" i="45"/>
  <c r="P82" i="45"/>
  <c r="P81" i="45"/>
  <c r="P80" i="45"/>
  <c r="P79" i="45"/>
  <c r="P78" i="45"/>
  <c r="P77" i="45"/>
  <c r="P76" i="45"/>
  <c r="P75" i="45"/>
  <c r="P5" i="45"/>
  <c r="P4" i="45"/>
  <c r="P3" i="45"/>
  <c r="N5" i="44"/>
  <c r="M5" i="44"/>
  <c r="P4" i="44"/>
  <c r="P3" i="44"/>
  <c r="M314" i="43"/>
  <c r="P313" i="43"/>
  <c r="P312" i="43"/>
  <c r="P311" i="43"/>
  <c r="P310" i="43"/>
  <c r="P309" i="43"/>
  <c r="P308" i="43"/>
  <c r="P307" i="43"/>
  <c r="P306" i="43"/>
  <c r="P305" i="43"/>
  <c r="P304" i="43"/>
  <c r="P303" i="43"/>
  <c r="P302" i="43"/>
  <c r="P301" i="43"/>
  <c r="P300" i="43"/>
  <c r="P299" i="43"/>
  <c r="P298" i="43"/>
  <c r="P297" i="43"/>
  <c r="P296" i="43"/>
  <c r="P295" i="43"/>
  <c r="P294" i="43"/>
  <c r="P293" i="43"/>
  <c r="P292" i="43"/>
  <c r="P291" i="43"/>
  <c r="P290" i="43"/>
  <c r="P289" i="43"/>
  <c r="P288" i="43"/>
  <c r="P287" i="43"/>
  <c r="P286" i="43"/>
  <c r="P285" i="43"/>
  <c r="P284" i="43"/>
  <c r="P283" i="43"/>
  <c r="P282" i="43"/>
  <c r="P281" i="43"/>
  <c r="P280" i="43"/>
  <c r="P279" i="43"/>
  <c r="P278" i="43"/>
  <c r="P277" i="43"/>
  <c r="P4" i="43"/>
  <c r="P3" i="43"/>
  <c r="M258" i="42"/>
  <c r="P254" i="42"/>
  <c r="P253" i="42"/>
  <c r="P252" i="42"/>
  <c r="P251" i="42"/>
  <c r="P250" i="42"/>
  <c r="P249" i="42"/>
  <c r="P248" i="42"/>
  <c r="P247" i="42"/>
  <c r="P246" i="42"/>
  <c r="P245" i="42"/>
  <c r="P244" i="42"/>
  <c r="P243" i="42"/>
  <c r="P242" i="42"/>
  <c r="P241" i="42"/>
  <c r="P240" i="42"/>
  <c r="P239" i="42"/>
  <c r="P238" i="42"/>
  <c r="P237" i="42"/>
  <c r="P236" i="42"/>
  <c r="P235" i="42"/>
  <c r="P234" i="42"/>
  <c r="P233" i="42"/>
  <c r="P232" i="42"/>
  <c r="P231" i="42"/>
  <c r="P230" i="42"/>
  <c r="P229" i="42"/>
  <c r="P228" i="42"/>
  <c r="P227" i="42"/>
  <c r="P226" i="42"/>
  <c r="P225" i="42"/>
  <c r="P224" i="42"/>
  <c r="P223" i="42"/>
  <c r="P222" i="42"/>
  <c r="P221" i="42"/>
  <c r="P220" i="42"/>
  <c r="P219" i="42"/>
  <c r="P218" i="42"/>
  <c r="P217" i="42"/>
  <c r="P216" i="42"/>
  <c r="P215" i="42"/>
  <c r="P214" i="42"/>
  <c r="P213" i="42"/>
  <c r="P212" i="42"/>
  <c r="P211" i="42"/>
  <c r="P210" i="42"/>
  <c r="P209" i="42"/>
  <c r="P208" i="42"/>
  <c r="P207" i="42"/>
  <c r="P206" i="42"/>
  <c r="P205" i="42"/>
  <c r="P204" i="42"/>
  <c r="P203" i="42"/>
  <c r="P202" i="42"/>
  <c r="P201" i="42"/>
  <c r="P200" i="42"/>
  <c r="P199" i="42"/>
  <c r="P198" i="42"/>
  <c r="P197" i="42"/>
  <c r="P196" i="42"/>
  <c r="P195" i="42"/>
  <c r="P194" i="42"/>
  <c r="P193" i="42"/>
  <c r="P192" i="42"/>
  <c r="P191" i="42"/>
  <c r="P190" i="42"/>
  <c r="P189" i="42"/>
  <c r="P188" i="42"/>
  <c r="P187" i="42"/>
  <c r="P186" i="42"/>
  <c r="P185" i="42"/>
  <c r="P184" i="42"/>
  <c r="P183" i="42"/>
  <c r="P182" i="42"/>
  <c r="P181" i="42"/>
  <c r="P180" i="42"/>
  <c r="P179" i="42"/>
  <c r="P178" i="42"/>
  <c r="P177" i="42"/>
  <c r="P176" i="42"/>
  <c r="P175" i="42"/>
  <c r="P174" i="42"/>
  <c r="P173" i="42"/>
  <c r="P172" i="42"/>
  <c r="P171" i="42"/>
  <c r="P170" i="42"/>
  <c r="P169" i="42"/>
  <c r="P168" i="42"/>
  <c r="P167" i="42"/>
  <c r="P166" i="42"/>
  <c r="P165" i="42"/>
  <c r="P164" i="42"/>
  <c r="P163" i="42"/>
  <c r="P162" i="42"/>
  <c r="P161" i="42"/>
  <c r="P160" i="42"/>
  <c r="P159" i="42"/>
  <c r="P158" i="42"/>
  <c r="P157" i="42"/>
  <c r="P156" i="42"/>
  <c r="P155" i="42"/>
  <c r="P154" i="42"/>
  <c r="P153" i="42"/>
  <c r="P152" i="42"/>
  <c r="P151" i="42"/>
  <c r="P150" i="42"/>
  <c r="P149" i="42"/>
  <c r="P148" i="42"/>
  <c r="P147" i="42"/>
  <c r="P146" i="42"/>
  <c r="P145" i="42"/>
  <c r="P144" i="42"/>
  <c r="P4" i="42"/>
  <c r="P3" i="42"/>
  <c r="N5" i="41"/>
  <c r="M5" i="41"/>
  <c r="P4" i="41"/>
  <c r="P3" i="41"/>
  <c r="M145" i="40"/>
  <c r="P144" i="40"/>
  <c r="P143" i="40"/>
  <c r="P142" i="40"/>
  <c r="P141" i="40"/>
  <c r="P140" i="40"/>
  <c r="P139" i="40"/>
  <c r="P138" i="40"/>
  <c r="P137" i="40"/>
  <c r="P136" i="40"/>
  <c r="P135" i="40"/>
  <c r="P134" i="40"/>
  <c r="P133" i="40"/>
  <c r="P132" i="40"/>
  <c r="P131" i="40"/>
  <c r="P130" i="40"/>
  <c r="P129" i="40"/>
  <c r="P128" i="40"/>
  <c r="P127" i="40"/>
  <c r="P126" i="40"/>
  <c r="P125" i="40"/>
  <c r="P124" i="40"/>
  <c r="P123" i="40"/>
  <c r="P122" i="40"/>
  <c r="P121" i="40"/>
  <c r="P120" i="40"/>
  <c r="P119" i="40"/>
  <c r="P118" i="40"/>
  <c r="P117" i="40"/>
  <c r="P116" i="40"/>
  <c r="P115" i="40"/>
  <c r="P114" i="40"/>
  <c r="P113" i="40"/>
  <c r="P112" i="40"/>
  <c r="P111" i="40"/>
  <c r="P110" i="40"/>
  <c r="P109" i="40"/>
  <c r="P108" i="40"/>
  <c r="P107" i="40"/>
  <c r="P106" i="40"/>
  <c r="P105" i="40"/>
  <c r="P104" i="40"/>
  <c r="P103" i="40"/>
  <c r="P102" i="40"/>
  <c r="P101" i="40"/>
  <c r="P100" i="40"/>
  <c r="P99" i="40"/>
  <c r="P98" i="40"/>
  <c r="P97" i="40"/>
  <c r="P96" i="40"/>
  <c r="P95" i="40"/>
  <c r="P94" i="40"/>
  <c r="P93" i="40"/>
  <c r="P92" i="40"/>
  <c r="P91" i="40"/>
  <c r="P90" i="40"/>
  <c r="P89" i="40"/>
  <c r="P88" i="40"/>
  <c r="P87" i="40"/>
  <c r="P86" i="40"/>
  <c r="P85" i="40"/>
  <c r="P84" i="40"/>
  <c r="P83" i="40"/>
  <c r="P82" i="40"/>
  <c r="P81" i="40"/>
  <c r="P80" i="40"/>
  <c r="P79" i="40"/>
  <c r="P78" i="40"/>
  <c r="P77" i="40"/>
  <c r="P76" i="40"/>
  <c r="P75" i="40"/>
  <c r="P74" i="40"/>
  <c r="P73" i="40"/>
  <c r="P72" i="40"/>
  <c r="P71" i="40"/>
  <c r="P70" i="40"/>
  <c r="P69" i="40"/>
  <c r="P68" i="40"/>
  <c r="P67" i="40"/>
  <c r="P66" i="40"/>
  <c r="P65" i="40"/>
  <c r="P64" i="40"/>
  <c r="P63" i="40"/>
  <c r="P62" i="40"/>
  <c r="P61" i="40"/>
  <c r="P60" i="40"/>
  <c r="P59" i="40"/>
  <c r="P58" i="40"/>
  <c r="P57" i="40"/>
  <c r="P56" i="40"/>
  <c r="P55" i="40"/>
  <c r="P54" i="40"/>
  <c r="P53" i="40"/>
  <c r="P52" i="40"/>
  <c r="P51" i="40"/>
  <c r="P50" i="40"/>
  <c r="P49" i="40"/>
  <c r="P48" i="40"/>
  <c r="P47" i="40"/>
  <c r="P46" i="40"/>
  <c r="P45" i="40"/>
  <c r="P44" i="40"/>
  <c r="P43" i="40"/>
  <c r="P42" i="40"/>
  <c r="P41" i="40"/>
  <c r="P40" i="40"/>
  <c r="P39" i="40"/>
  <c r="P38" i="40"/>
  <c r="P37" i="40"/>
  <c r="P36" i="40"/>
  <c r="P35" i="40"/>
  <c r="P34" i="40"/>
  <c r="P33" i="40"/>
  <c r="P32" i="40"/>
  <c r="P31" i="40"/>
  <c r="P30" i="40"/>
  <c r="P29" i="40"/>
  <c r="P28" i="40"/>
  <c r="P27" i="40"/>
  <c r="P26" i="40"/>
  <c r="P25" i="40"/>
  <c r="P24" i="40"/>
  <c r="P23" i="40"/>
  <c r="P22" i="40"/>
  <c r="P21" i="40"/>
  <c r="P20" i="40"/>
  <c r="P19" i="40"/>
  <c r="P18" i="40"/>
  <c r="P17" i="40"/>
  <c r="P16" i="40"/>
  <c r="P15" i="40"/>
  <c r="P14" i="40"/>
  <c r="P13" i="40"/>
  <c r="P12" i="40"/>
  <c r="P11" i="40"/>
  <c r="P10" i="40"/>
  <c r="P9" i="40"/>
  <c r="P8" i="40"/>
  <c r="P7" i="40"/>
  <c r="P6" i="40"/>
  <c r="P5" i="40"/>
  <c r="P4" i="40"/>
  <c r="P3" i="40"/>
  <c r="M157" i="39"/>
  <c r="P156" i="39"/>
  <c r="P155" i="39"/>
  <c r="P154" i="39"/>
  <c r="P153" i="39"/>
  <c r="P152" i="39"/>
  <c r="P151" i="39"/>
  <c r="P150" i="39"/>
  <c r="P149" i="39"/>
  <c r="P148" i="39"/>
  <c r="P147" i="39"/>
  <c r="P146" i="39"/>
  <c r="P145" i="39"/>
  <c r="P144" i="39"/>
  <c r="P143" i="39"/>
  <c r="P142" i="39"/>
  <c r="P141" i="39"/>
  <c r="P140" i="39"/>
  <c r="P139" i="39"/>
  <c r="P138" i="39"/>
  <c r="P137" i="39"/>
  <c r="P136" i="39"/>
  <c r="P135" i="39"/>
  <c r="P134" i="39"/>
  <c r="P133" i="39"/>
  <c r="P132" i="39"/>
  <c r="P131" i="39"/>
  <c r="P130" i="39"/>
  <c r="P129" i="39"/>
  <c r="P128" i="39"/>
  <c r="P127" i="39"/>
  <c r="P126" i="39"/>
  <c r="P125" i="39"/>
  <c r="P124" i="39"/>
  <c r="P123" i="39"/>
  <c r="P122" i="39"/>
  <c r="P121" i="39"/>
  <c r="P120" i="39"/>
  <c r="P119" i="39"/>
  <c r="P118" i="39"/>
  <c r="P117" i="39"/>
  <c r="P116" i="39"/>
  <c r="P115" i="39"/>
  <c r="P114" i="39"/>
  <c r="P113" i="39"/>
  <c r="P112" i="39"/>
  <c r="P111" i="39"/>
  <c r="P110" i="39"/>
  <c r="P109" i="39"/>
  <c r="P108" i="39"/>
  <c r="P107" i="39"/>
  <c r="P106" i="39"/>
  <c r="P105" i="39"/>
  <c r="P104" i="39"/>
  <c r="P103" i="39"/>
  <c r="P102" i="39"/>
  <c r="P101" i="39"/>
  <c r="P100" i="39"/>
  <c r="P99" i="39"/>
  <c r="P98" i="39"/>
  <c r="P97" i="39"/>
  <c r="P96" i="39"/>
  <c r="P95" i="39"/>
  <c r="P94" i="39"/>
  <c r="P93" i="39"/>
  <c r="P92" i="39"/>
  <c r="P91" i="39"/>
  <c r="P90" i="39"/>
  <c r="P89" i="39"/>
  <c r="P88" i="39"/>
  <c r="P87" i="39"/>
  <c r="P86" i="39"/>
  <c r="P85" i="39"/>
  <c r="P84" i="39"/>
  <c r="P83" i="39"/>
  <c r="P82" i="39"/>
  <c r="P81" i="39"/>
  <c r="P80" i="39"/>
  <c r="P79" i="39"/>
  <c r="P78" i="39"/>
  <c r="P77" i="39"/>
  <c r="P76" i="39"/>
  <c r="P75" i="39"/>
  <c r="P74" i="39"/>
  <c r="P73" i="39"/>
  <c r="P72" i="39"/>
  <c r="P71" i="39"/>
  <c r="P70" i="39"/>
  <c r="P69" i="39"/>
  <c r="P68" i="39"/>
  <c r="P67" i="39"/>
  <c r="P66" i="39"/>
  <c r="P65" i="39"/>
  <c r="P64" i="39"/>
  <c r="P63" i="39"/>
  <c r="P62" i="39"/>
  <c r="P61" i="39"/>
  <c r="P60" i="39"/>
  <c r="P59" i="39"/>
  <c r="P58" i="39"/>
  <c r="P57" i="39"/>
  <c r="P56" i="39"/>
  <c r="P55" i="39"/>
  <c r="P54" i="39"/>
  <c r="P53" i="39"/>
  <c r="P52" i="39"/>
  <c r="P51" i="39"/>
  <c r="P50" i="39"/>
  <c r="P49" i="39"/>
  <c r="P48" i="39"/>
  <c r="P47" i="39"/>
  <c r="P46" i="39"/>
  <c r="P45" i="39"/>
  <c r="P44" i="39"/>
  <c r="P43" i="39"/>
  <c r="P42" i="39"/>
  <c r="P41" i="39"/>
  <c r="P40" i="39"/>
  <c r="P39" i="39"/>
  <c r="P38" i="39"/>
  <c r="P37" i="39"/>
  <c r="P36" i="39"/>
  <c r="P35" i="39"/>
  <c r="P34" i="39"/>
  <c r="P33" i="39"/>
  <c r="P32" i="39"/>
  <c r="P31" i="39"/>
  <c r="P30" i="39"/>
  <c r="P29" i="39"/>
  <c r="P28" i="39"/>
  <c r="P27" i="39"/>
  <c r="P26" i="39"/>
  <c r="P25" i="39"/>
  <c r="P24" i="39"/>
  <c r="P23" i="39"/>
  <c r="P22" i="39"/>
  <c r="P21" i="39"/>
  <c r="P20" i="39"/>
  <c r="P19" i="39"/>
  <c r="P18" i="39"/>
  <c r="P17" i="39"/>
  <c r="P16" i="39"/>
  <c r="P15" i="39"/>
  <c r="P14" i="39"/>
  <c r="P13" i="39"/>
  <c r="P12" i="39"/>
  <c r="P11" i="39"/>
  <c r="P10" i="39"/>
  <c r="P9" i="39"/>
  <c r="P8" i="39"/>
  <c r="P7" i="39"/>
  <c r="P6" i="39"/>
  <c r="P5" i="39"/>
  <c r="P4" i="39"/>
  <c r="P3" i="39"/>
  <c r="M214" i="38"/>
  <c r="P213" i="38"/>
  <c r="P212" i="38"/>
  <c r="P211" i="38"/>
  <c r="P210" i="38"/>
  <c r="P209" i="38"/>
  <c r="P208" i="38"/>
  <c r="P207" i="38"/>
  <c r="P206" i="38"/>
  <c r="P205" i="38"/>
  <c r="P204" i="38"/>
  <c r="P203" i="38"/>
  <c r="P202" i="38"/>
  <c r="P201" i="38"/>
  <c r="P200" i="38"/>
  <c r="P199" i="38"/>
  <c r="P198" i="38"/>
  <c r="P197" i="38"/>
  <c r="P196" i="38"/>
  <c r="P195" i="38"/>
  <c r="P194" i="38"/>
  <c r="P193" i="38"/>
  <c r="P192" i="38"/>
  <c r="P191" i="38"/>
  <c r="P190" i="38"/>
  <c r="P189" i="38"/>
  <c r="P188" i="38"/>
  <c r="P187" i="38"/>
  <c r="P186" i="38"/>
  <c r="P185" i="38"/>
  <c r="P184" i="38"/>
  <c r="P183" i="38"/>
  <c r="P182" i="38"/>
  <c r="P181" i="38"/>
  <c r="P180" i="38"/>
  <c r="P179" i="38"/>
  <c r="P178" i="38"/>
  <c r="P177" i="38"/>
  <c r="P176" i="38"/>
  <c r="P175" i="38"/>
  <c r="P174" i="38"/>
  <c r="P173" i="38"/>
  <c r="P172" i="38"/>
  <c r="P171" i="38"/>
  <c r="P170" i="38"/>
  <c r="P169" i="38"/>
  <c r="P168" i="38"/>
  <c r="P167" i="38"/>
  <c r="P166" i="38"/>
  <c r="P165" i="38"/>
  <c r="P164" i="38"/>
  <c r="P163" i="38"/>
  <c r="P162" i="38"/>
  <c r="P161" i="38"/>
  <c r="P160" i="38"/>
  <c r="P159" i="38"/>
  <c r="P158" i="38"/>
  <c r="P157" i="38"/>
  <c r="P156" i="38"/>
  <c r="P155" i="38"/>
  <c r="P154" i="38"/>
  <c r="P153" i="38"/>
  <c r="P152" i="38"/>
  <c r="P151" i="38"/>
  <c r="P150" i="38"/>
  <c r="P149" i="38"/>
  <c r="P148" i="38"/>
  <c r="P147" i="38"/>
  <c r="P146" i="38"/>
  <c r="P145" i="38"/>
  <c r="P144" i="38"/>
  <c r="P143" i="38"/>
  <c r="P142" i="38"/>
  <c r="P141" i="38"/>
  <c r="P140" i="38"/>
  <c r="P139" i="38"/>
  <c r="P138" i="38"/>
  <c r="P137" i="38"/>
  <c r="P136" i="38"/>
  <c r="P135" i="38"/>
  <c r="P134" i="38"/>
  <c r="P133" i="38"/>
  <c r="P132" i="38"/>
  <c r="P131" i="38"/>
  <c r="P130" i="38"/>
  <c r="P129" i="38"/>
  <c r="P128" i="38"/>
  <c r="P127" i="38"/>
  <c r="P126" i="38"/>
  <c r="P125" i="38"/>
  <c r="P54" i="38"/>
  <c r="P53" i="38"/>
  <c r="P52" i="38"/>
  <c r="P51" i="38"/>
  <c r="P50" i="38"/>
  <c r="P49" i="38"/>
  <c r="P48" i="38"/>
  <c r="P47" i="38"/>
  <c r="P46" i="38"/>
  <c r="P45" i="38"/>
  <c r="P44" i="38"/>
  <c r="P43" i="38"/>
  <c r="P42" i="38"/>
  <c r="P41" i="38"/>
  <c r="P40" i="38"/>
  <c r="P39" i="38"/>
  <c r="P38" i="38"/>
  <c r="P37" i="38"/>
  <c r="P36" i="38"/>
  <c r="P35" i="38"/>
  <c r="P34" i="38"/>
  <c r="P33" i="38"/>
  <c r="P32" i="38"/>
  <c r="P31" i="38"/>
  <c r="P30" i="38"/>
  <c r="P29" i="38"/>
  <c r="P28" i="38"/>
  <c r="P27" i="38"/>
  <c r="P26" i="38"/>
  <c r="P25" i="38"/>
  <c r="P24" i="38"/>
  <c r="P23" i="38"/>
  <c r="P22" i="38"/>
  <c r="P21" i="38"/>
  <c r="P20" i="38"/>
  <c r="P19" i="38"/>
  <c r="P18" i="38"/>
  <c r="P17" i="38"/>
  <c r="P16" i="38"/>
  <c r="P15" i="38"/>
  <c r="P14" i="38"/>
  <c r="P13" i="38"/>
  <c r="P12" i="38"/>
  <c r="P11" i="38"/>
  <c r="P10" i="38"/>
  <c r="P9" i="38"/>
  <c r="P8" i="38"/>
  <c r="P7" i="38"/>
  <c r="P6" i="38"/>
  <c r="P5" i="38"/>
  <c r="P4" i="38"/>
  <c r="P3" i="38"/>
  <c r="M204" i="37"/>
  <c r="P203" i="37"/>
  <c r="P202" i="37"/>
  <c r="P201" i="37"/>
  <c r="P200" i="37"/>
  <c r="P199" i="37"/>
  <c r="P198" i="37"/>
  <c r="P197" i="37"/>
  <c r="P196" i="37"/>
  <c r="P195" i="37"/>
  <c r="P194" i="37"/>
  <c r="P193" i="37"/>
  <c r="P192" i="37"/>
  <c r="P191" i="37"/>
  <c r="P190" i="37"/>
  <c r="P189" i="37"/>
  <c r="P188" i="37"/>
  <c r="P187" i="37"/>
  <c r="P186" i="37"/>
  <c r="P185" i="37"/>
  <c r="P184" i="37"/>
  <c r="P183" i="37"/>
  <c r="P182" i="37"/>
  <c r="P181" i="37"/>
  <c r="P180" i="37"/>
  <c r="P179" i="37"/>
  <c r="P178" i="37"/>
  <c r="P177" i="37"/>
  <c r="P176" i="37"/>
  <c r="P175" i="37"/>
  <c r="P174" i="37"/>
  <c r="P173" i="37"/>
  <c r="P172" i="37"/>
  <c r="P171" i="37"/>
  <c r="P170" i="37"/>
  <c r="P169" i="37"/>
  <c r="P168" i="37"/>
  <c r="P167" i="37"/>
  <c r="P166" i="37"/>
  <c r="P165" i="37"/>
  <c r="P164" i="37"/>
  <c r="P163" i="37"/>
  <c r="P162" i="37"/>
  <c r="P161" i="37"/>
  <c r="P160" i="37"/>
  <c r="P159" i="37"/>
  <c r="P158" i="37"/>
  <c r="P157" i="37"/>
  <c r="P156" i="37"/>
  <c r="P155" i="37"/>
  <c r="P154" i="37"/>
  <c r="P153" i="37"/>
  <c r="P152" i="37"/>
  <c r="P151" i="37"/>
  <c r="P150" i="37"/>
  <c r="P149" i="37"/>
  <c r="P148" i="37"/>
  <c r="P147" i="37"/>
  <c r="P146" i="37"/>
  <c r="P145" i="37"/>
  <c r="P144" i="37"/>
  <c r="P143" i="37"/>
  <c r="P142" i="37"/>
  <c r="P141" i="37"/>
  <c r="P140" i="37"/>
  <c r="P139" i="37"/>
  <c r="P138" i="37"/>
  <c r="P137" i="37"/>
  <c r="P136" i="37"/>
  <c r="P135" i="37"/>
  <c r="P134" i="37"/>
  <c r="P133" i="37"/>
  <c r="P132" i="37"/>
  <c r="P131" i="37"/>
  <c r="P130" i="37"/>
  <c r="P129" i="37"/>
  <c r="P128" i="37"/>
  <c r="P127" i="37"/>
  <c r="P126" i="37"/>
  <c r="P125" i="37"/>
  <c r="P124" i="37"/>
  <c r="P123" i="37"/>
  <c r="P122" i="37"/>
  <c r="P121" i="37"/>
  <c r="P120" i="37"/>
  <c r="P119" i="37"/>
  <c r="P118" i="37"/>
  <c r="P117" i="37"/>
  <c r="P116" i="37"/>
  <c r="P115" i="37"/>
  <c r="P114" i="37"/>
  <c r="P113" i="37"/>
  <c r="P112" i="37"/>
  <c r="P111" i="37"/>
  <c r="P110" i="37"/>
  <c r="P109" i="37"/>
  <c r="P108" i="37"/>
  <c r="P107" i="37"/>
  <c r="P106" i="37"/>
  <c r="P105" i="37"/>
  <c r="P104" i="37"/>
  <c r="P103" i="37"/>
  <c r="P102" i="37"/>
  <c r="P101" i="37"/>
  <c r="P100" i="37"/>
  <c r="P99" i="37"/>
  <c r="P98" i="37"/>
  <c r="P97" i="37"/>
  <c r="P96" i="37"/>
  <c r="P95" i="37"/>
  <c r="P94" i="37"/>
  <c r="P93" i="37"/>
  <c r="P92" i="37"/>
  <c r="P91" i="37"/>
  <c r="P90" i="37"/>
  <c r="P89" i="37"/>
  <c r="P88" i="37"/>
  <c r="P87" i="37"/>
  <c r="P86" i="37"/>
  <c r="P85" i="37"/>
  <c r="P84" i="37"/>
  <c r="P4" i="37"/>
  <c r="P3" i="37"/>
  <c r="M33" i="36"/>
  <c r="P32" i="36"/>
  <c r="P31" i="36"/>
  <c r="P30" i="36"/>
  <c r="P29" i="36"/>
  <c r="P28" i="36"/>
  <c r="P27" i="36"/>
  <c r="P26" i="36"/>
  <c r="P25" i="36"/>
  <c r="P24" i="36"/>
  <c r="P23" i="36"/>
  <c r="P22" i="36"/>
  <c r="P21" i="36"/>
  <c r="P20" i="36"/>
  <c r="P19" i="36"/>
  <c r="P18" i="36"/>
  <c r="P17" i="36"/>
  <c r="P16" i="36"/>
  <c r="P15" i="36"/>
  <c r="P14" i="36"/>
  <c r="P13" i="36"/>
  <c r="P12" i="36"/>
  <c r="P11" i="36"/>
  <c r="P10" i="36"/>
  <c r="P9" i="36"/>
  <c r="P8" i="36"/>
  <c r="P7" i="36"/>
  <c r="P6" i="36"/>
  <c r="P5" i="36"/>
  <c r="P4" i="36"/>
  <c r="P3" i="36"/>
  <c r="M16" i="35"/>
  <c r="P14" i="35"/>
  <c r="P13" i="35"/>
  <c r="P12" i="35"/>
  <c r="P11" i="35"/>
  <c r="P10" i="35"/>
  <c r="P9" i="35"/>
  <c r="P8" i="35"/>
  <c r="P7" i="35"/>
  <c r="P6" i="35"/>
  <c r="P5" i="35"/>
  <c r="P4" i="35"/>
  <c r="P3" i="35"/>
  <c r="M192" i="34"/>
  <c r="P191" i="34"/>
  <c r="P190" i="34"/>
  <c r="P189" i="34"/>
  <c r="P188" i="34"/>
  <c r="P187" i="34"/>
  <c r="P186" i="34"/>
  <c r="P185" i="34"/>
  <c r="P184" i="34"/>
  <c r="P183" i="34"/>
  <c r="P182" i="34"/>
  <c r="P181" i="34"/>
  <c r="P180" i="34"/>
  <c r="P179" i="34"/>
  <c r="P178" i="34"/>
  <c r="P177" i="34"/>
  <c r="P176" i="34"/>
  <c r="P175" i="34"/>
  <c r="P174" i="34"/>
  <c r="P173" i="34"/>
  <c r="P172" i="34"/>
  <c r="P171" i="34"/>
  <c r="P170" i="34"/>
  <c r="P169" i="34"/>
  <c r="P168" i="34"/>
  <c r="P167" i="34"/>
  <c r="P166" i="34"/>
  <c r="P165" i="34"/>
  <c r="P164" i="34"/>
  <c r="P163" i="34"/>
  <c r="P162" i="34"/>
  <c r="P161" i="34"/>
  <c r="P160" i="34"/>
  <c r="P159" i="34"/>
  <c r="P158" i="34"/>
  <c r="P157" i="34"/>
  <c r="P156" i="34"/>
  <c r="P155" i="34"/>
  <c r="P154" i="34"/>
  <c r="P153" i="34"/>
  <c r="P152" i="34"/>
  <c r="P151" i="34"/>
  <c r="P150" i="34"/>
  <c r="P149" i="34"/>
  <c r="P148" i="34"/>
  <c r="P147" i="34"/>
  <c r="P146" i="34"/>
  <c r="P145" i="34"/>
  <c r="P144" i="34"/>
  <c r="P143" i="34"/>
  <c r="P142" i="34"/>
  <c r="P141" i="34"/>
  <c r="P140" i="34"/>
  <c r="P139" i="34"/>
  <c r="P138" i="34"/>
  <c r="P137" i="34"/>
  <c r="P136" i="34"/>
  <c r="P135" i="34"/>
  <c r="P134" i="34"/>
  <c r="P133" i="34"/>
  <c r="P132" i="34"/>
  <c r="P131" i="34"/>
  <c r="P130" i="34"/>
  <c r="P129" i="34"/>
  <c r="P128" i="34"/>
  <c r="P127" i="34"/>
  <c r="P126" i="34"/>
  <c r="P125" i="34"/>
  <c r="P124" i="34"/>
  <c r="P123" i="34"/>
  <c r="P122" i="34"/>
  <c r="P121" i="34"/>
  <c r="P120" i="34"/>
  <c r="P119" i="34"/>
  <c r="P118" i="34"/>
  <c r="P117" i="34"/>
  <c r="P116" i="34"/>
  <c r="P115" i="34"/>
  <c r="P114" i="34"/>
  <c r="P113" i="34"/>
  <c r="P112" i="34"/>
  <c r="P111" i="34"/>
  <c r="P110" i="34"/>
  <c r="P109" i="34"/>
  <c r="P108" i="34"/>
  <c r="P107" i="34"/>
  <c r="P106" i="34"/>
  <c r="P105" i="34"/>
  <c r="P104" i="34"/>
  <c r="P103" i="34"/>
  <c r="P102" i="34"/>
  <c r="P101" i="34"/>
  <c r="P100" i="34"/>
  <c r="P99" i="34"/>
  <c r="P98" i="34"/>
  <c r="P97" i="34"/>
  <c r="P96" i="34"/>
  <c r="P95" i="34"/>
  <c r="P94" i="34"/>
  <c r="P93" i="34"/>
  <c r="P92" i="34"/>
  <c r="P91" i="34"/>
  <c r="P90" i="34"/>
  <c r="P89" i="34"/>
  <c r="P88" i="34"/>
  <c r="P87" i="34"/>
  <c r="P86" i="34"/>
  <c r="P85" i="34"/>
  <c r="P84" i="34"/>
  <c r="P83" i="34"/>
  <c r="P82" i="34"/>
  <c r="P81" i="34"/>
  <c r="P80" i="34"/>
  <c r="P79" i="34"/>
  <c r="P78" i="34"/>
  <c r="P77" i="34"/>
  <c r="P76" i="34"/>
  <c r="P75" i="34"/>
  <c r="P74" i="34"/>
  <c r="P73" i="34"/>
  <c r="P72" i="34"/>
  <c r="P71" i="34"/>
  <c r="P70" i="34"/>
  <c r="P69" i="34"/>
  <c r="P68" i="34"/>
  <c r="P67" i="34"/>
  <c r="P66" i="34"/>
  <c r="P65" i="34"/>
  <c r="P64" i="34"/>
  <c r="P63" i="34"/>
  <c r="P62" i="34"/>
  <c r="P61" i="34"/>
  <c r="P60" i="34"/>
  <c r="P59" i="34"/>
  <c r="P58" i="34"/>
  <c r="P57" i="34"/>
  <c r="P56" i="34"/>
  <c r="P55" i="34"/>
  <c r="P54" i="34"/>
  <c r="P53" i="34"/>
  <c r="P52" i="34"/>
  <c r="P51" i="34"/>
  <c r="P50" i="34"/>
  <c r="P4" i="34"/>
  <c r="P3" i="34"/>
  <c r="M136" i="33"/>
  <c r="P135" i="33"/>
  <c r="P134" i="33"/>
  <c r="P133" i="33"/>
  <c r="P132" i="33"/>
  <c r="P131" i="33"/>
  <c r="P130" i="33"/>
  <c r="P129" i="33"/>
  <c r="P128" i="33"/>
  <c r="P127" i="33"/>
  <c r="P126" i="33"/>
  <c r="P125" i="33"/>
  <c r="P124" i="33"/>
  <c r="P123" i="33"/>
  <c r="P122" i="33"/>
  <c r="P121" i="33"/>
  <c r="P120" i="33"/>
  <c r="P119" i="33"/>
  <c r="P118" i="33"/>
  <c r="P117" i="33"/>
  <c r="P116" i="33"/>
  <c r="P115" i="33"/>
  <c r="P114" i="33"/>
  <c r="P113" i="33"/>
  <c r="P112" i="33"/>
  <c r="P111" i="33"/>
  <c r="P110" i="33"/>
  <c r="P109" i="33"/>
  <c r="P108" i="33"/>
  <c r="P107" i="33"/>
  <c r="P106" i="33"/>
  <c r="P105" i="33"/>
  <c r="P104" i="33"/>
  <c r="P103" i="33"/>
  <c r="P102" i="33"/>
  <c r="P101" i="33"/>
  <c r="P100" i="33"/>
  <c r="P99" i="33"/>
  <c r="P98" i="33"/>
  <c r="P97" i="33"/>
  <c r="P96" i="33"/>
  <c r="P95" i="33"/>
  <c r="P94" i="33"/>
  <c r="P93" i="33"/>
  <c r="P92" i="33"/>
  <c r="P91" i="33"/>
  <c r="P90" i="33"/>
  <c r="P89" i="33"/>
  <c r="P88" i="33"/>
  <c r="P87" i="33"/>
  <c r="P86" i="33"/>
  <c r="P85" i="33"/>
  <c r="P84" i="33"/>
  <c r="P83" i="33"/>
  <c r="P82" i="33"/>
  <c r="P81" i="33"/>
  <c r="P80" i="33"/>
  <c r="P79" i="33"/>
  <c r="P78" i="33"/>
  <c r="P77" i="33"/>
  <c r="P76" i="33"/>
  <c r="P75" i="33"/>
  <c r="P74" i="33"/>
  <c r="P73" i="33"/>
  <c r="P72" i="33"/>
  <c r="P71" i="33"/>
  <c r="P70" i="33"/>
  <c r="P69" i="33"/>
  <c r="P68" i="33"/>
  <c r="P67" i="33"/>
  <c r="P66" i="33"/>
  <c r="P65" i="33"/>
  <c r="P64" i="33"/>
  <c r="P63" i="33"/>
  <c r="P62" i="33"/>
  <c r="P61" i="33"/>
  <c r="P60" i="33"/>
  <c r="P59" i="33"/>
  <c r="P58" i="33"/>
  <c r="P57" i="33"/>
  <c r="P56" i="33"/>
  <c r="P55" i="33"/>
  <c r="P54" i="33"/>
  <c r="P53" i="33"/>
  <c r="P52" i="33"/>
  <c r="P51" i="33"/>
  <c r="P50" i="33"/>
  <c r="P49" i="33"/>
  <c r="P48" i="33"/>
  <c r="P47" i="33"/>
  <c r="P46" i="33"/>
  <c r="P45" i="33"/>
  <c r="P44" i="33"/>
  <c r="P43" i="33"/>
  <c r="P42" i="33"/>
  <c r="P41" i="33"/>
  <c r="P40" i="33"/>
  <c r="P39" i="33"/>
  <c r="P38" i="33"/>
  <c r="P37" i="33"/>
  <c r="P36" i="33"/>
  <c r="P35" i="33"/>
  <c r="P34" i="33"/>
  <c r="P33" i="33"/>
  <c r="P32" i="33"/>
  <c r="P31" i="33"/>
  <c r="P30" i="33"/>
  <c r="P29" i="33"/>
  <c r="P28" i="33"/>
  <c r="P27" i="33"/>
  <c r="P26" i="33"/>
  <c r="P25" i="33"/>
  <c r="P24" i="33"/>
  <c r="P23" i="33"/>
  <c r="P22" i="33"/>
  <c r="P21" i="33"/>
  <c r="P20" i="33"/>
  <c r="P19" i="33"/>
  <c r="P18" i="33"/>
  <c r="P17" i="33"/>
  <c r="P16" i="33"/>
  <c r="P15" i="33"/>
  <c r="P14" i="33"/>
  <c r="P13" i="33"/>
  <c r="P12" i="33"/>
  <c r="P11" i="33"/>
  <c r="P10" i="33"/>
  <c r="P9" i="33"/>
  <c r="P8" i="33"/>
  <c r="P7" i="33"/>
  <c r="P6" i="33"/>
  <c r="P5" i="33"/>
  <c r="P4" i="33"/>
  <c r="P3" i="33"/>
  <c r="M111" i="32"/>
  <c r="P110" i="32"/>
  <c r="P109" i="32"/>
  <c r="P108" i="32"/>
  <c r="P107" i="32"/>
  <c r="P106" i="32"/>
  <c r="P105" i="32"/>
  <c r="P104" i="32"/>
  <c r="P103" i="32"/>
  <c r="P102" i="32"/>
  <c r="P101" i="32"/>
  <c r="P100" i="32"/>
  <c r="P99" i="32"/>
  <c r="P98" i="32"/>
  <c r="P97" i="32"/>
  <c r="P96" i="32"/>
  <c r="P95" i="32"/>
  <c r="P94" i="32"/>
  <c r="P93" i="32"/>
  <c r="P92" i="32"/>
  <c r="P91" i="32"/>
  <c r="P90" i="32"/>
  <c r="P89" i="32"/>
  <c r="P88" i="32"/>
  <c r="P87" i="32"/>
  <c r="P86" i="32"/>
  <c r="P85" i="32"/>
  <c r="P84" i="32"/>
  <c r="P83" i="32"/>
  <c r="P82" i="32"/>
  <c r="P81" i="32"/>
  <c r="P80" i="32"/>
  <c r="P79" i="32"/>
  <c r="P78" i="32"/>
  <c r="P77" i="32"/>
  <c r="P76" i="32"/>
  <c r="P75" i="32"/>
  <c r="P74" i="32"/>
  <c r="P73" i="32"/>
  <c r="P72" i="32"/>
  <c r="P71" i="32"/>
  <c r="P70" i="32"/>
  <c r="P69" i="32"/>
  <c r="P68" i="32"/>
  <c r="P67" i="32"/>
  <c r="P66" i="32"/>
  <c r="P65" i="32"/>
  <c r="P64" i="32"/>
  <c r="P63" i="32"/>
  <c r="P62" i="32"/>
  <c r="P61" i="32"/>
  <c r="P60" i="32"/>
  <c r="P59" i="32"/>
  <c r="P58" i="32"/>
  <c r="P57" i="32"/>
  <c r="P56" i="32"/>
  <c r="P55" i="32"/>
  <c r="P54" i="32"/>
  <c r="P53" i="32"/>
  <c r="P52" i="32"/>
  <c r="P51" i="32"/>
  <c r="P50" i="32"/>
  <c r="P49" i="32"/>
  <c r="P48" i="32"/>
  <c r="P47" i="32"/>
  <c r="P46" i="32"/>
  <c r="P45" i="32"/>
  <c r="P44" i="32"/>
  <c r="P43" i="32"/>
  <c r="P42" i="32"/>
  <c r="P41" i="32"/>
  <c r="P40" i="32"/>
  <c r="P39" i="32"/>
  <c r="P38" i="32"/>
  <c r="P37" i="32"/>
  <c r="P36" i="32"/>
  <c r="P35" i="32"/>
  <c r="P34" i="32"/>
  <c r="P33" i="32"/>
  <c r="P32" i="32"/>
  <c r="P31" i="32"/>
  <c r="P30" i="32"/>
  <c r="P29" i="32"/>
  <c r="P28" i="32"/>
  <c r="P27" i="32"/>
  <c r="P26" i="32"/>
  <c r="P25" i="32"/>
  <c r="P24" i="32"/>
  <c r="P23" i="32"/>
  <c r="P22" i="32"/>
  <c r="P21" i="32"/>
  <c r="P20" i="32"/>
  <c r="P19" i="32"/>
  <c r="P18" i="32"/>
  <c r="P17" i="32"/>
  <c r="P16" i="32"/>
  <c r="P15" i="32"/>
  <c r="P14" i="32"/>
  <c r="P13" i="32"/>
  <c r="P12" i="32"/>
  <c r="P11" i="32"/>
  <c r="P10" i="32"/>
  <c r="P9" i="32"/>
  <c r="P8" i="32"/>
  <c r="P7" i="32"/>
  <c r="P6" i="32"/>
  <c r="P5" i="32"/>
  <c r="P4" i="32"/>
  <c r="P3" i="32"/>
  <c r="J48" i="2"/>
  <c r="J47" i="2"/>
  <c r="J46" i="2"/>
  <c r="J45" i="2"/>
  <c r="J44" i="2"/>
  <c r="J43" i="2"/>
  <c r="J42" i="2"/>
  <c r="J41" i="2"/>
  <c r="P140" i="61" l="1"/>
  <c r="P151" i="60"/>
  <c r="P34" i="59"/>
  <c r="O87" i="58"/>
  <c r="P89" i="58" s="1"/>
  <c r="O77" i="57"/>
  <c r="P78" i="57" s="1"/>
  <c r="P165" i="56"/>
  <c r="P132" i="55"/>
  <c r="P244" i="54"/>
  <c r="P35" i="53"/>
  <c r="P287" i="52"/>
  <c r="O252" i="51"/>
  <c r="P254" i="51" s="1"/>
  <c r="P11" i="50"/>
  <c r="O34" i="49"/>
  <c r="P35" i="49" s="1"/>
  <c r="O46" i="48"/>
  <c r="P48" i="48" s="1"/>
  <c r="O189" i="47"/>
  <c r="P191" i="47" s="1"/>
  <c r="P269" i="46"/>
  <c r="P182" i="45"/>
  <c r="P6" i="44"/>
  <c r="P315" i="43"/>
  <c r="P260" i="42"/>
  <c r="P6" i="41"/>
  <c r="P147" i="40"/>
  <c r="P159" i="39"/>
  <c r="P216" i="38"/>
  <c r="P205" i="37"/>
  <c r="P35" i="36"/>
  <c r="P17" i="35"/>
  <c r="P193" i="34"/>
  <c r="P113" i="32"/>
  <c r="P36" i="49"/>
  <c r="P158" i="39"/>
  <c r="P34" i="36"/>
  <c r="P138" i="33"/>
  <c r="P137" i="33"/>
  <c r="P139" i="61" l="1"/>
  <c r="P143" i="61" s="1"/>
  <c r="P150" i="60"/>
  <c r="P154" i="60" s="1"/>
  <c r="P33" i="59"/>
  <c r="P37" i="59" s="1"/>
  <c r="P88" i="58"/>
  <c r="P92" i="58" s="1"/>
  <c r="P79" i="57"/>
  <c r="P82" i="57" s="1"/>
  <c r="P166" i="56"/>
  <c r="P169" i="56" s="1"/>
  <c r="P131" i="55"/>
  <c r="P135" i="55" s="1"/>
  <c r="P243" i="54"/>
  <c r="P247" i="54" s="1"/>
  <c r="P36" i="53"/>
  <c r="P39" i="53" s="1"/>
  <c r="P286" i="52"/>
  <c r="P290" i="52" s="1"/>
  <c r="P253" i="51"/>
  <c r="P257" i="51" s="1"/>
  <c r="P10" i="50"/>
  <c r="P14" i="50" s="1"/>
  <c r="P39" i="49"/>
  <c r="P47" i="48"/>
  <c r="P51" i="48" s="1"/>
  <c r="P190" i="47"/>
  <c r="P194" i="47" s="1"/>
  <c r="P270" i="46"/>
  <c r="P273" i="46" s="1"/>
  <c r="P183" i="45"/>
  <c r="P186" i="45" s="1"/>
  <c r="P7" i="44"/>
  <c r="P10" i="44" s="1"/>
  <c r="P316" i="43"/>
  <c r="P319" i="43" s="1"/>
  <c r="P259" i="42"/>
  <c r="P263" i="42" s="1"/>
  <c r="P7" i="41"/>
  <c r="P10" i="41" s="1"/>
  <c r="P146" i="40"/>
  <c r="P150" i="40" s="1"/>
  <c r="P162" i="39"/>
  <c r="P215" i="38"/>
  <c r="P219" i="38" s="1"/>
  <c r="P206" i="37"/>
  <c r="P209" i="37" s="1"/>
  <c r="P38" i="36"/>
  <c r="P18" i="35"/>
  <c r="P21" i="35" s="1"/>
  <c r="P194" i="34"/>
  <c r="P197" i="34" s="1"/>
  <c r="P141" i="33"/>
  <c r="P112" i="32"/>
  <c r="P116" i="32" s="1"/>
  <c r="J39" i="2" l="1"/>
  <c r="P27" i="31" l="1"/>
  <c r="P26" i="31"/>
  <c r="P25" i="31"/>
  <c r="P24" i="31"/>
  <c r="P23" i="31"/>
  <c r="P22" i="31"/>
  <c r="P21" i="31"/>
  <c r="P20" i="31"/>
  <c r="P19" i="31"/>
  <c r="P18" i="31"/>
  <c r="P17" i="31"/>
  <c r="P16" i="31"/>
  <c r="P15" i="31"/>
  <c r="P14" i="31"/>
  <c r="P13" i="31"/>
  <c r="P12" i="31"/>
  <c r="P11" i="31"/>
  <c r="P10" i="31"/>
  <c r="P9" i="31"/>
  <c r="P8" i="31"/>
  <c r="P7" i="31"/>
  <c r="P6" i="31"/>
  <c r="M28" i="31"/>
  <c r="P5" i="31"/>
  <c r="P4" i="31"/>
  <c r="P3" i="31"/>
  <c r="J40" i="2"/>
  <c r="J38" i="2" l="1"/>
  <c r="J37" i="2"/>
  <c r="A19" i="2"/>
  <c r="J36" i="2"/>
  <c r="J35" i="2"/>
  <c r="J32" i="2"/>
  <c r="J31" i="2"/>
  <c r="J28" i="2"/>
  <c r="J27" i="2"/>
  <c r="J26" i="2"/>
  <c r="J25" i="2"/>
  <c r="J24" i="2"/>
  <c r="J23" i="2"/>
  <c r="J22" i="2"/>
  <c r="J21" i="2"/>
  <c r="J20" i="2"/>
  <c r="J19" i="2"/>
  <c r="P30" i="31" l="1"/>
  <c r="P29" i="31"/>
  <c r="P33" i="31" l="1"/>
  <c r="J18" i="2"/>
  <c r="J54" i="2" s="1"/>
  <c r="I70" i="2" l="1"/>
  <c r="I59" i="2"/>
  <c r="I58" i="2"/>
  <c r="I60" i="2" s="1"/>
  <c r="J56" i="2" l="1"/>
  <c r="J57" i="2" s="1"/>
  <c r="J59" i="2" l="1"/>
  <c r="J58" i="2"/>
  <c r="J60" i="2" s="1"/>
</calcChain>
</file>

<file path=xl/sharedStrings.xml><?xml version="1.0" encoding="utf-8"?>
<sst xmlns="http://schemas.openxmlformats.org/spreadsheetml/2006/main" count="21171" uniqueCount="5131">
  <si>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</si>
  <si>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</si>
  <si>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</si>
  <si>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</si>
  <si>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</si>
  <si>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</si>
  <si>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</si>
  <si>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</si>
  <si>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</si>
  <si>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</si>
  <si>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</si>
  <si>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</si>
  <si>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</si>
  <si>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</si>
  <si>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</si>
  <si>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</si>
  <si>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</si>
  <si>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</si>
  <si>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</si>
  <si>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</si>
  <si>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</si>
  <si>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</si>
  <si>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</si>
  <si>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</si>
  <si>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</si>
  <si>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</si>
  <si>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</si>
  <si>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</si>
  <si>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</si>
  <si>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</si>
  <si>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</si>
  <si>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</si>
  <si>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</si>
  <si>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</si>
  <si>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</si>
  <si>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DP</t>
  </si>
  <si>
    <t>Pelunasan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</si>
  <si>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</si>
  <si>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</si>
  <si>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</si>
  <si>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</si>
  <si>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</si>
  <si>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</si>
  <si>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</si>
  <si>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</si>
  <si>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</si>
  <si>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</si>
  <si>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</si>
  <si>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</si>
  <si>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</si>
  <si>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</si>
  <si>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</si>
  <si>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</si>
  <si>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</si>
  <si>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Discount 10%</t>
  </si>
  <si>
    <t>BKI032210029249</t>
  </si>
  <si>
    <t>DMD/2108/06/EVBH3061</t>
  </si>
  <si>
    <t>GSK210806WNF189</t>
  </si>
  <si>
    <t>GSK210806HXQ687</t>
  </si>
  <si>
    <t>GSK210806ODK064</t>
  </si>
  <si>
    <t>GSK210806ZNH489</t>
  </si>
  <si>
    <t>GSK210806YOT970</t>
  </si>
  <si>
    <t>GSK210806CNE453</t>
  </si>
  <si>
    <t>GSK210806ZFO681</t>
  </si>
  <si>
    <t>GSK210806BKT531</t>
  </si>
  <si>
    <t>GSK210806GQB437</t>
  </si>
  <si>
    <t>GSK210806MBL428</t>
  </si>
  <si>
    <t>GSK210806KPH857</t>
  </si>
  <si>
    <t>GSK210806EJO819</t>
  </si>
  <si>
    <t>GSK210806WZA510</t>
  </si>
  <si>
    <t>GSK210806MVW380</t>
  </si>
  <si>
    <t>GSK210806NAS804</t>
  </si>
  <si>
    <t>GSK210806WXT076</t>
  </si>
  <si>
    <t>GSK210806JWF479</t>
  </si>
  <si>
    <t>GSK210806SQF609</t>
  </si>
  <si>
    <t>GSK210806ETH456</t>
  </si>
  <si>
    <t>GSK210806BPJ801</t>
  </si>
  <si>
    <t>GSK210806TYO937</t>
  </si>
  <si>
    <t>GSK210806ZBU649</t>
  </si>
  <si>
    <t>GSK210806AOY901</t>
  </si>
  <si>
    <t>GSK210806RSF235</t>
  </si>
  <si>
    <t>GSK210806MLO269</t>
  </si>
  <si>
    <t>DMP UPG (MAKASAR)</t>
  </si>
  <si>
    <t>DUTA 2</t>
  </si>
  <si>
    <t>14/8/2021 18:47 POD by Akbar</t>
  </si>
  <si>
    <t>BKI032210029587</t>
  </si>
  <si>
    <t>DMD/2108/07/YNWX2985</t>
  </si>
  <si>
    <t>GSK210807JLS284</t>
  </si>
  <si>
    <t>GSK210807NFI369</t>
  </si>
  <si>
    <t>GSK210807MFJ182</t>
  </si>
  <si>
    <t>GSK210807QFK751</t>
  </si>
  <si>
    <t>GSK210807IDS874</t>
  </si>
  <si>
    <t>GSK210807XVE587</t>
  </si>
  <si>
    <t>GSK210807DLW742</t>
  </si>
  <si>
    <t>GSK210807FDV698</t>
  </si>
  <si>
    <t>GSK210807NTC853</t>
  </si>
  <si>
    <t>GSK210807NEQ304</t>
  </si>
  <si>
    <t>GSK210807KDB896</t>
  </si>
  <si>
    <t>GSK210807TIQ169</t>
  </si>
  <si>
    <t>GSK210807JBZ025</t>
  </si>
  <si>
    <t>GSK210807XZA614</t>
  </si>
  <si>
    <t>GSK210807VOS078</t>
  </si>
  <si>
    <t>GSK210807IHM102</t>
  </si>
  <si>
    <t>GSK210807ISH356</t>
  </si>
  <si>
    <t>GSK210807LXA947</t>
  </si>
  <si>
    <t>GSK210807WKD265</t>
  </si>
  <si>
    <t>GSK210807JHP890</t>
  </si>
  <si>
    <t>GSK210807MSK264</t>
  </si>
  <si>
    <t>GSK210807HMF289</t>
  </si>
  <si>
    <t>GSK210807QMY346</t>
  </si>
  <si>
    <t>GSK210807YEH029</t>
  </si>
  <si>
    <t>GSK210807FOX685</t>
  </si>
  <si>
    <t>GSK210807TPY087</t>
  </si>
  <si>
    <t>GSK210807UHG736</t>
  </si>
  <si>
    <t>GSK210807ORQ506</t>
  </si>
  <si>
    <t>GSK210807DBC650</t>
  </si>
  <si>
    <t>GSK210807BSJ694</t>
  </si>
  <si>
    <t>GSK210807MHT842</t>
  </si>
  <si>
    <t>GSK210807EIP872</t>
  </si>
  <si>
    <t>GSK210807PNU084</t>
  </si>
  <si>
    <t>GSK210807FGZ320</t>
  </si>
  <si>
    <t>GSK210807EXF032</t>
  </si>
  <si>
    <t>GSK210807AHN672</t>
  </si>
  <si>
    <t>GSK210807UHY138</t>
  </si>
  <si>
    <t>GSK210807WHG096</t>
  </si>
  <si>
    <t>GSK210807GXU721</t>
  </si>
  <si>
    <t>GSK210807QBP570</t>
  </si>
  <si>
    <t>GSK210807SDE905</t>
  </si>
  <si>
    <t>GSK210807MAR013</t>
  </si>
  <si>
    <t>GSK210807NLC684</t>
  </si>
  <si>
    <t>GSK210807QJM230</t>
  </si>
  <si>
    <t>GSK210807DIH392</t>
  </si>
  <si>
    <t>GSK210807DBO546</t>
  </si>
  <si>
    <t>GSK210807YKJ493</t>
  </si>
  <si>
    <t>GSK210807BCV312</t>
  </si>
  <si>
    <t>GSK210807ZYO145</t>
  </si>
  <si>
    <t>GSK210807AOE725</t>
  </si>
  <si>
    <t>GSK210807BHT509</t>
  </si>
  <si>
    <t>GSK210807RIW531</t>
  </si>
  <si>
    <t>GSK210807EMU850</t>
  </si>
  <si>
    <t>GSK210807ODG473</t>
  </si>
  <si>
    <t>GSK210807JPN908</t>
  </si>
  <si>
    <t>GSK210807EUY869</t>
  </si>
  <si>
    <t>GSK210807JRI024</t>
  </si>
  <si>
    <t>GSK210807SQP409</t>
  </si>
  <si>
    <t>GSK210807XUH813</t>
  </si>
  <si>
    <t>GSK210807TKZ035</t>
  </si>
  <si>
    <t>GSK210807WOA205</t>
  </si>
  <si>
    <t>GSK210807BLZ103</t>
  </si>
  <si>
    <t>GSK210807WXU234</t>
  </si>
  <si>
    <t>GSK210807VGS907</t>
  </si>
  <si>
    <t>GSK210807NGY681</t>
  </si>
  <si>
    <t>GSK210807JWQ489</t>
  </si>
  <si>
    <t>GSK210807OMS546</t>
  </si>
  <si>
    <t>GSK210807WPB428</t>
  </si>
  <si>
    <t>GSK210807MID956</t>
  </si>
  <si>
    <t>GSK210807JWK409</t>
  </si>
  <si>
    <t>GSK210807KMC861</t>
  </si>
  <si>
    <t>GSK210807ZTC796</t>
  </si>
  <si>
    <t>GSK210807YQV879</t>
  </si>
  <si>
    <t>GSK210807LZT054</t>
  </si>
  <si>
    <t>GSK210807YMN418</t>
  </si>
  <si>
    <t>GSK210807EBR910</t>
  </si>
  <si>
    <t>GSK210807XHV892</t>
  </si>
  <si>
    <t>GSK210807PZV160</t>
  </si>
  <si>
    <t>GSK210807GZQ860</t>
  </si>
  <si>
    <t>GSK210807IOQ601</t>
  </si>
  <si>
    <t>GSK210807DUY218</t>
  </si>
  <si>
    <t>GSK210807UET328</t>
  </si>
  <si>
    <t>GSK210807NUL512</t>
  </si>
  <si>
    <t>GSK210807ZXU021</t>
  </si>
  <si>
    <t>GSK210807QXF658</t>
  </si>
  <si>
    <t>GSK210807GAL459</t>
  </si>
  <si>
    <t>GSK210807VSZ261</t>
  </si>
  <si>
    <t>DMD/2108/07/XICE4728</t>
  </si>
  <si>
    <t>GSK210807OBJ018</t>
  </si>
  <si>
    <t>GSK210807JIA348</t>
  </si>
  <si>
    <t>GSK210807VNW726</t>
  </si>
  <si>
    <t>GSK210807HDX189</t>
  </si>
  <si>
    <t>GSK210807HXK523</t>
  </si>
  <si>
    <t>GSK210807DUT517</t>
  </si>
  <si>
    <t>GSK210807SQN807</t>
  </si>
  <si>
    <t>GSK210807EAU073</t>
  </si>
  <si>
    <t>GSK210807JDI781</t>
  </si>
  <si>
    <t>GSK210807FKV560</t>
  </si>
  <si>
    <t>GSK210807AJZ675</t>
  </si>
  <si>
    <t>GSK210807FNU294</t>
  </si>
  <si>
    <t>GSK210807BDP264</t>
  </si>
  <si>
    <t>GSK210807LZE416</t>
  </si>
  <si>
    <t>DMD/2108/07/ZWCF7809</t>
  </si>
  <si>
    <t>GSK210807TOP475</t>
  </si>
  <si>
    <t>GSK210807ZNX805</t>
  </si>
  <si>
    <t>GSK210807YDN360</t>
  </si>
  <si>
    <t>GSK210807KFP705</t>
  </si>
  <si>
    <t>GSK210807IGZ146</t>
  </si>
  <si>
    <t>DMD/2108/07/JFYZ3028</t>
  </si>
  <si>
    <t>GSK210807UYB852</t>
  </si>
  <si>
    <t>GSK210807NMG725</t>
  </si>
  <si>
    <t>DMP UP1 (MAKASAR)</t>
  </si>
  <si>
    <t>DMD/2108/07/VTQU0719</t>
  </si>
  <si>
    <t>GSK210807XFJ025</t>
  </si>
  <si>
    <t>GSK210807JXY276</t>
  </si>
  <si>
    <t>GSK210807UWB628</t>
  </si>
  <si>
    <t>GSK210807PTJ914</t>
  </si>
  <si>
    <t>GSK210807SDR418</t>
  </si>
  <si>
    <t>GSK210807QZH461</t>
  </si>
  <si>
    <t>GSK210807GUR254</t>
  </si>
  <si>
    <t>GSK210807AGO137</t>
  </si>
  <si>
    <t>GSK210807KTE439</t>
  </si>
  <si>
    <t>GSK210807WDM678</t>
  </si>
  <si>
    <t>GSK210807BAR029</t>
  </si>
  <si>
    <t>GSK210807KWM156</t>
  </si>
  <si>
    <t>GSK210807NJP370</t>
  </si>
  <si>
    <t>GSK210807LKA395</t>
  </si>
  <si>
    <t>GSK210807ZWB182</t>
  </si>
  <si>
    <t>GSK210807PBQ631</t>
  </si>
  <si>
    <t>GSK210807SLR681</t>
  </si>
  <si>
    <t>GSK210807ISP487</t>
  </si>
  <si>
    <t>GSK210807BPG930</t>
  </si>
  <si>
    <t>GSK210807QCM326</t>
  </si>
  <si>
    <t>GSK210807BNY938</t>
  </si>
  <si>
    <t>GSK210807RPZ486</t>
  </si>
  <si>
    <t>GSK210807AVD760</t>
  </si>
  <si>
    <t>GSK210807XBS459</t>
  </si>
  <si>
    <t>GSK210807PZE938</t>
  </si>
  <si>
    <t>GSK210807ZQL672</t>
  </si>
  <si>
    <t>GSK210807MQW853</t>
  </si>
  <si>
    <t>GSK210807AFI956</t>
  </si>
  <si>
    <t>GSK210807BVP267</t>
  </si>
  <si>
    <t>GSK210807DMI613</t>
  </si>
  <si>
    <t>GSK210807CMN248</t>
  </si>
  <si>
    <t>GSK210807CXO284</t>
  </si>
  <si>
    <t>GSK210807LEH096</t>
  </si>
  <si>
    <t>GSK210807YJS162</t>
  </si>
  <si>
    <t>GSK210807YUQ457</t>
  </si>
  <si>
    <t>GSK210807UQM138</t>
  </si>
  <si>
    <t>GSK210807EBS410</t>
  </si>
  <si>
    <t>GSK210807BNK741</t>
  </si>
  <si>
    <t>GSK210807YFK401</t>
  </si>
  <si>
    <t>GSK210807DBL315</t>
  </si>
  <si>
    <t>GSK210807RVZ394</t>
  </si>
  <si>
    <t>GSK210807CGM216</t>
  </si>
  <si>
    <t>GSK210807CBS749</t>
  </si>
  <si>
    <t>GSK210807LTI615</t>
  </si>
  <si>
    <t>GSK210807LZI610</t>
  </si>
  <si>
    <t>GSK210807NHD756</t>
  </si>
  <si>
    <t>GSK210807YIX598</t>
  </si>
  <si>
    <t>GSK210807SXZ607</t>
  </si>
  <si>
    <t>GSK210807AVG841</t>
  </si>
  <si>
    <t>GSK210807ZSF257</t>
  </si>
  <si>
    <t>GSK210807ZHQ407</t>
  </si>
  <si>
    <t>GSK210807MLE286</t>
  </si>
  <si>
    <t>GSK210807MIK574</t>
  </si>
  <si>
    <t>GSK210807QIU973</t>
  </si>
  <si>
    <t>GSK210807EFO567</t>
  </si>
  <si>
    <t>GSK210807CMQ576</t>
  </si>
  <si>
    <t>GSK210807WHO540</t>
  </si>
  <si>
    <t>GSK210807RWG290</t>
  </si>
  <si>
    <t>GSK210807NXP961</t>
  </si>
  <si>
    <t>GSK210807YDK340</t>
  </si>
  <si>
    <t>GSK210807AGE796</t>
  </si>
  <si>
    <t>GSK210807ASU180</t>
  </si>
  <si>
    <t>GSK210807DIU831</t>
  </si>
  <si>
    <t>GSK210807VTW109</t>
  </si>
  <si>
    <t>GSK210807FBY073</t>
  </si>
  <si>
    <t>GSK210807VDR601</t>
  </si>
  <si>
    <t>GSK210807ESP268</t>
  </si>
  <si>
    <t>GSK210807COT031</t>
  </si>
  <si>
    <t>GSK210807ZCA689</t>
  </si>
  <si>
    <t>GSK210807FMC437</t>
  </si>
  <si>
    <t>GSK210807UOZ470</t>
  </si>
  <si>
    <t>GSK210807THM527</t>
  </si>
  <si>
    <t>GSK210807CIP418</t>
  </si>
  <si>
    <t>GSK210807OEN163</t>
  </si>
  <si>
    <t>GSK210807ZRB156</t>
  </si>
  <si>
    <t>GSK210807NRS936</t>
  </si>
  <si>
    <t>GSK210807OMN014</t>
  </si>
  <si>
    <t>GSK210807FMO085</t>
  </si>
  <si>
    <t>GSK210807TBK651</t>
  </si>
  <si>
    <t>GSK210807CRL925</t>
  </si>
  <si>
    <t>GSK210807UPQ213</t>
  </si>
  <si>
    <t>GSK210807RZT057</t>
  </si>
  <si>
    <t>GSK210807JAB617</t>
  </si>
  <si>
    <t>GSK210807CIQ530</t>
  </si>
  <si>
    <t>GSK210807AWO517</t>
  </si>
  <si>
    <t>GSK210807OHI819</t>
  </si>
  <si>
    <t>GSK210807NUM648</t>
  </si>
  <si>
    <t>GSK210807NVX057</t>
  </si>
  <si>
    <t>GSK210807RUL429</t>
  </si>
  <si>
    <t>GSK210807XTJ297</t>
  </si>
  <si>
    <t>GSK210807AFP519</t>
  </si>
  <si>
    <t>GSK210807UXS716</t>
  </si>
  <si>
    <t>GSK210807STK268</t>
  </si>
  <si>
    <t>GSK210807KSD835</t>
  </si>
  <si>
    <t>GSK210807WKE367</t>
  </si>
  <si>
    <t>GSK210807YLT184</t>
  </si>
  <si>
    <t>GSK210807OHD561</t>
  </si>
  <si>
    <t>GSK210807DMT960</t>
  </si>
  <si>
    <t>GSK210807ZYD673</t>
  </si>
  <si>
    <t>GSK210807MUP756</t>
  </si>
  <si>
    <t>GSK210807TSI273</t>
  </si>
  <si>
    <t>GSK210807QPW249</t>
  </si>
  <si>
    <t>GSK210807EKG247</t>
  </si>
  <si>
    <t>GSK210807QZN385</t>
  </si>
  <si>
    <t>GSK210807COU973</t>
  </si>
  <si>
    <t>GSK210807AQI328</t>
  </si>
  <si>
    <t>GSK210807HEX059</t>
  </si>
  <si>
    <t>GSK210807WDB920</t>
  </si>
  <si>
    <t>GSK210807LNB532</t>
  </si>
  <si>
    <t>GSK210807TOW183</t>
  </si>
  <si>
    <t>GSK210807KOU412</t>
  </si>
  <si>
    <t>GSK210807NWY235</t>
  </si>
  <si>
    <t>GSK210807LQU427</t>
  </si>
  <si>
    <t>GSK210807BQY581</t>
  </si>
  <si>
    <t>GSK210807VOW958</t>
  </si>
  <si>
    <t>GSK210807YDQ534</t>
  </si>
  <si>
    <t>GSK210807ZBM462</t>
  </si>
  <si>
    <t>GSK210807TUQ746</t>
  </si>
  <si>
    <t>GSK210807CNM591</t>
  </si>
  <si>
    <t>GSK210807JGB208</t>
  </si>
  <si>
    <t>GSK210807GEK215</t>
  </si>
  <si>
    <t>GSK210807FGT198</t>
  </si>
  <si>
    <t>GSK210807VAO520</t>
  </si>
  <si>
    <t>GSK210807LWO158</t>
  </si>
  <si>
    <t>GSK210807GKD428</t>
  </si>
  <si>
    <t>GSK210807OZQ461</t>
  </si>
  <si>
    <t>GSK210807LWN872</t>
  </si>
  <si>
    <t>GSK210807RAE182</t>
  </si>
  <si>
    <t>GSK210807LZI492</t>
  </si>
  <si>
    <t>GSK210807ZRA026</t>
  </si>
  <si>
    <t>GSK210807IFD432</t>
  </si>
  <si>
    <t>GSK210807HYP384</t>
  </si>
  <si>
    <t>GSK210807ESP345</t>
  </si>
  <si>
    <t>BKI032210029686</t>
  </si>
  <si>
    <t>BKI032210029595</t>
  </si>
  <si>
    <t>DMD/2108/07/IDNM6589
DMD/2108/07/SEGX8341</t>
  </si>
  <si>
    <t>GSK210807IHG164</t>
  </si>
  <si>
    <t>GSK210807LFY460</t>
  </si>
  <si>
    <t>GSK210807KMY310</t>
  </si>
  <si>
    <t>GSK210807UDY023</t>
  </si>
  <si>
    <t>GSK210807IHV093</t>
  </si>
  <si>
    <t>GSK210807BQA630</t>
  </si>
  <si>
    <t>GSK210807IRF827</t>
  </si>
  <si>
    <t>GSK210807JIU372</t>
  </si>
  <si>
    <t>GSK210807YUI938</t>
  </si>
  <si>
    <t>GSK210807XLF209</t>
  </si>
  <si>
    <t>GSK210807QCG164</t>
  </si>
  <si>
    <t>GSK210807TGB021</t>
  </si>
  <si>
    <t>GSK210807BIX740</t>
  </si>
  <si>
    <t>GSK210807SJO871</t>
  </si>
  <si>
    <t>GSK210807DMZ905</t>
  </si>
  <si>
    <t>GSK210807FLA193</t>
  </si>
  <si>
    <t>GSK210807OUQ598</t>
  </si>
  <si>
    <t>GSK210807WIO427</t>
  </si>
  <si>
    <t>GSK210807KFU271</t>
  </si>
  <si>
    <t>GSK210807IDX138</t>
  </si>
  <si>
    <t>GSK210807AFQ630</t>
  </si>
  <si>
    <t>GSK210807RIV280</t>
  </si>
  <si>
    <t>GSK210807XYT319</t>
  </si>
  <si>
    <t>GSK210807SKQ935</t>
  </si>
  <si>
    <t>GSK210807HBQ150</t>
  </si>
  <si>
    <t>GSK210807WJF952</t>
  </si>
  <si>
    <t>GSK210807BDV039</t>
  </si>
  <si>
    <t>GSK210807VFQ725</t>
  </si>
  <si>
    <t>GSK210807ZJL715</t>
  </si>
  <si>
    <t>GSK210807VNP934</t>
  </si>
  <si>
    <t>GSK210807WHB401</t>
  </si>
  <si>
    <t>GSK210807IFO745</t>
  </si>
  <si>
    <t>GSK210807UYE908</t>
  </si>
  <si>
    <t>GSK210807VQN086</t>
  </si>
  <si>
    <t>GSK210807AOH495</t>
  </si>
  <si>
    <t>GSK210807DMU836</t>
  </si>
  <si>
    <t>GSK210807KFH076</t>
  </si>
  <si>
    <t>GSK210807ZGX975</t>
  </si>
  <si>
    <t>GSK210807PLK905</t>
  </si>
  <si>
    <t>GSK210807OAZ867</t>
  </si>
  <si>
    <t>GSK210807RTX869</t>
  </si>
  <si>
    <t>GSK210807KPQ408</t>
  </si>
  <si>
    <t>GSK210807AZG150</t>
  </si>
  <si>
    <t>GSK210807YEB617</t>
  </si>
  <si>
    <t>GSK210807TSJ047</t>
  </si>
  <si>
    <t>GSK210807VBP983</t>
  </si>
  <si>
    <t>GSK210807UDC856</t>
  </si>
  <si>
    <t>GSK210807CYE098</t>
  </si>
  <si>
    <t>GSK210807RDW483</t>
  </si>
  <si>
    <t>GSK210807OJD038</t>
  </si>
  <si>
    <t>GSK210807HJY810</t>
  </si>
  <si>
    <t>GSK210807KMT801</t>
  </si>
  <si>
    <t>GSK210807TCJ137</t>
  </si>
  <si>
    <t>GSK210807WDQ041</t>
  </si>
  <si>
    <t>GSK210807VFX843</t>
  </si>
  <si>
    <t>GSK210807YLU459</t>
  </si>
  <si>
    <t>GSK210807EXS136</t>
  </si>
  <si>
    <t>GSK210807JPV237</t>
  </si>
  <si>
    <t>GSK210807AOT270</t>
  </si>
  <si>
    <t>GSK210807OXK932</t>
  </si>
  <si>
    <t>GSK210807HNY235</t>
  </si>
  <si>
    <t>GSK210807WMD728</t>
  </si>
  <si>
    <t>GSK210807FDR083</t>
  </si>
  <si>
    <t>GSK210807IDS892</t>
  </si>
  <si>
    <t>GSK210807DHU734</t>
  </si>
  <si>
    <t>GSK210807XWJ370</t>
  </si>
  <si>
    <t>GSK210807STD864</t>
  </si>
  <si>
    <t>GSK210807JZN571</t>
  </si>
  <si>
    <t>GSK210807KTN270</t>
  </si>
  <si>
    <t>GSK210807ZDU023</t>
  </si>
  <si>
    <t>GSK210807TUV154</t>
  </si>
  <si>
    <t>GSK210807FAR863</t>
  </si>
  <si>
    <t>GSK210807SMJ768</t>
  </si>
  <si>
    <t>GSK210807RJW384</t>
  </si>
  <si>
    <t>GSK210807LZU142</t>
  </si>
  <si>
    <t>GSK210807QOU934</t>
  </si>
  <si>
    <t>GSK210807RPY098</t>
  </si>
  <si>
    <t>GSK210807DXL609</t>
  </si>
  <si>
    <t>GSK210807EKQ182</t>
  </si>
  <si>
    <t>GSK210807XCP069</t>
  </si>
  <si>
    <t>GSK210807VWY643</t>
  </si>
  <si>
    <t>GSK210807QPN264</t>
  </si>
  <si>
    <t>GSK210807JIQ803</t>
  </si>
  <si>
    <t>GSK210807EYA761</t>
  </si>
  <si>
    <t>GSK210807TWX396</t>
  </si>
  <si>
    <t>GSK210807VOF697</t>
  </si>
  <si>
    <t>GSK210807XGB914</t>
  </si>
  <si>
    <t>GSK210807ISL438</t>
  </si>
  <si>
    <t>GSK210807GUA490</t>
  </si>
  <si>
    <t>GSK210807YHV824</t>
  </si>
  <si>
    <t>GSK210807KFC684</t>
  </si>
  <si>
    <t>GSK210807RGD217</t>
  </si>
  <si>
    <t>GSK210807CBV564</t>
  </si>
  <si>
    <t>GSK210807ZVF926</t>
  </si>
  <si>
    <t>GSK210807VAG061</t>
  </si>
  <si>
    <t>GSK210807YKB906</t>
  </si>
  <si>
    <t>GSK210807XVM192</t>
  </si>
  <si>
    <t>GSK210807YNH725</t>
  </si>
  <si>
    <t>GSK210807OCP471</t>
  </si>
  <si>
    <t>GSK210807HMQ834</t>
  </si>
  <si>
    <t>GSK210807PTR258</t>
  </si>
  <si>
    <t>GSK210807EXL134</t>
  </si>
  <si>
    <t>GSK210807DLN798</t>
  </si>
  <si>
    <t>GSK210807GMR185</t>
  </si>
  <si>
    <t>GSK210807BQC241</t>
  </si>
  <si>
    <t>GSK210807ZMR645</t>
  </si>
  <si>
    <t>GSK210807CYL589</t>
  </si>
  <si>
    <t>GSK210807VNH681</t>
  </si>
  <si>
    <t>GSK210807TNB375</t>
  </si>
  <si>
    <t>GSK210807GZK621</t>
  </si>
  <si>
    <t>GSK210807NFL728</t>
  </si>
  <si>
    <t>GSK210807FIQ871</t>
  </si>
  <si>
    <t>GSK210807MNY986</t>
  </si>
  <si>
    <t>GSK210807TAD932</t>
  </si>
  <si>
    <t>GSK210807WVX683</t>
  </si>
  <si>
    <t>GSK210807ISQ672</t>
  </si>
  <si>
    <t>GSK210807PZJ824</t>
  </si>
  <si>
    <t>GSK210807XON361</t>
  </si>
  <si>
    <t>GSK210807OAZ612</t>
  </si>
  <si>
    <t>GSK210807KRB450</t>
  </si>
  <si>
    <t>GSK210807TYS085</t>
  </si>
  <si>
    <t>GSK210807ZWD193</t>
  </si>
  <si>
    <t>GSK210807UAF742</t>
  </si>
  <si>
    <t>GSK210807NOV153</t>
  </si>
  <si>
    <t>GSK210807WPD327</t>
  </si>
  <si>
    <t>GSK210807ZPV759</t>
  </si>
  <si>
    <t>GSK210807SKU058</t>
  </si>
  <si>
    <t>GSK210807SLD932</t>
  </si>
  <si>
    <t>GSK210807YDB693</t>
  </si>
  <si>
    <t>GSK210807HQA452</t>
  </si>
  <si>
    <t>GSK210807EGI275</t>
  </si>
  <si>
    <t>GSK210807VCB063</t>
  </si>
  <si>
    <t>GSK210807YTE129</t>
  </si>
  <si>
    <t>GSK210807CMV754</t>
  </si>
  <si>
    <t>GSK210807KDZ137</t>
  </si>
  <si>
    <t>GSK210807LGK569</t>
  </si>
  <si>
    <t>GSK210807WCG319</t>
  </si>
  <si>
    <t>GSK210807EGR612</t>
  </si>
  <si>
    <t>GSK210807NLC673</t>
  </si>
  <si>
    <t>GSK210807UTE371</t>
  </si>
  <si>
    <t>GSK210807XRH957</t>
  </si>
  <si>
    <t>GSK210807NQI810</t>
  </si>
  <si>
    <t>GSK210807UJB702</t>
  </si>
  <si>
    <t>GSK210807ISJ835</t>
  </si>
  <si>
    <t>GSK210807EAC423</t>
  </si>
  <si>
    <t>GSK210807DQT260</t>
  </si>
  <si>
    <t>GSK210807RTC106</t>
  </si>
  <si>
    <t>GSK210807OFX273</t>
  </si>
  <si>
    <t>GSK210807RUC620</t>
  </si>
  <si>
    <t>GSK210807XTG938</t>
  </si>
  <si>
    <t>GSK210807YGM861</t>
  </si>
  <si>
    <t>GSK210807FMR265</t>
  </si>
  <si>
    <t>GSK210807GOR352</t>
  </si>
  <si>
    <t>GSK210807ZIW921</t>
  </si>
  <si>
    <t>GSK210807UTW391</t>
  </si>
  <si>
    <t>GSK210807CQW704</t>
  </si>
  <si>
    <t>GSK210807MDP130</t>
  </si>
  <si>
    <t>GSK210807AVY467</t>
  </si>
  <si>
    <t>GSK210807DAY680</t>
  </si>
  <si>
    <t>GSK210807RKQ308</t>
  </si>
  <si>
    <t>GSK210807MBK352</t>
  </si>
  <si>
    <t>GSK210807PWZ176</t>
  </si>
  <si>
    <t>GSK210807LXI924</t>
  </si>
  <si>
    <t>GSK210807XAE860</t>
  </si>
  <si>
    <t>GSK210807QJR184</t>
  </si>
  <si>
    <t>GSK210807ADS790</t>
  </si>
  <si>
    <t>GSK210807UHT547</t>
  </si>
  <si>
    <t>GSK210807XMI249</t>
  </si>
  <si>
    <t>GSK210807OVR419</t>
  </si>
  <si>
    <t>GSK210807MDE921</t>
  </si>
  <si>
    <t>GSK210807OTJ916</t>
  </si>
  <si>
    <t>GSK210807RUT196</t>
  </si>
  <si>
    <t>GSK210807HRV291</t>
  </si>
  <si>
    <t>GSK210807RSW470</t>
  </si>
  <si>
    <t>GSK210807QOY935</t>
  </si>
  <si>
    <t>GSK210807GTP504</t>
  </si>
  <si>
    <t>GSK210807ULX876</t>
  </si>
  <si>
    <t>GSK210807GVT916</t>
  </si>
  <si>
    <t>GSK210807MOS652</t>
  </si>
  <si>
    <t>GSK210807AUX306</t>
  </si>
  <si>
    <t>GSK210807VUM962</t>
  </si>
  <si>
    <t>GSK210807XMC120</t>
  </si>
  <si>
    <t>GSK210807VWR725</t>
  </si>
  <si>
    <t>GSK210807QFA124</t>
  </si>
  <si>
    <t>DMD/2108/07/RBIV9538</t>
  </si>
  <si>
    <t>GSK210807OQC768</t>
  </si>
  <si>
    <t>GSK210807YOH150</t>
  </si>
  <si>
    <t>GSK210807DXN872</t>
  </si>
  <si>
    <t>GSK210807PRV387</t>
  </si>
  <si>
    <t>GSK210807QJK521</t>
  </si>
  <si>
    <t>DMD/2108/07/QSML3820</t>
  </si>
  <si>
    <t>GSK210807ALS071</t>
  </si>
  <si>
    <t>GSK210807YCR145</t>
  </si>
  <si>
    <t>GSK210807PJM602</t>
  </si>
  <si>
    <t>GSK210807XIE132</t>
  </si>
  <si>
    <t>GSK210807WDY430</t>
  </si>
  <si>
    <t>GSK210807MJT293</t>
  </si>
  <si>
    <t>GSK210807MYN649</t>
  </si>
  <si>
    <t>GSK210807PZI921</t>
  </si>
  <si>
    <t>GSK210807TRI649</t>
  </si>
  <si>
    <t>GSK210807XIM734</t>
  </si>
  <si>
    <t>GSK210807VPG892</t>
  </si>
  <si>
    <t>GSK210807ZRD480</t>
  </si>
  <si>
    <t>DMD/2108/07/KNOZ9840</t>
  </si>
  <si>
    <t>GSK210807NVK197</t>
  </si>
  <si>
    <t>DMD/2108/08/DLQR1705</t>
  </si>
  <si>
    <t>GSK210808BWF598</t>
  </si>
  <si>
    <t>GSK210808TSW710</t>
  </si>
  <si>
    <t>GSK210808NHX238</t>
  </si>
  <si>
    <t>GSK210808GVF658</t>
  </si>
  <si>
    <t>GSK210808BFU685</t>
  </si>
  <si>
    <t>GSK210808BJR580</t>
  </si>
  <si>
    <t>GSK210808VLS312</t>
  </si>
  <si>
    <t>DMD/2108/08/MQEJ1954</t>
  </si>
  <si>
    <t>GSK210808GBJ584</t>
  </si>
  <si>
    <t>GSK210808DNH614</t>
  </si>
  <si>
    <t>GSK210808JDC713</t>
  </si>
  <si>
    <t>GSK210808CEG712</t>
  </si>
  <si>
    <t>GSK210808RKQ098</t>
  </si>
  <si>
    <t>GSK210808IAX291</t>
  </si>
  <si>
    <t>GSK210808VBQ362</t>
  </si>
  <si>
    <t>GSK210808JQW475</t>
  </si>
  <si>
    <t>GSK210808FGR984</t>
  </si>
  <si>
    <t>GSK210808JXK897</t>
  </si>
  <si>
    <t>GSK210808NBR689</t>
  </si>
  <si>
    <t>GSK210808FJE947</t>
  </si>
  <si>
    <t>GSK210808TQO983</t>
  </si>
  <si>
    <t>GSK210808SEI540</t>
  </si>
  <si>
    <t>GSK210808BIG786</t>
  </si>
  <si>
    <t>GSK210808GTH517</t>
  </si>
  <si>
    <t>GSK210808XTD980</t>
  </si>
  <si>
    <t>GSK210808JQK207</t>
  </si>
  <si>
    <t>GSK210808COW351</t>
  </si>
  <si>
    <t>GSK210808MZG653</t>
  </si>
  <si>
    <t>DMD/2108/08/ECLR6402</t>
  </si>
  <si>
    <t>GSK210808QVT501</t>
  </si>
  <si>
    <t>GSK210808IRC981</t>
  </si>
  <si>
    <t>GSK210808ZVM420</t>
  </si>
  <si>
    <t>BKI032210029991</t>
  </si>
  <si>
    <t>DMD/2108/08/XCIK0916</t>
  </si>
  <si>
    <t>GSK210808LIF598</t>
  </si>
  <si>
    <t>GSK210808BST091</t>
  </si>
  <si>
    <t>GSK210808UEQ456</t>
  </si>
  <si>
    <t>GSK210808HVD459</t>
  </si>
  <si>
    <t>GSK210808NWA436</t>
  </si>
  <si>
    <t>GSK210808CGB615</t>
  </si>
  <si>
    <t>GSK210808CXY824</t>
  </si>
  <si>
    <t>GSK210808CEO576</t>
  </si>
  <si>
    <t>GSK210808QPA546</t>
  </si>
  <si>
    <t>GSK210808FZV304</t>
  </si>
  <si>
    <t>GSK210808WUS962</t>
  </si>
  <si>
    <t>GSK210808JKM782</t>
  </si>
  <si>
    <t>GSK210808XKR380</t>
  </si>
  <si>
    <t>GSK210808QLI061</t>
  </si>
  <si>
    <t>GSK210808LFI860</t>
  </si>
  <si>
    <t>GSK210808EYF869</t>
  </si>
  <si>
    <t>GSK210808WIK931</t>
  </si>
  <si>
    <t>GSK210808JHQ325</t>
  </si>
  <si>
    <t>GSK210808IVQ917</t>
  </si>
  <si>
    <t>GSK210808ZRI178</t>
  </si>
  <si>
    <t>GSK210808WYL720</t>
  </si>
  <si>
    <t>GSK210808JNO602</t>
  </si>
  <si>
    <t>GSK210808UZE481</t>
  </si>
  <si>
    <t>GSK210808HCP396</t>
  </si>
  <si>
    <t>GSK210808VRW216</t>
  </si>
  <si>
    <t>GSK210808NQH051</t>
  </si>
  <si>
    <t>GSK210808ROG137</t>
  </si>
  <si>
    <t>GSK210808RIE083</t>
  </si>
  <si>
    <t>GSK210808VCR930</t>
  </si>
  <si>
    <t>GSK210808GND174</t>
  </si>
  <si>
    <t>GSK210808XLP271</t>
  </si>
  <si>
    <t>GSK210808OYR687</t>
  </si>
  <si>
    <t>GSK210808XLA659</t>
  </si>
  <si>
    <t>GSK210808ZVU024</t>
  </si>
  <si>
    <t>GSK210808XZT685</t>
  </si>
  <si>
    <t>GSK210808LZC362</t>
  </si>
  <si>
    <t>GSK210808VBY749</t>
  </si>
  <si>
    <t>GSK210808QRG071</t>
  </si>
  <si>
    <t>GSK210808SBQ478</t>
  </si>
  <si>
    <t>GSK210808GHX017</t>
  </si>
  <si>
    <t>GSK210808CRF256</t>
  </si>
  <si>
    <t>GSK210808KHO607</t>
  </si>
  <si>
    <t>GSK210808FTN158</t>
  </si>
  <si>
    <t>GSK210808NZC495</t>
  </si>
  <si>
    <t>GSK210808IXD850</t>
  </si>
  <si>
    <t>GSK210808SBA349</t>
  </si>
  <si>
    <t>GSK210808ITZ039</t>
  </si>
  <si>
    <t>GSK210808JOF069</t>
  </si>
  <si>
    <t>GSK210808CGY694</t>
  </si>
  <si>
    <t>GSK210808KOV938</t>
  </si>
  <si>
    <t>GSK210808GDC186</t>
  </si>
  <si>
    <t>GSK210808KRB810</t>
  </si>
  <si>
    <t>GSK210808JFR125</t>
  </si>
  <si>
    <t>GSK210808IJV689</t>
  </si>
  <si>
    <t>GSK210808JWZ189</t>
  </si>
  <si>
    <t>GSK210808RBG789</t>
  </si>
  <si>
    <t>GSK210808PVE670</t>
  </si>
  <si>
    <t>GSK210808MFQ504</t>
  </si>
  <si>
    <t>GSK210808EVH356</t>
  </si>
  <si>
    <t>GSK210808IYC081</t>
  </si>
  <si>
    <t>GSK210808NUY876</t>
  </si>
  <si>
    <t>GSK210808JST509</t>
  </si>
  <si>
    <t>GSK210808GFV879</t>
  </si>
  <si>
    <t>GSK210808WZS870</t>
  </si>
  <si>
    <t>GSK210808IKA137</t>
  </si>
  <si>
    <t>GSK210808USO326</t>
  </si>
  <si>
    <t>GSK210808VNC620</t>
  </si>
  <si>
    <t>GSK210808RZL718</t>
  </si>
  <si>
    <t>GSK210808CJI063</t>
  </si>
  <si>
    <t>GSK210808EMA051</t>
  </si>
  <si>
    <t>GSK210808TNY309</t>
  </si>
  <si>
    <t>GSK210808HWF561</t>
  </si>
  <si>
    <t>GSK210808OUP907</t>
  </si>
  <si>
    <t>GSK210808HEN527</t>
  </si>
  <si>
    <t>GSK210808PHC964</t>
  </si>
  <si>
    <t>GSK210808ZMO046</t>
  </si>
  <si>
    <t>GSK210808ZYM683</t>
  </si>
  <si>
    <t>GSK210808SOE951</t>
  </si>
  <si>
    <t>GSK210808MZK716</t>
  </si>
  <si>
    <t>GSK210808ZPE275</t>
  </si>
  <si>
    <t>GSK210808IRP598</t>
  </si>
  <si>
    <t>GSK210808RPB153</t>
  </si>
  <si>
    <t>GSK210807HDV106</t>
  </si>
  <si>
    <t>GSK210808YID810</t>
  </si>
  <si>
    <t>GSK210807BAI794</t>
  </si>
  <si>
    <t>GSK210808UVE349</t>
  </si>
  <si>
    <t>GSK210808RTW581</t>
  </si>
  <si>
    <t>GSK210808STN751</t>
  </si>
  <si>
    <t>GSK210808UDS102</t>
  </si>
  <si>
    <t>GSK210808CBO369</t>
  </si>
  <si>
    <t>GSK210808MXT072</t>
  </si>
  <si>
    <t>GSK210808QEW754</t>
  </si>
  <si>
    <t>GSK210808KWX152</t>
  </si>
  <si>
    <t>GSK210808VQG567</t>
  </si>
  <si>
    <t>GSK210808CXL745</t>
  </si>
  <si>
    <t>GSK210808SVP941</t>
  </si>
  <si>
    <t>GSK210808BYJ143</t>
  </si>
  <si>
    <t>GSK210808UCY718</t>
  </si>
  <si>
    <t>GSK210808XGD094</t>
  </si>
  <si>
    <t>GSK210808CKU235</t>
  </si>
  <si>
    <t>GSK210808QAU798</t>
  </si>
  <si>
    <t>GSK210808QKS319</t>
  </si>
  <si>
    <t>GSK210808ZLF197</t>
  </si>
  <si>
    <t>GSK210808TAG543</t>
  </si>
  <si>
    <t>GSK210808RBJ743</t>
  </si>
  <si>
    <t>GSK210808LND519</t>
  </si>
  <si>
    <t>GSK210808VQA637</t>
  </si>
  <si>
    <t>GSK210808OIN268</t>
  </si>
  <si>
    <t>GSK210808AQC891</t>
  </si>
  <si>
    <t>GSK210808ECL031</t>
  </si>
  <si>
    <t>GSK210808MAT281</t>
  </si>
  <si>
    <t>GSK210808GNS946</t>
  </si>
  <si>
    <t>GSK210807CXH970</t>
  </si>
  <si>
    <t>GSK210808VPQ516</t>
  </si>
  <si>
    <t>GSK210808WAQ361</t>
  </si>
  <si>
    <t>GSK210808HXB074</t>
  </si>
  <si>
    <t>GSK210808AOP951</t>
  </si>
  <si>
    <t>GSK210808LJT104</t>
  </si>
  <si>
    <t>GSK210808ODI204</t>
  </si>
  <si>
    <t>GSK210808DOU892</t>
  </si>
  <si>
    <t>GSK210808CFQ943</t>
  </si>
  <si>
    <t>GSK210808UHS980</t>
  </si>
  <si>
    <t>GSK210808HBA815</t>
  </si>
  <si>
    <t>GSK210808JQD437</t>
  </si>
  <si>
    <t>GSK210808AGH372</t>
  </si>
  <si>
    <t>GSK210808GPE756</t>
  </si>
  <si>
    <t>GSK210808LFR213</t>
  </si>
  <si>
    <t>GSK210808HCA035</t>
  </si>
  <si>
    <t>GSK210808XTN268</t>
  </si>
  <si>
    <t>GSK210808GTB435</t>
  </si>
  <si>
    <t>GSK210808QDB678</t>
  </si>
  <si>
    <t>GSK210808RPB768</t>
  </si>
  <si>
    <t>GSK210808JGO540</t>
  </si>
  <si>
    <t>GSK210808TAX805</t>
  </si>
  <si>
    <t>GSK210808OAY328</t>
  </si>
  <si>
    <t>GSK210808RPL621</t>
  </si>
  <si>
    <t>GSK210808NDI048</t>
  </si>
  <si>
    <t>GSK210808NUY218</t>
  </si>
  <si>
    <t>GSK210808VKZ371</t>
  </si>
  <si>
    <t>GSK210808PJS614</t>
  </si>
  <si>
    <t>GSK210808CIA631</t>
  </si>
  <si>
    <t>GSK210808IXJ451</t>
  </si>
  <si>
    <t>GSK210808WDO247</t>
  </si>
  <si>
    <t>GSK210808EFC970</t>
  </si>
  <si>
    <t>GSK210808ORJ250</t>
  </si>
  <si>
    <t>GSK210808EDS193</t>
  </si>
  <si>
    <t>GSK210808SLD412</t>
  </si>
  <si>
    <t>GSK210808CRA698</t>
  </si>
  <si>
    <t>GSK210808RCP059</t>
  </si>
  <si>
    <t>GSK210808BDH671</t>
  </si>
  <si>
    <t>GSK210808XUC751</t>
  </si>
  <si>
    <t>GSK210808QLZ608</t>
  </si>
  <si>
    <t>GSK210808NJT856</t>
  </si>
  <si>
    <t>GSK210808DLV689</t>
  </si>
  <si>
    <t>GSK210808HAN421</t>
  </si>
  <si>
    <t>GSK210808SQW359</t>
  </si>
  <si>
    <t>GSK210808FQC768</t>
  </si>
  <si>
    <t>GSK210808AGL850</t>
  </si>
  <si>
    <t>GSK210808UAT480</t>
  </si>
  <si>
    <t>GSK210808VSN063</t>
  </si>
  <si>
    <t>GSK210808FOB950</t>
  </si>
  <si>
    <t>GSK210808DRW591</t>
  </si>
  <si>
    <t>GSK210808HXL735</t>
  </si>
  <si>
    <t>GSK210808RJB618</t>
  </si>
  <si>
    <t>GSK210808AHQ253</t>
  </si>
  <si>
    <t>GSK210808CFV967</t>
  </si>
  <si>
    <t>GSK210808ZUJ965</t>
  </si>
  <si>
    <t>GSK210808SBR754</t>
  </si>
  <si>
    <t>GSK210808WEQ416</t>
  </si>
  <si>
    <t>GSK210808RNV912</t>
  </si>
  <si>
    <t>GSK210808YUX502</t>
  </si>
  <si>
    <t>GSK210808RQK843</t>
  </si>
  <si>
    <t>GSK210808EKI923</t>
  </si>
  <si>
    <t>GSK210808XNC187</t>
  </si>
  <si>
    <t>GSK210808HCY041</t>
  </si>
  <si>
    <t>GSK210808ISQ572</t>
  </si>
  <si>
    <t>GSK210808ZRL173</t>
  </si>
  <si>
    <t>GSK210808IGK689</t>
  </si>
  <si>
    <t>GSK210808OKN968</t>
  </si>
  <si>
    <t>GSK210808HPX954</t>
  </si>
  <si>
    <t>GSK210808OYC931</t>
  </si>
  <si>
    <t>GSK210808IZT207</t>
  </si>
  <si>
    <t>GSK210808LBI240</t>
  </si>
  <si>
    <t>GSK210808JSI263</t>
  </si>
  <si>
    <t>GSK210808NKU246</t>
  </si>
  <si>
    <t>GSK210808USL845</t>
  </si>
  <si>
    <t>GSK210808LDK683</t>
  </si>
  <si>
    <t>GSK210808GCA736</t>
  </si>
  <si>
    <t>GSK210808ZKT265</t>
  </si>
  <si>
    <t>GSK210808ANG856</t>
  </si>
  <si>
    <t>GSK210808JHE287</t>
  </si>
  <si>
    <t>GSK210808XBL801</t>
  </si>
  <si>
    <t>GSK210808TCU081</t>
  </si>
  <si>
    <t>GSK210808SNC128</t>
  </si>
  <si>
    <t>GSK210808IJW698</t>
  </si>
  <si>
    <t>GSK210808BGJ461</t>
  </si>
  <si>
    <t>GSK210808DFJ369</t>
  </si>
  <si>
    <t>GSK210808EXO138</t>
  </si>
  <si>
    <t>GSK210808NMH346</t>
  </si>
  <si>
    <t>GSK210808HMG168</t>
  </si>
  <si>
    <t>GSK210808EZP021</t>
  </si>
  <si>
    <t>BKI032210030007</t>
  </si>
  <si>
    <t>BKI032210030247</t>
  </si>
  <si>
    <t>DMD/2108/08/WCYP2538</t>
  </si>
  <si>
    <t>GSK210808FMI941</t>
  </si>
  <si>
    <t>GSK210808OZK036</t>
  </si>
  <si>
    <t>GSK210808DPZ068</t>
  </si>
  <si>
    <t>GSK210808CNP429</t>
  </si>
  <si>
    <t>GSK210808JVQ689</t>
  </si>
  <si>
    <t>DMD/2108/08/ERHB1386</t>
  </si>
  <si>
    <t>GSK210808CAT153</t>
  </si>
  <si>
    <t>GSK210808OTN916</t>
  </si>
  <si>
    <t>GSK210808WJN921</t>
  </si>
  <si>
    <t>GSK210808FAT912</t>
  </si>
  <si>
    <t>GSK210808JBP406</t>
  </si>
  <si>
    <t>GSK210808DSZ032</t>
  </si>
  <si>
    <t>GSK210808VMG817</t>
  </si>
  <si>
    <t>DMD/2108/08/KFQW6521</t>
  </si>
  <si>
    <t>GSK210808EIP693</t>
  </si>
  <si>
    <t>GSK210808ITD937</t>
  </si>
  <si>
    <t>GSK210808ZNV097</t>
  </si>
  <si>
    <t>GSK210808GSE039</t>
  </si>
  <si>
    <t>GSK210808CUZ038</t>
  </si>
  <si>
    <t>GSK210808OYX732</t>
  </si>
  <si>
    <t>GSK210808HCG983</t>
  </si>
  <si>
    <t>GSK210808CLR423</t>
  </si>
  <si>
    <t>GSK210808VBC872</t>
  </si>
  <si>
    <t>GSK210808MBV512</t>
  </si>
  <si>
    <t>GSK210808QAR130</t>
  </si>
  <si>
    <t>GSK210808ACK036</t>
  </si>
  <si>
    <t>GSK210808FAY826</t>
  </si>
  <si>
    <t>GSK210808XJE971</t>
  </si>
  <si>
    <t>GSK210808HLC851</t>
  </si>
  <si>
    <t>GSK210808YGV730</t>
  </si>
  <si>
    <t>GSK210808AWD613</t>
  </si>
  <si>
    <t>GSK210808LPS392</t>
  </si>
  <si>
    <t>GSK210808TZV475</t>
  </si>
  <si>
    <t>GSK210808DGH541</t>
  </si>
  <si>
    <t>GSK210808RPF753</t>
  </si>
  <si>
    <t>GSK210808DIY983</t>
  </si>
  <si>
    <t>GSK210808MCG256</t>
  </si>
  <si>
    <t>GSK210808DTP051</t>
  </si>
  <si>
    <t>GSK210808TOV356</t>
  </si>
  <si>
    <t>GSK210808ABH436</t>
  </si>
  <si>
    <t>GSK210808UHT047</t>
  </si>
  <si>
    <t>GSK210808ZXS512</t>
  </si>
  <si>
    <t>GSK210808BNY947</t>
  </si>
  <si>
    <t>GSK210808LPE394</t>
  </si>
  <si>
    <t>GSK210808HYQ829</t>
  </si>
  <si>
    <t>GSK210808FGH324</t>
  </si>
  <si>
    <t>GSK210808KVU903</t>
  </si>
  <si>
    <t>GSK210808BYJ792</t>
  </si>
  <si>
    <t>GSK210808VGA106</t>
  </si>
  <si>
    <t>GSK210808NAO039</t>
  </si>
  <si>
    <t>GSK210808FNQ501</t>
  </si>
  <si>
    <t>GSK210808PXO906</t>
  </si>
  <si>
    <t>GSK210808GZV038</t>
  </si>
  <si>
    <t>GSK210808EKM926</t>
  </si>
  <si>
    <t>GSK210808CQE972</t>
  </si>
  <si>
    <t>GSK210808JEN497</t>
  </si>
  <si>
    <t>GSK210808MFZ043</t>
  </si>
  <si>
    <t>GSK210808RPX041</t>
  </si>
  <si>
    <t>GSK210808BTZ852</t>
  </si>
  <si>
    <t>GSK210808NGW749</t>
  </si>
  <si>
    <t>GSK210808MLG612</t>
  </si>
  <si>
    <t>GSK210808HCK981</t>
  </si>
  <si>
    <t>GSK210808MIV079</t>
  </si>
  <si>
    <t>GSK210808NGE182</t>
  </si>
  <si>
    <t>GSK210808WVH836</t>
  </si>
  <si>
    <t>GSK210808UNV465</t>
  </si>
  <si>
    <t>GSK210808LXH483</t>
  </si>
  <si>
    <t>GSK210808FSC937</t>
  </si>
  <si>
    <t>GSK210808OCT768</t>
  </si>
  <si>
    <t>GSK210808JUR736</t>
  </si>
  <si>
    <t>GSK210808CTH587</t>
  </si>
  <si>
    <t>GSK210808VEN129</t>
  </si>
  <si>
    <t>GSK210808SOB105</t>
  </si>
  <si>
    <t>GSK210808RYO718</t>
  </si>
  <si>
    <t>GSK210808ZUN670</t>
  </si>
  <si>
    <t>GSK210808INE137</t>
  </si>
  <si>
    <t>GSK210808DHT284</t>
  </si>
  <si>
    <t>GSK210808WZP158</t>
  </si>
  <si>
    <t>GSK210808DRF159</t>
  </si>
  <si>
    <t>GSK210808EXS395</t>
  </si>
  <si>
    <t>GSK210808HAL248</t>
  </si>
  <si>
    <t>GSK210808VWY873</t>
  </si>
  <si>
    <t>GSK210808LWT954</t>
  </si>
  <si>
    <t>GSK210808MTA179</t>
  </si>
  <si>
    <t>GSK210808QPL751</t>
  </si>
  <si>
    <t>GSK210808PHI539</t>
  </si>
  <si>
    <t>GSK210808GIV926</t>
  </si>
  <si>
    <t>GSK210808ITQ132</t>
  </si>
  <si>
    <t>GSK210808YTK193</t>
  </si>
  <si>
    <t>GSK210808FLU382</t>
  </si>
  <si>
    <t>GSK210808MAC095</t>
  </si>
  <si>
    <t>GSK210808UGY246</t>
  </si>
  <si>
    <t>GSK210808PDH403</t>
  </si>
  <si>
    <t>GSK210808ROE749</t>
  </si>
  <si>
    <t>GSK210808SKH649</t>
  </si>
  <si>
    <t>GSK210808MPN374</t>
  </si>
  <si>
    <t>GSK210808MHU025</t>
  </si>
  <si>
    <t>GSK210808WRA437</t>
  </si>
  <si>
    <t>GSK210808TDQ129</t>
  </si>
  <si>
    <t>GSK210808NDZ849</t>
  </si>
  <si>
    <t>GSK210808KVH324</t>
  </si>
  <si>
    <t>GSK210808QXJ756</t>
  </si>
  <si>
    <t>GSK210808MUA704</t>
  </si>
  <si>
    <t>GSK210808VOB592</t>
  </si>
  <si>
    <t>GSK210808VZJ870</t>
  </si>
  <si>
    <t>GSK210808MSN847</t>
  </si>
  <si>
    <t>GSK210808VRU673</t>
  </si>
  <si>
    <t>GSK210808UHE354</t>
  </si>
  <si>
    <t>GSK210808VUH214</t>
  </si>
  <si>
    <t>GSK210808VEP983</t>
  </si>
  <si>
    <t>GSK210808UHA850</t>
  </si>
  <si>
    <t>GSK210808QDK731</t>
  </si>
  <si>
    <t>GSK210808HDR268</t>
  </si>
  <si>
    <t>GSK210808GWY219</t>
  </si>
  <si>
    <t>GSK210808IQS687</t>
  </si>
  <si>
    <t>GSK210808HLK073</t>
  </si>
  <si>
    <t>GSK210808VPD398</t>
  </si>
  <si>
    <t>GSK210808HTG107</t>
  </si>
  <si>
    <t>GSK210808NQP237</t>
  </si>
  <si>
    <t>GSK210808FKB619</t>
  </si>
  <si>
    <t>GSK210808TIR047</t>
  </si>
  <si>
    <t>GSK210808JVQ362</t>
  </si>
  <si>
    <t>GSK210808FBG913</t>
  </si>
  <si>
    <t>GSK210808LFW487</t>
  </si>
  <si>
    <t>GSK210808CSE540</t>
  </si>
  <si>
    <t>GSK210808NYB078</t>
  </si>
  <si>
    <t>GSK210808SIX591</t>
  </si>
  <si>
    <t>GSK210808YJI841</t>
  </si>
  <si>
    <t>GSK210808CWT843</t>
  </si>
  <si>
    <t>GSK210808XEJ637</t>
  </si>
  <si>
    <t>GSK210808AQG314</t>
  </si>
  <si>
    <t>GSK210808HML629</t>
  </si>
  <si>
    <t>GSK210808VHK139</t>
  </si>
  <si>
    <t>GSK210808GFK652</t>
  </si>
  <si>
    <t>GSK210808CPM952</t>
  </si>
  <si>
    <t>GSK210808BNJ125</t>
  </si>
  <si>
    <t>GSK210808OIH042</t>
  </si>
  <si>
    <t>GSK210808PLN851</t>
  </si>
  <si>
    <t>GSK210808XEG416</t>
  </si>
  <si>
    <t>GSK210808YOF029</t>
  </si>
  <si>
    <t>GSK210808BQY097</t>
  </si>
  <si>
    <t>GSK210808JUW356</t>
  </si>
  <si>
    <t>GSK210808KMH453</t>
  </si>
  <si>
    <t>GSK210808PAW364</t>
  </si>
  <si>
    <t>GSK210807WVX629</t>
  </si>
  <si>
    <t>GSK210808RSB693</t>
  </si>
  <si>
    <t>GSK210808SUC352</t>
  </si>
  <si>
    <t>GSK210808KQZ496</t>
  </si>
  <si>
    <t>GSK210808BYW738</t>
  </si>
  <si>
    <t>GSK210808XVS860</t>
  </si>
  <si>
    <t>GSK210808XAV398</t>
  </si>
  <si>
    <t>GSK210808DCT348</t>
  </si>
  <si>
    <t>GSK210808GXB697</t>
  </si>
  <si>
    <t>GSK210808WZH729</t>
  </si>
  <si>
    <t>GSK210808IMG836</t>
  </si>
  <si>
    <t>GSK210808QUJ493</t>
  </si>
  <si>
    <t>GSK210808DRN536</t>
  </si>
  <si>
    <t>GSK210808PGM325</t>
  </si>
  <si>
    <t>GSK210808VBH679</t>
  </si>
  <si>
    <t>GSK210808LGC061</t>
  </si>
  <si>
    <t>GSK210808QSJ428</t>
  </si>
  <si>
    <t>GSK210808ZLU038</t>
  </si>
  <si>
    <t>GSK210808KUX064</t>
  </si>
  <si>
    <t>GSK210807RYJ023</t>
  </si>
  <si>
    <t>GSK210808ODE603</t>
  </si>
  <si>
    <t>GSK210808IPZ258</t>
  </si>
  <si>
    <t>GSK210808PDV895</t>
  </si>
  <si>
    <t>GSK210808NAV510</t>
  </si>
  <si>
    <t>GSK210808CXU720</t>
  </si>
  <si>
    <t>GSK210808JYC819</t>
  </si>
  <si>
    <t>GSK210808QVD814</t>
  </si>
  <si>
    <t>GSK210808HOZ785</t>
  </si>
  <si>
    <t>GSK210808THV217</t>
  </si>
  <si>
    <t>GSK210808YGH375</t>
  </si>
  <si>
    <t>GSK210808HKD864</t>
  </si>
  <si>
    <t>GSK210808CMI624</t>
  </si>
  <si>
    <t>GSK210808ILR904</t>
  </si>
  <si>
    <t>GSK210808RFC792</t>
  </si>
  <si>
    <t>GSK210807LGC720</t>
  </si>
  <si>
    <t>GSK210808PQN691</t>
  </si>
  <si>
    <t>GSK210808XLO453</t>
  </si>
  <si>
    <t>GSK210808GST621</t>
  </si>
  <si>
    <t>GSK210808CUF156</t>
  </si>
  <si>
    <t>GSK210808ZQC602</t>
  </si>
  <si>
    <t>GSK210808NQZ294</t>
  </si>
  <si>
    <t>GSK210808NRU658</t>
  </si>
  <si>
    <t>GSK210808ELH654</t>
  </si>
  <si>
    <t>GSK210808ZVM016</t>
  </si>
  <si>
    <t>GSK210808TBC047</t>
  </si>
  <si>
    <t>GSK210808DRK794</t>
  </si>
  <si>
    <t>GSK210808PMJ453</t>
  </si>
  <si>
    <t>GSK210808OIY238</t>
  </si>
  <si>
    <t>GSK210808MFE480</t>
  </si>
  <si>
    <t>GSK210808NKV526</t>
  </si>
  <si>
    <t>GSK210808MXD392</t>
  </si>
  <si>
    <t>GSK210808GAB053</t>
  </si>
  <si>
    <t>GSK210808VGC259</t>
  </si>
  <si>
    <t>GSK210808ZUD320</t>
  </si>
  <si>
    <t>GSK210808WPE037</t>
  </si>
  <si>
    <t>GSK210808BGN546</t>
  </si>
  <si>
    <t>GSK210808SCT065</t>
  </si>
  <si>
    <t>GSK210808HFJ341</t>
  </si>
  <si>
    <t>GSK210808LRE617</t>
  </si>
  <si>
    <t>GSK210808EMN620</t>
  </si>
  <si>
    <t>GSK210808AMB579</t>
  </si>
  <si>
    <t>GSK210808KIJ481</t>
  </si>
  <si>
    <t>GSK210808IDZ736</t>
  </si>
  <si>
    <t>GSK210808HQE407</t>
  </si>
  <si>
    <t>GSK210808DVZ901</t>
  </si>
  <si>
    <t>GSK210808MAK346</t>
  </si>
  <si>
    <t>GSK210808SOM981</t>
  </si>
  <si>
    <t>GSK210808TQJ091</t>
  </si>
  <si>
    <t>GSK210808LJC740</t>
  </si>
  <si>
    <t>BKI032210030015</t>
  </si>
  <si>
    <t>DMD/2108/09/XZPQ3875</t>
  </si>
  <si>
    <t>GSK210809AWH516</t>
  </si>
  <si>
    <t>GSK210809ARW421</t>
  </si>
  <si>
    <t>GSK210809KTF094</t>
  </si>
  <si>
    <t>GSK210809FQT076</t>
  </si>
  <si>
    <t>GSK210809GRX542</t>
  </si>
  <si>
    <t>DMD/2108/09/PNLR9234</t>
  </si>
  <si>
    <t>GSK210809BYJ082</t>
  </si>
  <si>
    <t>GSK210809MCT093</t>
  </si>
  <si>
    <t>GSK210809EAK906</t>
  </si>
  <si>
    <t>GSK210809ZMA972</t>
  </si>
  <si>
    <t>GSK210809LAZ617</t>
  </si>
  <si>
    <t>GSK210809QDV901</t>
  </si>
  <si>
    <t>GSK210809EQF967</t>
  </si>
  <si>
    <t>DMD/2108/09/ADTK8069</t>
  </si>
  <si>
    <t>GSK210809MQR927</t>
  </si>
  <si>
    <t>GSK210809YDM601</t>
  </si>
  <si>
    <t>GSK210809AHM620</t>
  </si>
  <si>
    <t>GSK210809OUS951</t>
  </si>
  <si>
    <t>GSK210809PGJ706</t>
  </si>
  <si>
    <t>GSK210809IRH695</t>
  </si>
  <si>
    <t>GSK210809SXO861</t>
  </si>
  <si>
    <t>GSK210809TQL735</t>
  </si>
  <si>
    <t>GSK210809IQA108</t>
  </si>
  <si>
    <t>GSK210809HRV918</t>
  </si>
  <si>
    <t>GSK210809GVC523</t>
  </si>
  <si>
    <t>GSK210809TJG516</t>
  </si>
  <si>
    <t>GSK210809VJR659</t>
  </si>
  <si>
    <t>GSK210809IYH361</t>
  </si>
  <si>
    <t>GSK210809BCN987</t>
  </si>
  <si>
    <t>GSK210809BOK712</t>
  </si>
  <si>
    <t>GSK210809OMW320</t>
  </si>
  <si>
    <t>GSK210809GHV892</t>
  </si>
  <si>
    <t>GSK210809COI074</t>
  </si>
  <si>
    <t>GSK210809BDC546</t>
  </si>
  <si>
    <t>GSK210809EUK378</t>
  </si>
  <si>
    <t>GSK210809WLV673</t>
  </si>
  <si>
    <t>GSK210809WQH902</t>
  </si>
  <si>
    <t>GSK210809FPC318</t>
  </si>
  <si>
    <t>GSK210808SGL270</t>
  </si>
  <si>
    <t>GSK210809MBS592</t>
  </si>
  <si>
    <t>GSK210809SBM205</t>
  </si>
  <si>
    <t>GSK210809MQY295</t>
  </si>
  <si>
    <t>GSK210809UPY254</t>
  </si>
  <si>
    <t>GSK210809DEQ196</t>
  </si>
  <si>
    <t>GSK210808RTE097</t>
  </si>
  <si>
    <t>GSK210809DIC120</t>
  </si>
  <si>
    <t>GSK210809SKE924</t>
  </si>
  <si>
    <t>GSK210809IEU732</t>
  </si>
  <si>
    <t>GSK210809WTA120</t>
  </si>
  <si>
    <t>GSK210809OGV981</t>
  </si>
  <si>
    <t>GSK210809NIZ971</t>
  </si>
  <si>
    <t>GSK210808VUW856</t>
  </si>
  <si>
    <t>GSK210809HWJ876</t>
  </si>
  <si>
    <t>GSK210809QEC039</t>
  </si>
  <si>
    <t>GSK210809DZK019</t>
  </si>
  <si>
    <t>GSK210809NBT340</t>
  </si>
  <si>
    <t>GSK210809ARP326</t>
  </si>
  <si>
    <t>GSK210809HXY596</t>
  </si>
  <si>
    <t>GSK210808TNB963</t>
  </si>
  <si>
    <t>GSK210809UID520</t>
  </si>
  <si>
    <t>GSK210808AWG746</t>
  </si>
  <si>
    <t>GSK210809GVI213</t>
  </si>
  <si>
    <t>GSK210809EJQ360</t>
  </si>
  <si>
    <t>GSK210809MFK301</t>
  </si>
  <si>
    <t>GSK210809YEI042</t>
  </si>
  <si>
    <t>GSK210809RWZ521</t>
  </si>
  <si>
    <t>GSK210809CGE361</t>
  </si>
  <si>
    <t>GSK210809YRQ923</t>
  </si>
  <si>
    <t>GSK210809ZGW823</t>
  </si>
  <si>
    <t>GSK210809DZA320</t>
  </si>
  <si>
    <t>GSK210809XWC506</t>
  </si>
  <si>
    <t>GSK210809RZB348</t>
  </si>
  <si>
    <t>GSK210809AXD358</t>
  </si>
  <si>
    <t>GSK210809UBF802</t>
  </si>
  <si>
    <t>GSK210809SCV605</t>
  </si>
  <si>
    <t>GSK210809HOE593</t>
  </si>
  <si>
    <t>GSK210809HON654</t>
  </si>
  <si>
    <t>GSK210809FHI091</t>
  </si>
  <si>
    <t>GSK210809TSK129</t>
  </si>
  <si>
    <t>GSK210809CNT761</t>
  </si>
  <si>
    <t>GSK210809DQT176</t>
  </si>
  <si>
    <t>GSK210809LGR814</t>
  </si>
  <si>
    <t>GSK210809GUL968</t>
  </si>
  <si>
    <t>GSK210809PVU125</t>
  </si>
  <si>
    <t>GSK210809NVY245</t>
  </si>
  <si>
    <t>GSK210809JCU659</t>
  </si>
  <si>
    <t>GSK210809HCI921</t>
  </si>
  <si>
    <t>GSK210809YEQ724</t>
  </si>
  <si>
    <t>GSK210809XUI304</t>
  </si>
  <si>
    <t>GSK210809FIK268</t>
  </si>
  <si>
    <t>GSK210809DQG581</t>
  </si>
  <si>
    <t>GSK210809REI014</t>
  </si>
  <si>
    <t>GSK210809CXO218</t>
  </si>
  <si>
    <t>GSK210809TMW406</t>
  </si>
  <si>
    <t>GSK210809DNC410</t>
  </si>
  <si>
    <t>GSK210809FTZ176</t>
  </si>
  <si>
    <t>GSK210809GHE246</t>
  </si>
  <si>
    <t>GSK210809MVO742</t>
  </si>
  <si>
    <t>GSK210809MZC204</t>
  </si>
  <si>
    <t>GSK210809ESI206</t>
  </si>
  <si>
    <t>GSK210809KGF897</t>
  </si>
  <si>
    <t>GSK210809CXJ820</t>
  </si>
  <si>
    <t>GSK210809OTG416</t>
  </si>
  <si>
    <t>GSK210809KZO417</t>
  </si>
  <si>
    <t>GSK210809HKB087</t>
  </si>
  <si>
    <t>GSK210809IWU052</t>
  </si>
  <si>
    <t>GSK210809OEP476</t>
  </si>
  <si>
    <t>GSK210809BOD608</t>
  </si>
  <si>
    <t>GSK210809QIG067</t>
  </si>
  <si>
    <t>GSK210809PZA792</t>
  </si>
  <si>
    <t>GSK210809MVN968</t>
  </si>
  <si>
    <t>GSK210809YSZ508</t>
  </si>
  <si>
    <t>GSK210808QVE489</t>
  </si>
  <si>
    <t>GSK210809SAB738</t>
  </si>
  <si>
    <t>GSK210809GTC461</t>
  </si>
  <si>
    <t>GSK210809PCL481</t>
  </si>
  <si>
    <t>GSK210809UHC042</t>
  </si>
  <si>
    <t>GSK210809AQT634</t>
  </si>
  <si>
    <t>GSK210809RTV698</t>
  </si>
  <si>
    <t>GSK210809IJW043</t>
  </si>
  <si>
    <t>GSK210809MAX851</t>
  </si>
  <si>
    <t>GSK210809GCA879</t>
  </si>
  <si>
    <t>GSK210809SLR942</t>
  </si>
  <si>
    <t>GSK210809YQW952</t>
  </si>
  <si>
    <t>GSK210809VPJ682</t>
  </si>
  <si>
    <t>GSK210809NXH672</t>
  </si>
  <si>
    <t>GSK210809QIU219</t>
  </si>
  <si>
    <t>GSK210809PRV635</t>
  </si>
  <si>
    <t>GSK210809DAM346</t>
  </si>
  <si>
    <t>GSK210809PFC087</t>
  </si>
  <si>
    <t>GSK210809ACQ512</t>
  </si>
  <si>
    <t>GSK210809MZB016</t>
  </si>
  <si>
    <t>GSK210809WDE160</t>
  </si>
  <si>
    <t>GSK210809SXG073</t>
  </si>
  <si>
    <t>GSK210809YSI659</t>
  </si>
  <si>
    <t>GSK210809MST764</t>
  </si>
  <si>
    <t>GSK210809NZE105</t>
  </si>
  <si>
    <t>GSK210809KPQ321</t>
  </si>
  <si>
    <t>GSK210808ZGN124</t>
  </si>
  <si>
    <t>GSK210809XTO452</t>
  </si>
  <si>
    <t>GSK210809QHV259</t>
  </si>
  <si>
    <t>GSK210809BKU915</t>
  </si>
  <si>
    <t>GSK210809BHA520</t>
  </si>
  <si>
    <t>GSK210809DSJ518</t>
  </si>
  <si>
    <t>GSK210809YPR395</t>
  </si>
  <si>
    <t>GSK210809WHM726</t>
  </si>
  <si>
    <t>GSK210809ELT703</t>
  </si>
  <si>
    <t>GSK210809DFI164</t>
  </si>
  <si>
    <t>GSK210809OIH326</t>
  </si>
  <si>
    <t>GSK210809OMD782</t>
  </si>
  <si>
    <t>GSK210809JRQ801</t>
  </si>
  <si>
    <t>GSK210809NYR380</t>
  </si>
  <si>
    <t>GSK210809THI384</t>
  </si>
  <si>
    <t>GSK210809EFW528</t>
  </si>
  <si>
    <t>GSK210809DFY708</t>
  </si>
  <si>
    <t>GSK210809IRH064</t>
  </si>
  <si>
    <t>BKI032210030270</t>
  </si>
  <si>
    <t>DMD/2108/09/GIZB8627</t>
  </si>
  <si>
    <t>GSK210809WHR461</t>
  </si>
  <si>
    <t>GSK210809LCX827</t>
  </si>
  <si>
    <t>DMD/2108/09/OYTQ9065</t>
  </si>
  <si>
    <t>GSK210809PAV073</t>
  </si>
  <si>
    <t>GSK210809DJO872</t>
  </si>
  <si>
    <t>GSK210809PIO597</t>
  </si>
  <si>
    <t>GSK210809FRZ918</t>
  </si>
  <si>
    <t>GSK210809UBH285</t>
  </si>
  <si>
    <t>GSK210809ORU594</t>
  </si>
  <si>
    <t>GSK210809GDL190</t>
  </si>
  <si>
    <t>GSK210809ANB754</t>
  </si>
  <si>
    <t>GSK210809QPZ495</t>
  </si>
  <si>
    <t>GSK210809AUP675</t>
  </si>
  <si>
    <t>GSK210809DLC805</t>
  </si>
  <si>
    <t>GSK210809ZYL120</t>
  </si>
  <si>
    <t>GSK210809TWA695</t>
  </si>
  <si>
    <t>GSK210809YKJ435</t>
  </si>
  <si>
    <t>GSK210809IHT574</t>
  </si>
  <si>
    <t>GSK210809CVA691</t>
  </si>
  <si>
    <t>GSK210809FGI613</t>
  </si>
  <si>
    <t>GSK210809RYF359</t>
  </si>
  <si>
    <t>GSK210809SME504</t>
  </si>
  <si>
    <t>GSK210809CZL571</t>
  </si>
  <si>
    <t>GSK210809ELQ408</t>
  </si>
  <si>
    <t>GSK210809HGU782</t>
  </si>
  <si>
    <t>GSK210809NJL978</t>
  </si>
  <si>
    <t>GSK210809BTH480</t>
  </si>
  <si>
    <t>GSK210809DIF649</t>
  </si>
  <si>
    <t>GSK210809GMN015</t>
  </si>
  <si>
    <t>GSK210809GNK120</t>
  </si>
  <si>
    <t>GSK210809OQT291</t>
  </si>
  <si>
    <t>GSK210809JWN748</t>
  </si>
  <si>
    <t>GSK210809OYB367</t>
  </si>
  <si>
    <t>GSK210809RUD358</t>
  </si>
  <si>
    <t>GSK210809WLT168</t>
  </si>
  <si>
    <t>GSK210809YZM312</t>
  </si>
  <si>
    <t>GSK210809SEA174</t>
  </si>
  <si>
    <t>GSK210809QWG045</t>
  </si>
  <si>
    <t>GSK210809YHJ178</t>
  </si>
  <si>
    <t>GSK210809QFX145</t>
  </si>
  <si>
    <t>GSK210809SUQ527</t>
  </si>
  <si>
    <t>GSK210809WVQ210</t>
  </si>
  <si>
    <t>GSK210809NZT207</t>
  </si>
  <si>
    <t>GSK210809HYX496</t>
  </si>
  <si>
    <t>GSK210809XAB067</t>
  </si>
  <si>
    <t>GSK210809TDM741</t>
  </si>
  <si>
    <t>GSK210809VBK068</t>
  </si>
  <si>
    <t>GSK210809HPF195</t>
  </si>
  <si>
    <t>GSK210809NXZ143</t>
  </si>
  <si>
    <t>GSK210809TFJ639</t>
  </si>
  <si>
    <t>GSK210809DKO134</t>
  </si>
  <si>
    <t>GSK210809OFP064</t>
  </si>
  <si>
    <t>GSK210809SYO795</t>
  </si>
  <si>
    <t>GSK210809HIP531</t>
  </si>
  <si>
    <t>GSK210809FMV031</t>
  </si>
  <si>
    <t>GSK210809SMJ630</t>
  </si>
  <si>
    <t>GSK210809NGZ508</t>
  </si>
  <si>
    <t>GSK210809XWM419</t>
  </si>
  <si>
    <t>GSK210809OHU014</t>
  </si>
  <si>
    <t>GSK210809LDE709</t>
  </si>
  <si>
    <t>GSK210809DWM568</t>
  </si>
  <si>
    <t>GSK210809XIV305</t>
  </si>
  <si>
    <t>GSK210809NFV316</t>
  </si>
  <si>
    <t>GSK210809NTL531</t>
  </si>
  <si>
    <t>GSK210809ICZ276</t>
  </si>
  <si>
    <t>GSK210809INV287</t>
  </si>
  <si>
    <t>GSK210809YBN962</t>
  </si>
  <si>
    <t>GSK210809WYH279</t>
  </si>
  <si>
    <t>GSK210809RAQ489</t>
  </si>
  <si>
    <t>GSK210809BQT384</t>
  </si>
  <si>
    <t>GSK210809WPY914</t>
  </si>
  <si>
    <t>GSK210809MFZ498</t>
  </si>
  <si>
    <t>GSK210809DTZ684</t>
  </si>
  <si>
    <t>GSK210809FOR165</t>
  </si>
  <si>
    <t>GSK210809ZMH295</t>
  </si>
  <si>
    <t>GSK210809JNR302</t>
  </si>
  <si>
    <t>GSK210809XGW759</t>
  </si>
  <si>
    <t>GSK210809OVU695</t>
  </si>
  <si>
    <t>GSK210809POC485</t>
  </si>
  <si>
    <t>GSK210809DEI254</t>
  </si>
  <si>
    <t>GSK210809AEV137</t>
  </si>
  <si>
    <t>GSK210809OWF160</t>
  </si>
  <si>
    <t>GSK210809BOY965</t>
  </si>
  <si>
    <t>GSK210809KUX175</t>
  </si>
  <si>
    <t>GSK210809KQV028</t>
  </si>
  <si>
    <t>GSK210809TGZ365</t>
  </si>
  <si>
    <t>GSK210809AOX978</t>
  </si>
  <si>
    <t>GSK210809VRJ962</t>
  </si>
  <si>
    <t>GSK210809TAD491</t>
  </si>
  <si>
    <t>GSK210809ZBC087</t>
  </si>
  <si>
    <t>GSK210809VRD760</t>
  </si>
  <si>
    <t>GSK210809RBC278</t>
  </si>
  <si>
    <t>GSK210808AKB580</t>
  </si>
  <si>
    <t>GSK210809VYB174</t>
  </si>
  <si>
    <t>GSK210808NER681</t>
  </si>
  <si>
    <t>GSK210809DGV873</t>
  </si>
  <si>
    <t>GSK210809XAJ239</t>
  </si>
  <si>
    <t>GSK210809NOA219</t>
  </si>
  <si>
    <t>GSK210809ESQ907</t>
  </si>
  <si>
    <t>GSK210809BIU473</t>
  </si>
  <si>
    <t>GSK210809DYQ475</t>
  </si>
  <si>
    <t>GSK210809XVZ479</t>
  </si>
  <si>
    <t>GSK210809DMP705</t>
  </si>
  <si>
    <t>GSK210809CGJ867</t>
  </si>
  <si>
    <t>GSK210809DIB531</t>
  </si>
  <si>
    <t>GSK210809HXY032</t>
  </si>
  <si>
    <t>GSK210809UCA840</t>
  </si>
  <si>
    <t>GSK210809VWI394</t>
  </si>
  <si>
    <t>GSK210809UDE258</t>
  </si>
  <si>
    <t>GSK210809FUB310</t>
  </si>
  <si>
    <t>GSK210809OIF479</t>
  </si>
  <si>
    <t>GSK210809JDH903</t>
  </si>
  <si>
    <t>GSK210809NGL436</t>
  </si>
  <si>
    <t>GSK210808IKD143</t>
  </si>
  <si>
    <t>GSK210809GFR073</t>
  </si>
  <si>
    <t>GSK210809MIE870</t>
  </si>
  <si>
    <t>GSK210809QRW736</t>
  </si>
  <si>
    <t>GSK210809URC508</t>
  </si>
  <si>
    <t>GSK210809NPY729</t>
  </si>
  <si>
    <t>GSK210809XWT245</t>
  </si>
  <si>
    <t>GSK210809MUD594</t>
  </si>
  <si>
    <t>GSK210809AGT574</t>
  </si>
  <si>
    <t>GSK210809BUA502</t>
  </si>
  <si>
    <t>GSK210809QXK260</t>
  </si>
  <si>
    <t>GSK210809QNF109</t>
  </si>
  <si>
    <t>GSK210809MQZ863</t>
  </si>
  <si>
    <t>GSK210809UPJ175</t>
  </si>
  <si>
    <t>GSK210809QVW439</t>
  </si>
  <si>
    <t>GSK210809XJC970</t>
  </si>
  <si>
    <t>GSK210809PCD792</t>
  </si>
  <si>
    <t>GSK210809IQO932</t>
  </si>
  <si>
    <t>GSK210809EJZ415</t>
  </si>
  <si>
    <t>GSK210809NUC349</t>
  </si>
  <si>
    <t>GSK210809BZG693</t>
  </si>
  <si>
    <t>GSK210809RHN961</t>
  </si>
  <si>
    <t>GSK210809JNA609</t>
  </si>
  <si>
    <t>GSK210809HSB025</t>
  </si>
  <si>
    <t>GSK210809JCA205</t>
  </si>
  <si>
    <t>GSK210809GDV350</t>
  </si>
  <si>
    <t>GSK210809QGS196</t>
  </si>
  <si>
    <t>GSK210809RKI675</t>
  </si>
  <si>
    <t>GSK210809NOX435</t>
  </si>
  <si>
    <t>GSK210809AUS798</t>
  </si>
  <si>
    <t>BKI032210030262</t>
  </si>
  <si>
    <t>DMD/2108/09/MNKF3507</t>
  </si>
  <si>
    <t>GSK210809XOC235</t>
  </si>
  <si>
    <t>GSK210809RCB594</t>
  </si>
  <si>
    <t>DMD/2108/10/ICHL3061</t>
  </si>
  <si>
    <t>GSK210810JLI318</t>
  </si>
  <si>
    <t>GSK210810GVD612</t>
  </si>
  <si>
    <t>GSK210810UWC086</t>
  </si>
  <si>
    <t>GSK210810QEH604</t>
  </si>
  <si>
    <t>GSK210810BSY513</t>
  </si>
  <si>
    <t>GSK210810LKU720</t>
  </si>
  <si>
    <t>GSK210810HCL029</t>
  </si>
  <si>
    <t>GSK210810LMI219</t>
  </si>
  <si>
    <t>GSK210810FSK845</t>
  </si>
  <si>
    <t>GSK210810JOZ947</t>
  </si>
  <si>
    <t>GSK210810RBA478</t>
  </si>
  <si>
    <t>GSK210810WDI147</t>
  </si>
  <si>
    <t>GSK210810AXF357</t>
  </si>
  <si>
    <t>GSK210810MKU765</t>
  </si>
  <si>
    <t>GSK210810HIK045</t>
  </si>
  <si>
    <t>GSK210810MKC342</t>
  </si>
  <si>
    <t>GSK210810FVJ026</t>
  </si>
  <si>
    <t>GSK210810QRV496</t>
  </si>
  <si>
    <t>GSK210810OHS763</t>
  </si>
  <si>
    <t>GSK210810HBP604</t>
  </si>
  <si>
    <t>GSK210810JDA517</t>
  </si>
  <si>
    <t>GSK210810YVX592</t>
  </si>
  <si>
    <t>GSK210810BSY724</t>
  </si>
  <si>
    <t>GSK210810EDX851</t>
  </si>
  <si>
    <t>GSK210810DHW324</t>
  </si>
  <si>
    <t>GSK210810ENX912</t>
  </si>
  <si>
    <t>GSK210810SDU480</t>
  </si>
  <si>
    <t>GSK210810NDE125</t>
  </si>
  <si>
    <t>GSK210810FMV312</t>
  </si>
  <si>
    <t>GSK210810PVX042</t>
  </si>
  <si>
    <t>GSK210810ZOP506</t>
  </si>
  <si>
    <t>GSK210810SEK473</t>
  </si>
  <si>
    <t>GSK210810EKY852</t>
  </si>
  <si>
    <t>GSK210810OXG649</t>
  </si>
  <si>
    <t>GSK210810GFR321</t>
  </si>
  <si>
    <t>GSK210810KQH198</t>
  </si>
  <si>
    <t>GSK210810ZPO937</t>
  </si>
  <si>
    <t>GSK210810FMZ830</t>
  </si>
  <si>
    <t>GSK210810HFY954</t>
  </si>
  <si>
    <t>GSK210810LVZ843</t>
  </si>
  <si>
    <t>GSK210810ZYB129</t>
  </si>
  <si>
    <t>GSK210810TYH827</t>
  </si>
  <si>
    <t>GSK210810RET813</t>
  </si>
  <si>
    <t>GSK210810RZT902</t>
  </si>
  <si>
    <t>GSK210810YAI846</t>
  </si>
  <si>
    <t>GSK210810ZEY982</t>
  </si>
  <si>
    <t>GSK210810AMS254</t>
  </si>
  <si>
    <t>GSK210810XKB169</t>
  </si>
  <si>
    <t>GSK210810FKW029</t>
  </si>
  <si>
    <t>GSK210810ZHK670</t>
  </si>
  <si>
    <t>GSK210810IFG071</t>
  </si>
  <si>
    <t>GSK210810WES320</t>
  </si>
  <si>
    <t>GSK210810OHL852</t>
  </si>
  <si>
    <t>GSK210810TYL430</t>
  </si>
  <si>
    <t>GSK210810SXD654</t>
  </si>
  <si>
    <t>GSK210810XND325</t>
  </si>
  <si>
    <t>GSK210810CHY489</t>
  </si>
  <si>
    <t>GSK210809ULM758</t>
  </si>
  <si>
    <t>GSK210810BAE589</t>
  </si>
  <si>
    <t>GSK210810HFE153</t>
  </si>
  <si>
    <t>GSK210810QWI631</t>
  </si>
  <si>
    <t>GSK210810LXP058</t>
  </si>
  <si>
    <t>GSK210810RMU124</t>
  </si>
  <si>
    <t>GSK210810GES385</t>
  </si>
  <si>
    <t>GSK210810AKG198</t>
  </si>
  <si>
    <t>GSK210810LIX408</t>
  </si>
  <si>
    <t>GSK210810XSM689</t>
  </si>
  <si>
    <t>GSK210810HFX583</t>
  </si>
  <si>
    <t>GSK210810KZP742</t>
  </si>
  <si>
    <t>GSK210810NAK682</t>
  </si>
  <si>
    <t>GSK210810NKU846</t>
  </si>
  <si>
    <t>GSK210810ZFO208</t>
  </si>
  <si>
    <t>GSK210810CDT479</t>
  </si>
  <si>
    <t>GSK210810FOL178</t>
  </si>
  <si>
    <t>GSK210810PTV238</t>
  </si>
  <si>
    <t>GSK210810VMC703</t>
  </si>
  <si>
    <t>GSK210810SUG148</t>
  </si>
  <si>
    <t>GSK210810XTS824</t>
  </si>
  <si>
    <t>GSK210810WJV564</t>
  </si>
  <si>
    <t>GSK210810ZFR483</t>
  </si>
  <si>
    <t>GSK210810SVP093</t>
  </si>
  <si>
    <t>GSK210810YNL349</t>
  </si>
  <si>
    <t>GSK210810TFI358</t>
  </si>
  <si>
    <t>GSK210810OMS417</t>
  </si>
  <si>
    <t>GSK210810TEV845</t>
  </si>
  <si>
    <t>GSK210810QZA148</t>
  </si>
  <si>
    <t>GSK210810ZVG084</t>
  </si>
  <si>
    <t>GSK210810SCG142</t>
  </si>
  <si>
    <t>GSK210810OCR340</t>
  </si>
  <si>
    <t>GSK210810KGF902</t>
  </si>
  <si>
    <t>GSK210810BIH928</t>
  </si>
  <si>
    <t>GSK210810XRY529</t>
  </si>
  <si>
    <t>GSK210810KIB604</t>
  </si>
  <si>
    <t>GSK210810DPQ274</t>
  </si>
  <si>
    <t>GSK210810NPH586</t>
  </si>
  <si>
    <t>GSK210810BGO037</t>
  </si>
  <si>
    <t>GSK210810UNM165</t>
  </si>
  <si>
    <t>GSK210810QSL806</t>
  </si>
  <si>
    <t>GSK210810CYK897</t>
  </si>
  <si>
    <t>GSK210810YIP678</t>
  </si>
  <si>
    <t>GSK210810TZQ504</t>
  </si>
  <si>
    <t>GSK210810MEZ371</t>
  </si>
  <si>
    <t>GSK210810YQA018</t>
  </si>
  <si>
    <t>GSK210810TXZ362</t>
  </si>
  <si>
    <t>GSK210810YES804</t>
  </si>
  <si>
    <t>GSK210810DLQ743</t>
  </si>
  <si>
    <t>GSK210810HKV576</t>
  </si>
  <si>
    <t>GSK210810OZR962</t>
  </si>
  <si>
    <t>GSK210810XBU016</t>
  </si>
  <si>
    <t>GSK210810BFZ526</t>
  </si>
  <si>
    <t>GSK210810TWP278</t>
  </si>
  <si>
    <t>GSK210810FCV058</t>
  </si>
  <si>
    <t>GSK210810EMS279</t>
  </si>
  <si>
    <t>GSK210810ICX901</t>
  </si>
  <si>
    <t>GSK210810BPI831</t>
  </si>
  <si>
    <t>GSK210810ZMX108</t>
  </si>
  <si>
    <t>GSK210810YDV453</t>
  </si>
  <si>
    <t>GSK210810TUS867</t>
  </si>
  <si>
    <t>GSK210810EUG380</t>
  </si>
  <si>
    <t>GSK210810LUO038</t>
  </si>
  <si>
    <t>GSK210810EQL920</t>
  </si>
  <si>
    <t>GSK210810KOU390</t>
  </si>
  <si>
    <t>GSK210810SCB214</t>
  </si>
  <si>
    <t>GSK210810HXO930</t>
  </si>
  <si>
    <t>GSK210810CXE162</t>
  </si>
  <si>
    <t>GSK210810GBI239</t>
  </si>
  <si>
    <t>GSK210810NYH509</t>
  </si>
  <si>
    <t>GSK210810TCH074</t>
  </si>
  <si>
    <t>GSK210810XUB367</t>
  </si>
  <si>
    <t>GSK210810INZ312</t>
  </si>
  <si>
    <t>GSK210810MKS734</t>
  </si>
  <si>
    <t>GSK210810PEF781</t>
  </si>
  <si>
    <t>GSK210810VJB250</t>
  </si>
  <si>
    <t>GSK210810PSJ149</t>
  </si>
  <si>
    <t>GSK210810HGT960</t>
  </si>
  <si>
    <t>GSK210810USL136</t>
  </si>
  <si>
    <t>GSK210810CJX408</t>
  </si>
  <si>
    <t>GSK210810SHA849</t>
  </si>
  <si>
    <t>GSK210810CVS674</t>
  </si>
  <si>
    <t>GSK210810WHO524</t>
  </si>
  <si>
    <t>GSK210810JCU275</t>
  </si>
  <si>
    <t>GSK210810YSZ214</t>
  </si>
  <si>
    <t>GSK210810DME819</t>
  </si>
  <si>
    <t>GSK210810JXQ319</t>
  </si>
  <si>
    <t>GSK210810XGA210</t>
  </si>
  <si>
    <t>GSK210810LAJ805</t>
  </si>
  <si>
    <t>GSK210810TEF095</t>
  </si>
  <si>
    <t>GSK210810NYZ862</t>
  </si>
  <si>
    <t>GSK210810ZTS657</t>
  </si>
  <si>
    <t>GSK210810EGT401</t>
  </si>
  <si>
    <t>GSK210810WDT685</t>
  </si>
  <si>
    <t>GSK210810MID209</t>
  </si>
  <si>
    <t>GSK210810QMS016</t>
  </si>
  <si>
    <t>GSK210810AKV729</t>
  </si>
  <si>
    <t>GSK210810VRS371</t>
  </si>
  <si>
    <t>GSK210810JKH978</t>
  </si>
  <si>
    <t>GSK210810WSJ607</t>
  </si>
  <si>
    <t>GSK210810TBZ041</t>
  </si>
  <si>
    <t>GSK210810WHB120</t>
  </si>
  <si>
    <t>GSK210810NWM912</t>
  </si>
  <si>
    <t>GSK210810ABI730</t>
  </si>
  <si>
    <t>GSK210810CRX518</t>
  </si>
  <si>
    <t>GSK210810TKG945</t>
  </si>
  <si>
    <t>GSK210810FPQ364</t>
  </si>
  <si>
    <t>GSK210810TIX146</t>
  </si>
  <si>
    <t>GSK210810VWB718</t>
  </si>
  <si>
    <t>GSK210810BPE239</t>
  </si>
  <si>
    <t>GSK210810OAU540</t>
  </si>
  <si>
    <t>GSK210810JSV459</t>
  </si>
  <si>
    <t>GSK210810ADZ217</t>
  </si>
  <si>
    <t>GSK210810LJW473</t>
  </si>
  <si>
    <t>GSK210810WES563</t>
  </si>
  <si>
    <t>GSK210810DTE687</t>
  </si>
  <si>
    <t>GSK210810LSN083</t>
  </si>
  <si>
    <t>GSK210810UTB438</t>
  </si>
  <si>
    <t>GSK210810ONS862</t>
  </si>
  <si>
    <t>GSK210810ZAR534</t>
  </si>
  <si>
    <t>GSK210810UKF137</t>
  </si>
  <si>
    <t>GSK210810NSY645</t>
  </si>
  <si>
    <t>GSK210810LHZ438</t>
  </si>
  <si>
    <t>GSK210810XJG308</t>
  </si>
  <si>
    <t>GSK210810NMT045</t>
  </si>
  <si>
    <t>GSK210810VAG281</t>
  </si>
  <si>
    <t>GSK210810WHL803</t>
  </si>
  <si>
    <t>GSK210810TQR135</t>
  </si>
  <si>
    <t>GSK210810ISZ190</t>
  </si>
  <si>
    <t>GSK210810FOE961</t>
  </si>
  <si>
    <t>GSK210810TZW472</t>
  </si>
  <si>
    <t>GSK210810ZLI261</t>
  </si>
  <si>
    <t>GSK210810XPZ539</t>
  </si>
  <si>
    <t>GSK210810RYU842</t>
  </si>
  <si>
    <t>GSK210810UQI415</t>
  </si>
  <si>
    <t>GSK210810DWC604</t>
  </si>
  <si>
    <t>GSK210810PXH286</t>
  </si>
  <si>
    <t>GSK210810ZLS831</t>
  </si>
  <si>
    <t>GSK210810WYL120</t>
  </si>
  <si>
    <t>GSK210810WHO987</t>
  </si>
  <si>
    <t>GSK210810UWX192</t>
  </si>
  <si>
    <t>GSK210810IDS216</t>
  </si>
  <si>
    <t>GSK210810KTO938</t>
  </si>
  <si>
    <t>GSK210810XAJ704</t>
  </si>
  <si>
    <t>GSK210810QZV613</t>
  </si>
  <si>
    <t>GSK210810EDH823</t>
  </si>
  <si>
    <t>GSK210810JGK358</t>
  </si>
  <si>
    <t>GSK210810UGY609</t>
  </si>
  <si>
    <t>GSK210810HLA907</t>
  </si>
  <si>
    <t>GSK210810XFW356</t>
  </si>
  <si>
    <t>GSK210810KXY920</t>
  </si>
  <si>
    <t>GSK210810IAO016</t>
  </si>
  <si>
    <t>GSK210810HXQ342</t>
  </si>
  <si>
    <t>GSK210810VOE026</t>
  </si>
  <si>
    <t>GSK210810FYJ284</t>
  </si>
  <si>
    <t>GSK210810FCO428</t>
  </si>
  <si>
    <t>GSK210810BWJ617</t>
  </si>
  <si>
    <t>GSK210810DHE631</t>
  </si>
  <si>
    <t>GSK210810SRQ241</t>
  </si>
  <si>
    <t>GSK210810RIH961</t>
  </si>
  <si>
    <t>GSK210810JTB018</t>
  </si>
  <si>
    <t>GSK210810LUJ618</t>
  </si>
  <si>
    <t>GSK210810TZK071</t>
  </si>
  <si>
    <t>GSK210810JQN563</t>
  </si>
  <si>
    <t>GSK210810JYD143</t>
  </si>
  <si>
    <t>GSK210810CVP561</t>
  </si>
  <si>
    <t>GSK210810SQT653</t>
  </si>
  <si>
    <t>GSK210810KLU483</t>
  </si>
  <si>
    <t>GSK210810EYC320</t>
  </si>
  <si>
    <t>GSK210810CSY643</t>
  </si>
  <si>
    <t>GSK210810FVX401</t>
  </si>
  <si>
    <t>GSK210810ATV690</t>
  </si>
  <si>
    <t>GSK210810ROQ932</t>
  </si>
  <si>
    <t>GSK210810AMC452</t>
  </si>
  <si>
    <t>GSK210810IAH478</t>
  </si>
  <si>
    <t>GSK210810EXC918</t>
  </si>
  <si>
    <t>GSK210810UCH650</t>
  </si>
  <si>
    <t>GSK210810GQV389</t>
  </si>
  <si>
    <t>GSK210810JWE715</t>
  </si>
  <si>
    <t>GSK210810VSI417</t>
  </si>
  <si>
    <t>GSK210810FOG810</t>
  </si>
  <si>
    <t>GSK210810DFQ713</t>
  </si>
  <si>
    <t>GSK210810ZSJ057</t>
  </si>
  <si>
    <t>GSK210810XPZ908</t>
  </si>
  <si>
    <t>GSK210810HLA168</t>
  </si>
  <si>
    <t>GSK210810GFO984</t>
  </si>
  <si>
    <t>GSK210810LHA129</t>
  </si>
  <si>
    <t>GSK210810CWY659</t>
  </si>
  <si>
    <t>GSK210810RUL156</t>
  </si>
  <si>
    <t>GSK210810MPE526</t>
  </si>
  <si>
    <t>GSK210810BVD018</t>
  </si>
  <si>
    <t>GSK210810JTO425</t>
  </si>
  <si>
    <t>GSK210810CYV953</t>
  </si>
  <si>
    <t>GSK210810IOD069</t>
  </si>
  <si>
    <t>GSK210810NVX435</t>
  </si>
  <si>
    <t>GSK210810YLS720</t>
  </si>
  <si>
    <t>GSK210810GAI093</t>
  </si>
  <si>
    <t>GSK210810GMD853</t>
  </si>
  <si>
    <t>OMAR</t>
  </si>
  <si>
    <t>18/8/2021 POD by Akbar</t>
  </si>
  <si>
    <t>BKI032210030221</t>
  </si>
  <si>
    <t>BKI032210029975</t>
  </si>
  <si>
    <t>DMD/2108/10/HGSD8167</t>
  </si>
  <si>
    <t>GSK210810NPL512</t>
  </si>
  <si>
    <t>GSK210810HKP463</t>
  </si>
  <si>
    <t>GSK210810ISQ832</t>
  </si>
  <si>
    <t>GSK210810TVM463</t>
  </si>
  <si>
    <t>GSK210810DIK890</t>
  </si>
  <si>
    <t>GSK210810EOU382</t>
  </si>
  <si>
    <t>GSK210810TSM963</t>
  </si>
  <si>
    <t>GSK210810RGK612</t>
  </si>
  <si>
    <t>GSK210810PSY064</t>
  </si>
  <si>
    <t>GSK210810OZM503</t>
  </si>
  <si>
    <t>GSK210810FKQ983</t>
  </si>
  <si>
    <t>GSK210810MJL963</t>
  </si>
  <si>
    <t>GSK210810SAM071</t>
  </si>
  <si>
    <t>GSK210810YPC195</t>
  </si>
  <si>
    <t>GSK210810AWE719</t>
  </si>
  <si>
    <t>GSK210810IYT941</t>
  </si>
  <si>
    <t>GSK210810XID041</t>
  </si>
  <si>
    <t>GSK210810NAF589</t>
  </si>
  <si>
    <t>GSK210810VDC296</t>
  </si>
  <si>
    <t>GSK210810HYG294</t>
  </si>
  <si>
    <t>GSK210810MZS849</t>
  </si>
  <si>
    <t>GSK210810SJX439</t>
  </si>
  <si>
    <t>GSK210810QFO810</t>
  </si>
  <si>
    <t>GSK210810BNU714</t>
  </si>
  <si>
    <t>GSK210810GZK389</t>
  </si>
  <si>
    <t>GSK210810POI784</t>
  </si>
  <si>
    <t>GSK210810RIG095</t>
  </si>
  <si>
    <t>GSK210810IFJ218</t>
  </si>
  <si>
    <t>GSK210810REV980</t>
  </si>
  <si>
    <t>GSK210810MEP025</t>
  </si>
  <si>
    <t>GSK210810CBK072</t>
  </si>
  <si>
    <t>GSK210810LHT179</t>
  </si>
  <si>
    <t>GSK210810YGI174</t>
  </si>
  <si>
    <t>GSK210810ASR274</t>
  </si>
  <si>
    <t>GSK210810JQX960</t>
  </si>
  <si>
    <t>GSK210810NWJ324</t>
  </si>
  <si>
    <t>GSK210810OGN183</t>
  </si>
  <si>
    <t>GSK210810ZMW403</t>
  </si>
  <si>
    <t>GSK210810LQN263</t>
  </si>
  <si>
    <t>GSK210810HNA589</t>
  </si>
  <si>
    <t>GSK210810ZNB701</t>
  </si>
  <si>
    <t>GSK210810UWG218</t>
  </si>
  <si>
    <t>GSK210810QRB342</t>
  </si>
  <si>
    <t>GSK210810OMU842</t>
  </si>
  <si>
    <t>GSK210810JKQ615</t>
  </si>
  <si>
    <t>GSK210810MYI623</t>
  </si>
  <si>
    <t>GSK210810VWO671</t>
  </si>
  <si>
    <t>GSK210810DAT910</t>
  </si>
  <si>
    <t>GSK210810HVZ143</t>
  </si>
  <si>
    <t>GSK210810UGN863</t>
  </si>
  <si>
    <t>GSK210810CUX621</t>
  </si>
  <si>
    <t>GSK210810UCV329</t>
  </si>
  <si>
    <t>GSK210810ZLO842</t>
  </si>
  <si>
    <t>GSK210810QBX583</t>
  </si>
  <si>
    <t>GSK210810TBW267</t>
  </si>
  <si>
    <t>GSK210810WHY529</t>
  </si>
  <si>
    <t>GSK210810TID120</t>
  </si>
  <si>
    <t>GSK210810QPZ406</t>
  </si>
  <si>
    <t>GSK210810OWR195</t>
  </si>
  <si>
    <t>GSK210810QSN402</t>
  </si>
  <si>
    <t>GSK210810MSR439</t>
  </si>
  <si>
    <t>GSK210810DYC860</t>
  </si>
  <si>
    <t>GSK210810LFH753</t>
  </si>
  <si>
    <t>GSK210810WED483</t>
  </si>
  <si>
    <t>GSK210810HGX170</t>
  </si>
  <si>
    <t>GSK210810IUF701</t>
  </si>
  <si>
    <t>GSK210810GDL294</t>
  </si>
  <si>
    <t>GSK210810CKR316</t>
  </si>
  <si>
    <t>GSK210810SHI170</t>
  </si>
  <si>
    <t>GSK210810WVH871</t>
  </si>
  <si>
    <t>GSK210810OPC398</t>
  </si>
  <si>
    <t>GSK210810AFC951</t>
  </si>
  <si>
    <t>GSK210810DJB487</t>
  </si>
  <si>
    <t>GSK210810PLK471</t>
  </si>
  <si>
    <t>GSK210810PEF052</t>
  </si>
  <si>
    <t>GSK210810FUW340</t>
  </si>
  <si>
    <t>GSK210810QSZ140</t>
  </si>
  <si>
    <t>GSK210810JAR148</t>
  </si>
  <si>
    <t>GSK210810PSY541</t>
  </si>
  <si>
    <t>GSK210810AMP190</t>
  </si>
  <si>
    <t>GSK210810WEA639</t>
  </si>
  <si>
    <t>GSK210810JDM120</t>
  </si>
  <si>
    <t>GSK210810YES316</t>
  </si>
  <si>
    <t>GSK210810YXW195</t>
  </si>
  <si>
    <t>GSK210810OTX853</t>
  </si>
  <si>
    <t>GSK210810XFB284</t>
  </si>
  <si>
    <t>GSK210810TOE496</t>
  </si>
  <si>
    <t>GSK210810GSO450</t>
  </si>
  <si>
    <t>GSK210810EPJ950</t>
  </si>
  <si>
    <t>GSK210810GFI403</t>
  </si>
  <si>
    <t>GSK210810SFR076</t>
  </si>
  <si>
    <t>GSK210810NQH604</t>
  </si>
  <si>
    <t>GSK210810OYN810</t>
  </si>
  <si>
    <t>GSK210810VAX107</t>
  </si>
  <si>
    <t>GSK210810KXB592</t>
  </si>
  <si>
    <t>GSK210810YKN691</t>
  </si>
  <si>
    <t>GSK210810ORV752</t>
  </si>
  <si>
    <t>GSK210810BRO893</t>
  </si>
  <si>
    <t>GSK210810EIQ380</t>
  </si>
  <si>
    <t>GSK210810WHD314</t>
  </si>
  <si>
    <t>GSK210810FWD471</t>
  </si>
  <si>
    <t>GSK210810QJG645</t>
  </si>
  <si>
    <t>GSK210810MKX678</t>
  </si>
  <si>
    <t>GSK210810VQL413</t>
  </si>
  <si>
    <t>GSK210810IQF673</t>
  </si>
  <si>
    <t>GSK210810BEZ287</t>
  </si>
  <si>
    <t>GSK210810RQA194</t>
  </si>
  <si>
    <t>GSK210810YFI820</t>
  </si>
  <si>
    <t>GSK210810DUZ951</t>
  </si>
  <si>
    <t>GSK210810XNA630</t>
  </si>
  <si>
    <t>GSK210810AME457</t>
  </si>
  <si>
    <t>GSK210810SWK428</t>
  </si>
  <si>
    <t>GSK210810YQX679</t>
  </si>
  <si>
    <t>GSK210810ASC295</t>
  </si>
  <si>
    <t>GSK210810KDA625</t>
  </si>
  <si>
    <t>GSK210810ZQS734</t>
  </si>
  <si>
    <t>GSK210810EHN284</t>
  </si>
  <si>
    <t>GSK210810VMA426</t>
  </si>
  <si>
    <t>GSK210810MOK298</t>
  </si>
  <si>
    <t>GSK210810NSG352</t>
  </si>
  <si>
    <t>GSK210810UTY573</t>
  </si>
  <si>
    <t>GSK210810ZXB587</t>
  </si>
  <si>
    <t>GSK210810LPN216</t>
  </si>
  <si>
    <t>GSK210810QNT638</t>
  </si>
  <si>
    <t>GSK210810LTF234</t>
  </si>
  <si>
    <t>GSK210810FPL269</t>
  </si>
  <si>
    <t>GSK210810NGJ831</t>
  </si>
  <si>
    <t>GSK210810EKB946</t>
  </si>
  <si>
    <t>GSK210810RCX027</t>
  </si>
  <si>
    <t>GSK210810NOV401</t>
  </si>
  <si>
    <t>GSK210810MRV574</t>
  </si>
  <si>
    <t>GSK210810XAN069</t>
  </si>
  <si>
    <t>GSK210810YXI974</t>
  </si>
  <si>
    <t>GSK210810XED214</t>
  </si>
  <si>
    <t>GSK210810ZVU375</t>
  </si>
  <si>
    <t>GSK210810PYW124</t>
  </si>
  <si>
    <t>GSK210810JSR854</t>
  </si>
  <si>
    <t>GSK210810RHY650</t>
  </si>
  <si>
    <t>GSK210810DHZ104</t>
  </si>
  <si>
    <t>GSK210810PHZ270</t>
  </si>
  <si>
    <t>GSK210810GUS285</t>
  </si>
  <si>
    <t>GSK210810RKG924</t>
  </si>
  <si>
    <t>GSK210810KUZ207</t>
  </si>
  <si>
    <t>GSK210810TZH156</t>
  </si>
  <si>
    <t>GSK210810MCX610</t>
  </si>
  <si>
    <t>GSK210810UPZ164</t>
  </si>
  <si>
    <t>GSK210810FLI367</t>
  </si>
  <si>
    <t>GSK210810LKV753</t>
  </si>
  <si>
    <t>GSK210810MQD932</t>
  </si>
  <si>
    <t>GSK210810AJF713</t>
  </si>
  <si>
    <t>GSK210810VXE568</t>
  </si>
  <si>
    <t>GSK210810DPS643</t>
  </si>
  <si>
    <t>GSK210810BZC582</t>
  </si>
  <si>
    <t>GSK210810KDE294</t>
  </si>
  <si>
    <t>GSK210810SZP548</t>
  </si>
  <si>
    <t>GSK210810HIR048</t>
  </si>
  <si>
    <t>GSK210810ZSP730</t>
  </si>
  <si>
    <t>GSK210810XVT539</t>
  </si>
  <si>
    <t>GSK210810PHS247</t>
  </si>
  <si>
    <t>GSK210810YBL586</t>
  </si>
  <si>
    <t>GSK210810AJF475</t>
  </si>
  <si>
    <t>GSK210810NRG496</t>
  </si>
  <si>
    <t>GSK210810VDZ540</t>
  </si>
  <si>
    <t>GSK210810HIS930</t>
  </si>
  <si>
    <t>GSK210810CZE963</t>
  </si>
  <si>
    <t>GSK210810HUG964</t>
  </si>
  <si>
    <t>GSK210810KFT481</t>
  </si>
  <si>
    <t>GSK210810LWR510</t>
  </si>
  <si>
    <t>GSK210810UAK871</t>
  </si>
  <si>
    <t>GSK210810QGH706</t>
  </si>
  <si>
    <t>GSK210810VIN915</t>
  </si>
  <si>
    <t>GSK210810HKG973</t>
  </si>
  <si>
    <t>GSK210810VBS239</t>
  </si>
  <si>
    <t>GSK210810WXF082</t>
  </si>
  <si>
    <t>GSK210810FMK230</t>
  </si>
  <si>
    <t>GSK210810XHK017</t>
  </si>
  <si>
    <t>GSK210810BLD046</t>
  </si>
  <si>
    <t>GSK210810XBQ824</t>
  </si>
  <si>
    <t>GSK210810LGN015</t>
  </si>
  <si>
    <t>GSK210810KPR890</t>
  </si>
  <si>
    <t>GSK210810KHX516</t>
  </si>
  <si>
    <t>GSK210810KSV938</t>
  </si>
  <si>
    <t>GSK210810OLG150</t>
  </si>
  <si>
    <t>GSK210810WRF360</t>
  </si>
  <si>
    <t>GSK210809KMH651</t>
  </si>
  <si>
    <t>GSK210810QZP058</t>
  </si>
  <si>
    <t>GSK210810BSC304</t>
  </si>
  <si>
    <t>GSK210810DXN692</t>
  </si>
  <si>
    <t>GSK210810ICR829</t>
  </si>
  <si>
    <t>GSK210810NLE302</t>
  </si>
  <si>
    <t>GSK210810SQE853</t>
  </si>
  <si>
    <t>GSK210810VPL847</t>
  </si>
  <si>
    <t>GSK210810IAF346</t>
  </si>
  <si>
    <t>GSK210810SFG826</t>
  </si>
  <si>
    <t>GSK210810RMG176</t>
  </si>
  <si>
    <t>GSK210810LNT169</t>
  </si>
  <si>
    <t>GSK210810GZM405</t>
  </si>
  <si>
    <t>GSK210810DTA901</t>
  </si>
  <si>
    <t>GSK210810LFG408</t>
  </si>
  <si>
    <t>GSK210810ENU428</t>
  </si>
  <si>
    <t>GSK210810ANB236</t>
  </si>
  <si>
    <t>GSK210810RCT496</t>
  </si>
  <si>
    <t>GSK210810SEU870</t>
  </si>
  <si>
    <t>GSK210810GQF618</t>
  </si>
  <si>
    <t>GSK210810LHY489</t>
  </si>
  <si>
    <t>GSK210810JRK714</t>
  </si>
  <si>
    <t>GSK210810EMU387</t>
  </si>
  <si>
    <t>GSK210810CTB637</t>
  </si>
  <si>
    <t>GSK210810GIO038</t>
  </si>
  <si>
    <t>GSK210810GSY807</t>
  </si>
  <si>
    <t>GSK210810EBO540</t>
  </si>
  <si>
    <t>GSK210810UAP176</t>
  </si>
  <si>
    <t>GSK210810HQM786</t>
  </si>
  <si>
    <t>GSK210810MSK654</t>
  </si>
  <si>
    <t>GSK210810WCM782</t>
  </si>
  <si>
    <t>GSK210810MUK790</t>
  </si>
  <si>
    <t>GSK210810ZRF980</t>
  </si>
  <si>
    <t>GSK210810KNS358</t>
  </si>
  <si>
    <t>GSK210810CJN981</t>
  </si>
  <si>
    <t>GSK210810XBZ783</t>
  </si>
  <si>
    <t>GSK210810JFM738</t>
  </si>
  <si>
    <t>GSK210810HVD419</t>
  </si>
  <si>
    <t>GSK210810PEQ842</t>
  </si>
  <si>
    <t>GSK210810LQX948</t>
  </si>
  <si>
    <t>GSK210810TMD269</t>
  </si>
  <si>
    <t>GSK210810PZQ473</t>
  </si>
  <si>
    <t>GSK210810PFE815</t>
  </si>
  <si>
    <t>GSK210810EXD092</t>
  </si>
  <si>
    <t>GSK210810BGP156</t>
  </si>
  <si>
    <t>GSK210810DXI486</t>
  </si>
  <si>
    <t>GSK210810NEA864</t>
  </si>
  <si>
    <t>GSK210810HLT620</t>
  </si>
  <si>
    <t>GSK210810BCU416</t>
  </si>
  <si>
    <t>GSK210810GDN831</t>
  </si>
  <si>
    <t>GSK210810IDZ629</t>
  </si>
  <si>
    <t>GSK210810IFP461</t>
  </si>
  <si>
    <t>GSK210810VXC820</t>
  </si>
  <si>
    <t>GSK210810AMS539</t>
  </si>
  <si>
    <t>GSK210810HNW102</t>
  </si>
  <si>
    <t>GSK210810BET635</t>
  </si>
  <si>
    <t>GSK210810SAP275</t>
  </si>
  <si>
    <t>GSK210810FPA693</t>
  </si>
  <si>
    <t>GSK210810SLM286</t>
  </si>
  <si>
    <t>GSK210810CHD896</t>
  </si>
  <si>
    <t>GSK210810GDN031</t>
  </si>
  <si>
    <t>GSK210810NJX712</t>
  </si>
  <si>
    <t>GSK210810IFM685</t>
  </si>
  <si>
    <t>GSK210810GNK125</t>
  </si>
  <si>
    <t>GSK210810UHL690</t>
  </si>
  <si>
    <t>GSK210810PBW930</t>
  </si>
  <si>
    <t>GSK210810KEU942</t>
  </si>
  <si>
    <t>GSK210810KVW846</t>
  </si>
  <si>
    <t>GSK210810MNH391</t>
  </si>
  <si>
    <t>GSK210810PHW536</t>
  </si>
  <si>
    <t>GSK210810RJF386</t>
  </si>
  <si>
    <t>GSK210810RZS671</t>
  </si>
  <si>
    <t>GSK210810XYN745</t>
  </si>
  <si>
    <t>GSK210810MIE548</t>
  </si>
  <si>
    <t>GSK210810FDP287</t>
  </si>
  <si>
    <t>GSK210810TXL214</t>
  </si>
  <si>
    <t>GSK210810PEX576</t>
  </si>
  <si>
    <t>GSK210810DIF025</t>
  </si>
  <si>
    <t>GSK210810HQZ461</t>
  </si>
  <si>
    <t>GSK210810DPG749</t>
  </si>
  <si>
    <t>GSK210810CQA459</t>
  </si>
  <si>
    <t>GSK210810APK714</t>
  </si>
  <si>
    <t>GSK210810MSK389</t>
  </si>
  <si>
    <t>GSK210810RMZ520</t>
  </si>
  <si>
    <t>GSK210810GIA630</t>
  </si>
  <si>
    <t>GSK210810KTF486</t>
  </si>
  <si>
    <t>GSK210810JCD203</t>
  </si>
  <si>
    <t>GSK210810QIZ196</t>
  </si>
  <si>
    <t>GSK210810ATM951</t>
  </si>
  <si>
    <t>GSK210810TME260</t>
  </si>
  <si>
    <t>GSK210810PDL019</t>
  </si>
  <si>
    <t>GSK210810TGX498</t>
  </si>
  <si>
    <t>GSK210810GLT238</t>
  </si>
  <si>
    <t>GSK210810UYB710</t>
  </si>
  <si>
    <t>GSK210810OKT860</t>
  </si>
  <si>
    <t>GSK210810DAY329</t>
  </si>
  <si>
    <t>GSK210810ZND035</t>
  </si>
  <si>
    <t>GSK210810FGV907</t>
  </si>
  <si>
    <t>GSK210810ZFV308</t>
  </si>
  <si>
    <t>GSK210810LXB643</t>
  </si>
  <si>
    <t>GSK210810CHU487</t>
  </si>
  <si>
    <t>GSK210810RHY031</t>
  </si>
  <si>
    <t>GSK210810MNV480</t>
  </si>
  <si>
    <t>GSK210810EPH402</t>
  </si>
  <si>
    <t>GSK210810JBT782</t>
  </si>
  <si>
    <t>GSK210810ZMF368</t>
  </si>
  <si>
    <t>GSK210810QGV958</t>
  </si>
  <si>
    <t>GSK210810IGK534</t>
  </si>
  <si>
    <t>GSK210810SDG963</t>
  </si>
  <si>
    <t>GSK210810TJB920</t>
  </si>
  <si>
    <t>GSK210810DBC490</t>
  </si>
  <si>
    <t>GSK210810CUL814</t>
  </si>
  <si>
    <t>GSK210810COZ829</t>
  </si>
  <si>
    <t>GSK210810HIJ271</t>
  </si>
  <si>
    <t>GSK210810ZOP495</t>
  </si>
  <si>
    <t>GSK210810OMG436</t>
  </si>
  <si>
    <t>GSK210810RAL971</t>
  </si>
  <si>
    <t>GSK210810QOH649</t>
  </si>
  <si>
    <t>GSK210810EJZ124</t>
  </si>
  <si>
    <t>GSK210810AHQ960</t>
  </si>
  <si>
    <t>GSK210810QMI987</t>
  </si>
  <si>
    <t>GSK210810FAT714</t>
  </si>
  <si>
    <t>GSK210810YXW478</t>
  </si>
  <si>
    <t>GSK210810VIY301</t>
  </si>
  <si>
    <t>GSK210810WAK394</t>
  </si>
  <si>
    <t>GSK210810KTM251</t>
  </si>
  <si>
    <t>GSK210810WCO980</t>
  </si>
  <si>
    <t>DMD/2108/09/ZCMU1250</t>
  </si>
  <si>
    <t>GSK210809VQO709</t>
  </si>
  <si>
    <t>GSK210809FYO793</t>
  </si>
  <si>
    <t>BKI032210030023</t>
  </si>
  <si>
    <t>DMD/2108/11/TNOJ2691</t>
  </si>
  <si>
    <t>GSK210811VWM136</t>
  </si>
  <si>
    <t>GSK210811YLG416</t>
  </si>
  <si>
    <t>GSK210811FHA038</t>
  </si>
  <si>
    <t>GSK210811NUK940</t>
  </si>
  <si>
    <t>GSK210811BUJ783</t>
  </si>
  <si>
    <t>DMD/2108/11/XMLF9327</t>
  </si>
  <si>
    <t>GSK210811VRB470</t>
  </si>
  <si>
    <t>GSK210811JSL905</t>
  </si>
  <si>
    <t>GSK210811XQL391</t>
  </si>
  <si>
    <t>GSK210811IZP569</t>
  </si>
  <si>
    <t>GSK210811YAW942</t>
  </si>
  <si>
    <t>DMD/2108/11/YHGE6453</t>
  </si>
  <si>
    <t>GSK210811NES148</t>
  </si>
  <si>
    <t>GSK210811YVS794</t>
  </si>
  <si>
    <t>GSK210811JCB073</t>
  </si>
  <si>
    <t>GSK210811RZP906</t>
  </si>
  <si>
    <t>GSK210811BDM432</t>
  </si>
  <si>
    <t>GSK210811CEZ847</t>
  </si>
  <si>
    <t>GSK210811FCV941</t>
  </si>
  <si>
    <t>GSK210811OVM862</t>
  </si>
  <si>
    <t>GSK210811MZB758</t>
  </si>
  <si>
    <t>GSK210811VBK514</t>
  </si>
  <si>
    <t>GSK210811HNG359</t>
  </si>
  <si>
    <t>GSK210811FQY980</t>
  </si>
  <si>
    <t>GSK210811VJW183</t>
  </si>
  <si>
    <t>GSK210811QZJ239</t>
  </si>
  <si>
    <t>GSK210811VKH734</t>
  </si>
  <si>
    <t>GSK210811EVL967</t>
  </si>
  <si>
    <t>GSK210811JZA618</t>
  </si>
  <si>
    <t>GSK210811RVE782</t>
  </si>
  <si>
    <t>GSK210811RFO509</t>
  </si>
  <si>
    <t>GSK210811UQB346</t>
  </si>
  <si>
    <t>GSK210811RHX075</t>
  </si>
  <si>
    <t>GSK210811YLK542</t>
  </si>
  <si>
    <t>GSK210811CSL586</t>
  </si>
  <si>
    <t>GSK210811GKB723</t>
  </si>
  <si>
    <t>GSK210811YSW397</t>
  </si>
  <si>
    <t>GSK210811FDB964</t>
  </si>
  <si>
    <t>GSK210811NHS385</t>
  </si>
  <si>
    <t>GSK210811HIQ739</t>
  </si>
  <si>
    <t>GSK210811XTM493</t>
  </si>
  <si>
    <t>GSK210811QSL792</t>
  </si>
  <si>
    <t>GSK210811QKR702</t>
  </si>
  <si>
    <t>GSK210811OCN289</t>
  </si>
  <si>
    <t>GSK210811IUL840</t>
  </si>
  <si>
    <t>GSK210811GQF145</t>
  </si>
  <si>
    <t>GSK210811QLU709</t>
  </si>
  <si>
    <t>GSK210811VRA782</t>
  </si>
  <si>
    <t>GSK210811EMG128</t>
  </si>
  <si>
    <t>GSK210811APR946</t>
  </si>
  <si>
    <t>GSK210811WXP874</t>
  </si>
  <si>
    <t>GSK210811ALX328</t>
  </si>
  <si>
    <t>GSK210811RTK498</t>
  </si>
  <si>
    <t>GSK210811WNZ706</t>
  </si>
  <si>
    <t>GSK210811DVB184</t>
  </si>
  <si>
    <t>GSK210811OKJ921</t>
  </si>
  <si>
    <t>GSK210811OLK287</t>
  </si>
  <si>
    <t>GSK210811CEP802</t>
  </si>
  <si>
    <t>GSK210811JWC437</t>
  </si>
  <si>
    <t>GSK210811LZS280</t>
  </si>
  <si>
    <t>GSK210811NQB594</t>
  </si>
  <si>
    <t>GSK210811NYX362</t>
  </si>
  <si>
    <t>GSK210811DNT267</t>
  </si>
  <si>
    <t>GSK210811ZTE106</t>
  </si>
  <si>
    <t>GSK210811XIA401</t>
  </si>
  <si>
    <t>GSK210811WKI936</t>
  </si>
  <si>
    <t>GSK210811QKF062</t>
  </si>
  <si>
    <t>GSK210811SJA780</t>
  </si>
  <si>
    <t>GSK210811TKQ849</t>
  </si>
  <si>
    <t>GSK210811KEX274</t>
  </si>
  <si>
    <t>GSK210811UBM125</t>
  </si>
  <si>
    <t>GSK210811LIC856</t>
  </si>
  <si>
    <t>GSK210811ZOE941</t>
  </si>
  <si>
    <t>GSK210811KJD981</t>
  </si>
  <si>
    <t>GSK210811QHG623</t>
  </si>
  <si>
    <t>GSK210811GXK584</t>
  </si>
  <si>
    <t>GSK210811IMW375</t>
  </si>
  <si>
    <t>GSK210811CMN619</t>
  </si>
  <si>
    <t>GSK210811TLV193</t>
  </si>
  <si>
    <t>GSK210811UNO842</t>
  </si>
  <si>
    <t>GSK210811GIR752</t>
  </si>
  <si>
    <t>GSK210811VXM729</t>
  </si>
  <si>
    <t>GSK210811NFV168</t>
  </si>
  <si>
    <t>GSK210811RAZ423</t>
  </si>
  <si>
    <t>GSK210811SBC793</t>
  </si>
  <si>
    <t>GSK210811WPY671</t>
  </si>
  <si>
    <t>GSK210811MGZ754</t>
  </si>
  <si>
    <t>GSK210811JXG403</t>
  </si>
  <si>
    <t>GSK210811SQL015</t>
  </si>
  <si>
    <t>GSK210811QXF418</t>
  </si>
  <si>
    <t>GSK210811ATQ759</t>
  </si>
  <si>
    <t>GSK210811ORS405</t>
  </si>
  <si>
    <t>GSK210811PGH136</t>
  </si>
  <si>
    <t>GSK210811PBH634</t>
  </si>
  <si>
    <t>GSK210811SVA507</t>
  </si>
  <si>
    <t>GSK210811XSZ347</t>
  </si>
  <si>
    <t>GSK210811BDJ143</t>
  </si>
  <si>
    <t>GSK210811KOX638</t>
  </si>
  <si>
    <t>GSK210811KCB479</t>
  </si>
  <si>
    <t>GSK210811XKU976</t>
  </si>
  <si>
    <t>GSK210811LPF861</t>
  </si>
  <si>
    <t>GSK210811MSZ473</t>
  </si>
  <si>
    <t>GSK210811KWX261</t>
  </si>
  <si>
    <t>GSK210811ZPU473</t>
  </si>
  <si>
    <t>GSK210811XIC563</t>
  </si>
  <si>
    <t>GSK210811FJX259</t>
  </si>
  <si>
    <t>GSK210811CLA154</t>
  </si>
  <si>
    <t>GSK210811XPI082</t>
  </si>
  <si>
    <t>GSK210811OSK129</t>
  </si>
  <si>
    <t>GSK210811KIG379</t>
  </si>
  <si>
    <t>GSK210811PDL257</t>
  </si>
  <si>
    <t>GSK210811NST824</t>
  </si>
  <si>
    <t>GSK210811OPW942</t>
  </si>
  <si>
    <t>GSK210811URP480</t>
  </si>
  <si>
    <t>GSK210811HSY528</t>
  </si>
  <si>
    <t>GSK210811VHE359</t>
  </si>
  <si>
    <t>GSK210811LUG509</t>
  </si>
  <si>
    <t>GSK210810TPJ054</t>
  </si>
  <si>
    <t>GSK210811KAG591</t>
  </si>
  <si>
    <t>GSK210811HEJ816</t>
  </si>
  <si>
    <t>GSK210811AZC917</t>
  </si>
  <si>
    <t>GSK210810KXW053</t>
  </si>
  <si>
    <t>GSK210810YUT932</t>
  </si>
  <si>
    <t>GSK210810GOH076</t>
  </si>
  <si>
    <t>GSK210811TJE409</t>
  </si>
  <si>
    <t>GSK210811LVT392</t>
  </si>
  <si>
    <t>GSK210811RKS158</t>
  </si>
  <si>
    <t>GSK210811FKO450</t>
  </si>
  <si>
    <t>GSK210811RNF187</t>
  </si>
  <si>
    <t>GSK210810SHO360</t>
  </si>
  <si>
    <t>GSK210811CUN452</t>
  </si>
  <si>
    <t>GSK210811NHE364</t>
  </si>
  <si>
    <t>GSK210811ENR546</t>
  </si>
  <si>
    <t>GSK210811UXA849</t>
  </si>
  <si>
    <t>GSK210811WZG065</t>
  </si>
  <si>
    <t>GSK210811DQS346</t>
  </si>
  <si>
    <t>GSK210811LZV647</t>
  </si>
  <si>
    <t>GSK210811MEJ741</t>
  </si>
  <si>
    <t>GSK210811WYZ403</t>
  </si>
  <si>
    <t>GSK210811PZJ340</t>
  </si>
  <si>
    <t>GSK210811UOI865</t>
  </si>
  <si>
    <t>GSK210811ENR639</t>
  </si>
  <si>
    <t>GSK210811ZDH826</t>
  </si>
  <si>
    <t>GSK210811QMS416</t>
  </si>
  <si>
    <t>GSK210811HQS491</t>
  </si>
  <si>
    <t>GSK210811RAX896</t>
  </si>
  <si>
    <t>GSK210811ZEG135</t>
  </si>
  <si>
    <t>GSK210811QPI372</t>
  </si>
  <si>
    <t>GSK210811CXN849</t>
  </si>
  <si>
    <t>GSK210811WEA452</t>
  </si>
  <si>
    <t>GSK210811RIM829</t>
  </si>
  <si>
    <t>GSK210811LTR140</t>
  </si>
  <si>
    <t>GSK210811YHS684</t>
  </si>
  <si>
    <t>GSK210811COD720</t>
  </si>
  <si>
    <t>GSK210811NEX734</t>
  </si>
  <si>
    <t>GSK210811TAS218</t>
  </si>
  <si>
    <t>GSK210811FVT675</t>
  </si>
  <si>
    <t>GSK210811GMZ461</t>
  </si>
  <si>
    <t>GSK210811FPH574</t>
  </si>
  <si>
    <t>GSK210811OSC237</t>
  </si>
  <si>
    <t>GSK210811SYM490</t>
  </si>
  <si>
    <t>GSK210811EDO316</t>
  </si>
  <si>
    <t>GSK210811YJZ049</t>
  </si>
  <si>
    <t>GSK210811YWX984</t>
  </si>
  <si>
    <t>GSK210811RDW125</t>
  </si>
  <si>
    <t>GSK210811KTH019</t>
  </si>
  <si>
    <t>GSK210811DZG189</t>
  </si>
  <si>
    <t>GSK210811WZY651</t>
  </si>
  <si>
    <t>GSK210811KAE107</t>
  </si>
  <si>
    <t>GSK210811HGY592</t>
  </si>
  <si>
    <t>GSK210811WEN219</t>
  </si>
  <si>
    <t>GSK210811HPS613</t>
  </si>
  <si>
    <t>GSK210811RSM601</t>
  </si>
  <si>
    <t>GSK210811WZC830</t>
  </si>
  <si>
    <t>GSK210811MNB123</t>
  </si>
  <si>
    <t>GSK210811ALE480</t>
  </si>
  <si>
    <t>GSK210811GEB497</t>
  </si>
  <si>
    <t>GSK210811IPN437</t>
  </si>
  <si>
    <t>GSK210811DWI190</t>
  </si>
  <si>
    <t>GSK210811UQI425</t>
  </si>
  <si>
    <t>BKI032210029983</t>
  </si>
  <si>
    <t>BKI032210030254</t>
  </si>
  <si>
    <t>DMD/2108/11/SGBW8613</t>
  </si>
  <si>
    <t>GSK210811TUE891</t>
  </si>
  <si>
    <t>GSK210811BPX410</t>
  </si>
  <si>
    <t>GSK210811CVY681</t>
  </si>
  <si>
    <t>GSK210811ERT698</t>
  </si>
  <si>
    <t>GSK210811EAH562</t>
  </si>
  <si>
    <t>GSK210811VOA047</t>
  </si>
  <si>
    <t>GSK210811TME914</t>
  </si>
  <si>
    <t>GSK210811QZP179</t>
  </si>
  <si>
    <t>GSK210811MQK197</t>
  </si>
  <si>
    <t>GSK210811REM569</t>
  </si>
  <si>
    <t>GSK210811HBZ319</t>
  </si>
  <si>
    <t>GSK210811PXQ781</t>
  </si>
  <si>
    <t>GSK210811MWN976</t>
  </si>
  <si>
    <t>DMD/2108/11/DRMF2658</t>
  </si>
  <si>
    <t>GSK210811PZN506</t>
  </si>
  <si>
    <t>GSK210811LSU085</t>
  </si>
  <si>
    <t>GSK210811SQD937</t>
  </si>
  <si>
    <t>GSK210811PJX581</t>
  </si>
  <si>
    <t>GSK210811OWS547</t>
  </si>
  <si>
    <t>GSK210811ZHC982</t>
  </si>
  <si>
    <t>GSK210811FOH527</t>
  </si>
  <si>
    <t>GSK210811IXQ192</t>
  </si>
  <si>
    <t>GSK210811WUE973</t>
  </si>
  <si>
    <t>GSK210811PWM268</t>
  </si>
  <si>
    <t>GSK210811ZVD068</t>
  </si>
  <si>
    <t>GSK210811XTW581</t>
  </si>
  <si>
    <t>GSK210811GPU983</t>
  </si>
  <si>
    <t>GSK210811EVZ397</t>
  </si>
  <si>
    <t>GSK210811KPS068</t>
  </si>
  <si>
    <t>GSK210811WOY643</t>
  </si>
  <si>
    <t>GSK210811YEQ816</t>
  </si>
  <si>
    <t>GSK210811SDZ750</t>
  </si>
  <si>
    <t>GSK210811RMK031</t>
  </si>
  <si>
    <t>GSK210811HCT961</t>
  </si>
  <si>
    <t>GSK210811EAK720</t>
  </si>
  <si>
    <t>GSK210811WJC752</t>
  </si>
  <si>
    <t>GSK210811PJF802</t>
  </si>
  <si>
    <t>GSK210811VIP715</t>
  </si>
  <si>
    <t>GSK210811NYJ748</t>
  </si>
  <si>
    <t>GSK210811TPC249</t>
  </si>
  <si>
    <t>GSK210811REV659</t>
  </si>
  <si>
    <t>GSK210811VTO341</t>
  </si>
  <si>
    <t>GSK210811QXL938</t>
  </si>
  <si>
    <t>GSK210811ZCL316</t>
  </si>
  <si>
    <t>GSK210811TQJ395</t>
  </si>
  <si>
    <t>GSK210811FGQ518</t>
  </si>
  <si>
    <t>GSK210811NGR028</t>
  </si>
  <si>
    <t>GSK210811RWJ692</t>
  </si>
  <si>
    <t>GSK210811HWQ169</t>
  </si>
  <si>
    <t>GSK210811ZXO561</t>
  </si>
  <si>
    <t>GSK210811QZD512</t>
  </si>
  <si>
    <t>GSK210811JRP759</t>
  </si>
  <si>
    <t>GSK210811CIS178</t>
  </si>
  <si>
    <t>GSK210811LAP052</t>
  </si>
  <si>
    <t>GSK210811CAG594</t>
  </si>
  <si>
    <t>GSK210811UZF934</t>
  </si>
  <si>
    <t>GSK210811JDQ432</t>
  </si>
  <si>
    <t>GSK210811FOX302</t>
  </si>
  <si>
    <t>GSK210811HZV685</t>
  </si>
  <si>
    <t>GSK210811FAG096</t>
  </si>
  <si>
    <t>GSK210811LHB978</t>
  </si>
  <si>
    <t>GSK210811BAS863</t>
  </si>
  <si>
    <t>GSK210811IBD406</t>
  </si>
  <si>
    <t>GSK210811PRO287</t>
  </si>
  <si>
    <t>GSK210811LGX936</t>
  </si>
  <si>
    <t>GSK210811ANC982</t>
  </si>
  <si>
    <t>GSK210811OLV145</t>
  </si>
  <si>
    <t>GSK210811OPK293</t>
  </si>
  <si>
    <t>GSK210811QEU037</t>
  </si>
  <si>
    <t>GSK210811CAZ620</t>
  </si>
  <si>
    <t>GSK210811QCO657</t>
  </si>
  <si>
    <t>GSK210811DQO650</t>
  </si>
  <si>
    <t>GSK210811HTO270</t>
  </si>
  <si>
    <t>GSK210811KCR738</t>
  </si>
  <si>
    <t>GSK210811CRB361</t>
  </si>
  <si>
    <t>GSK210811MJQ963</t>
  </si>
  <si>
    <t>GSK210811QJC142</t>
  </si>
  <si>
    <t>GSK210811SML924</t>
  </si>
  <si>
    <t>GSK210811BRV607</t>
  </si>
  <si>
    <t>GSK210811RHK734</t>
  </si>
  <si>
    <t>GSK210811XBV137</t>
  </si>
  <si>
    <t>GSK210811KSM470</t>
  </si>
  <si>
    <t>GSK210811EUO736</t>
  </si>
  <si>
    <t>GSK210811UFM456</t>
  </si>
  <si>
    <t>GSK210811NKC804</t>
  </si>
  <si>
    <t>GSK210811SBQ541</t>
  </si>
  <si>
    <t>GSK210811HFO917</t>
  </si>
  <si>
    <t>GSK210811JPL519</t>
  </si>
  <si>
    <t>GSK210811NTU948</t>
  </si>
  <si>
    <t>GSK210811IJV129</t>
  </si>
  <si>
    <t>GSK210811LKN037</t>
  </si>
  <si>
    <t>GSK210811VQZ107</t>
  </si>
  <si>
    <t>GSK210811EVM793</t>
  </si>
  <si>
    <t>GSK210811UFL657</t>
  </si>
  <si>
    <t>GSK210811WCK458</t>
  </si>
  <si>
    <t>GSK210811SRH169</t>
  </si>
  <si>
    <t>GSK210811WVX563</t>
  </si>
  <si>
    <t>GSK210811NRB283</t>
  </si>
  <si>
    <t>GSK210811AIH573</t>
  </si>
  <si>
    <t>GSK210811NLR291</t>
  </si>
  <si>
    <t>GSK210811AZB076</t>
  </si>
  <si>
    <t>GSK210811PLE743</t>
  </si>
  <si>
    <t>GSK210811MLV549</t>
  </si>
  <si>
    <t>GSK210811AUK354</t>
  </si>
  <si>
    <t>GSK210811VJC591</t>
  </si>
  <si>
    <t>GSK210811ILA275</t>
  </si>
  <si>
    <t>GSK210811GBK690</t>
  </si>
  <si>
    <t>GSK210811IQS725</t>
  </si>
  <si>
    <t>GSK210811FCA246</t>
  </si>
  <si>
    <t>GSK210811RGX360</t>
  </si>
  <si>
    <t>GSK210811ZTM816</t>
  </si>
  <si>
    <t>GSK210811TBH065</t>
  </si>
  <si>
    <t>GSK210811LGK502</t>
  </si>
  <si>
    <t>GSK210811ODB076</t>
  </si>
  <si>
    <t>GSK210811RCJ748</t>
  </si>
  <si>
    <t>GSK210811GIH813</t>
  </si>
  <si>
    <t>GSK210811GLJ157</t>
  </si>
  <si>
    <t>GSK210811MDJ701</t>
  </si>
  <si>
    <t>GSK210811WCS361</t>
  </si>
  <si>
    <t>GSK210811TZS820</t>
  </si>
  <si>
    <t>GSK210811WPS476</t>
  </si>
  <si>
    <t>GSK210811RWT098</t>
  </si>
  <si>
    <t>GSK210811DYF570</t>
  </si>
  <si>
    <t>GSK210811YWX628</t>
  </si>
  <si>
    <t>GSK210810TCV912</t>
  </si>
  <si>
    <t>GSK210811JQP234</t>
  </si>
  <si>
    <t>GSK210811LMV982</t>
  </si>
  <si>
    <t>GSK210811UGV628</t>
  </si>
  <si>
    <t>GSK210811KYS625</t>
  </si>
  <si>
    <t>GSK210811VDT543</t>
  </si>
  <si>
    <t>GSK210811LCI821</t>
  </si>
  <si>
    <t>GSK210811MWR524</t>
  </si>
  <si>
    <t>GSK210811KEW295</t>
  </si>
  <si>
    <t>GSK210811XRS685</t>
  </si>
  <si>
    <t>GSK210811EKA369</t>
  </si>
  <si>
    <t>GSK210811TGA740</t>
  </si>
  <si>
    <t>GSK210811ZQX940</t>
  </si>
  <si>
    <t>GSK210811NQV549</t>
  </si>
  <si>
    <t>GSK210811XJD587</t>
  </si>
  <si>
    <t>GSK210811XVN394</t>
  </si>
  <si>
    <t>GSK210811LUF806</t>
  </si>
  <si>
    <t>GSK210811NOY075</t>
  </si>
  <si>
    <t>GSK210811LWN809</t>
  </si>
  <si>
    <t>GSK210811UQJ652</t>
  </si>
  <si>
    <t>GSK210811SOB542</t>
  </si>
  <si>
    <t>GSK210811QZH052</t>
  </si>
  <si>
    <t>GSK210811GCN248</t>
  </si>
  <si>
    <t>GSK210811BXW382</t>
  </si>
  <si>
    <t>GSK210811AZO985</t>
  </si>
  <si>
    <t>GSK210811BSJ509</t>
  </si>
  <si>
    <t>GSK210811GKW975</t>
  </si>
  <si>
    <t>GSK210811YUA304</t>
  </si>
  <si>
    <t>GSK210811NLP702</t>
  </si>
  <si>
    <t>GSK210811ZEH782</t>
  </si>
  <si>
    <t>GSK210811XJL697</t>
  </si>
  <si>
    <t>GSK210811VHI439</t>
  </si>
  <si>
    <t>GSK210811VWL035</t>
  </si>
  <si>
    <t>GSK210811YIZ915</t>
  </si>
  <si>
    <t>GSK210811MRG938</t>
  </si>
  <si>
    <t>GSK210811ZXO430</t>
  </si>
  <si>
    <t>GSK210811TIM247</t>
  </si>
  <si>
    <t>GSK210811FAB590</t>
  </si>
  <si>
    <t>GSK210811PYT807</t>
  </si>
  <si>
    <t>GSK210811SDM673</t>
  </si>
  <si>
    <t>GSK210811FNM531</t>
  </si>
  <si>
    <t>GSK210811OIZ290</t>
  </si>
  <si>
    <t>GSK210811ZIU763</t>
  </si>
  <si>
    <t>GSK210811TUE089</t>
  </si>
  <si>
    <t>GSK210811OTM758</t>
  </si>
  <si>
    <t>GSK210811XTS657</t>
  </si>
  <si>
    <t>GSK210811IED692</t>
  </si>
  <si>
    <t>GSK210811MCN168</t>
  </si>
  <si>
    <t>GSK210811BFI984</t>
  </si>
  <si>
    <t>GSK210811UAV759</t>
  </si>
  <si>
    <t>GSK210811EKA096</t>
  </si>
  <si>
    <t>GSK210811WNY530</t>
  </si>
  <si>
    <t>GSK210811YST578</t>
  </si>
  <si>
    <t>GSK210811RYN024</t>
  </si>
  <si>
    <t>GSK210811YUR491</t>
  </si>
  <si>
    <t>GSK210811NWF719</t>
  </si>
  <si>
    <t>GSK210811FIJ234</t>
  </si>
  <si>
    <t>GSK210811FCG278</t>
  </si>
  <si>
    <t>GSK210811FDM719</t>
  </si>
  <si>
    <t>GSK210811UDO609</t>
  </si>
  <si>
    <t>GSK210811EMJ186</t>
  </si>
  <si>
    <t>GSK210811NKU825</t>
  </si>
  <si>
    <t>GSK210811GXP586</t>
  </si>
  <si>
    <t>GSK210811IOW802</t>
  </si>
  <si>
    <t>GSK210811GIM983</t>
  </si>
  <si>
    <t>GSK210811HFI476</t>
  </si>
  <si>
    <t>GSK210811DPO713</t>
  </si>
  <si>
    <t>GSK210811SNW637</t>
  </si>
  <si>
    <t>GSK210811QYC459</t>
  </si>
  <si>
    <t>GSK210811QLF514</t>
  </si>
  <si>
    <t>GSK210811TYR410</t>
  </si>
  <si>
    <t>GSK210811COL671</t>
  </si>
  <si>
    <t>GSK210811SIU214</t>
  </si>
  <si>
    <t>GSK210811WLC763</t>
  </si>
  <si>
    <t>GSK210811TDM938</t>
  </si>
  <si>
    <t>GSK210811LUE590</t>
  </si>
  <si>
    <t>GSK210811CPS483</t>
  </si>
  <si>
    <t>GSK210811AQN358</t>
  </si>
  <si>
    <t>GSK210811SOT129</t>
  </si>
  <si>
    <t>GSK210811UEG175</t>
  </si>
  <si>
    <t>GSK210811QHA024</t>
  </si>
  <si>
    <t>GSK210811LDT074</t>
  </si>
  <si>
    <t>GSK210811RZH564</t>
  </si>
  <si>
    <t>GSK210811JGZ709</t>
  </si>
  <si>
    <t>GSK210811AXE412</t>
  </si>
  <si>
    <t>GSK210811DSA075</t>
  </si>
  <si>
    <t>GSK210811VGX709</t>
  </si>
  <si>
    <t>GSK210811XPE124</t>
  </si>
  <si>
    <t>GSK210811SHQ017</t>
  </si>
  <si>
    <t>GSK210811USL732</t>
  </si>
  <si>
    <t>GSK210811AUO605</t>
  </si>
  <si>
    <t>GSK210811GUA068</t>
  </si>
  <si>
    <t>GSK210811UKG235</t>
  </si>
  <si>
    <t>GSK210811ITK296</t>
  </si>
  <si>
    <t>GSK210811WRT576</t>
  </si>
  <si>
    <t>GSK210811JYB342</t>
  </si>
  <si>
    <t>GSK210811UBE769</t>
  </si>
  <si>
    <t>GSK210811EHF562</t>
  </si>
  <si>
    <t>GSK210811EFB653</t>
  </si>
  <si>
    <t>GSK210811LUD482</t>
  </si>
  <si>
    <t>GSK210811YEM541</t>
  </si>
  <si>
    <t>GSK210811VSN793</t>
  </si>
  <si>
    <t>GSK210811ICB178</t>
  </si>
  <si>
    <t>GSK210811EVK093</t>
  </si>
  <si>
    <t>GSK210811FBR670</t>
  </si>
  <si>
    <t>GSK210811UZT947</t>
  </si>
  <si>
    <t>GSK210811CDL146</t>
  </si>
  <si>
    <t>GSK210811NQI872</t>
  </si>
  <si>
    <t>GSK210811LJB645</t>
  </si>
  <si>
    <t>GSK210811ZIG692</t>
  </si>
  <si>
    <t>GSK210811EFV345</t>
  </si>
  <si>
    <t>GSK210811WLZ265</t>
  </si>
  <si>
    <t>GSK210811QJK256</t>
  </si>
  <si>
    <t>GSK210811MRN013</t>
  </si>
  <si>
    <t>GSK210811LFC072</t>
  </si>
  <si>
    <t>GSK210811YOE284</t>
  </si>
  <si>
    <t>GSK210811ULP731</t>
  </si>
  <si>
    <t>GSK210811XLZ760</t>
  </si>
  <si>
    <t>GSK210811RKW632</t>
  </si>
  <si>
    <t>GSK210811IMK257</t>
  </si>
  <si>
    <t>GSK210811WLQ056</t>
  </si>
  <si>
    <t>GSK210811ZDL248</t>
  </si>
  <si>
    <t>GSK210811CGS083</t>
  </si>
  <si>
    <t>GSK210811NFD360</t>
  </si>
  <si>
    <t>GSK210811KVF820</t>
  </si>
  <si>
    <t>GSK210811OMB481</t>
  </si>
  <si>
    <t>GSK210811BLJ824</t>
  </si>
  <si>
    <t>GSK210811HOP520</t>
  </si>
  <si>
    <t>GSK210811LZY981</t>
  </si>
  <si>
    <t>GSK210811TBH410</t>
  </si>
  <si>
    <t>GSK210811BFG351</t>
  </si>
  <si>
    <t>GSK210811XLS056</t>
  </si>
  <si>
    <t>GSK210811OSQ436</t>
  </si>
  <si>
    <t>GSK210811MUX846</t>
  </si>
  <si>
    <t>GSK210811EBU912</t>
  </si>
  <si>
    <t>GSK210811URF729</t>
  </si>
  <si>
    <t>GSK210811VRJ015</t>
  </si>
  <si>
    <t>GSK210811RDS341</t>
  </si>
  <si>
    <t>GSK210811XFH164</t>
  </si>
  <si>
    <t>GSK210811DUZ578</t>
  </si>
  <si>
    <t>GSK210811CWO528</t>
  </si>
  <si>
    <t>GSK210811WLP965</t>
  </si>
  <si>
    <t>BKI032210029967</t>
  </si>
  <si>
    <t>DMD/2108/12/WUSL9482</t>
  </si>
  <si>
    <t>GSK210812CTG417</t>
  </si>
  <si>
    <t>GSK210812TUG438</t>
  </si>
  <si>
    <t>GSK210812YIC682</t>
  </si>
  <si>
    <t>GSK210812BFQ436</t>
  </si>
  <si>
    <t>GSK210812CDS471</t>
  </si>
  <si>
    <t>GSK210812SGY041</t>
  </si>
  <si>
    <t>GSK210812UPY605</t>
  </si>
  <si>
    <t>GSK210812OTH943</t>
  </si>
  <si>
    <t>GSK210812SUG846</t>
  </si>
  <si>
    <t>GSK210811JPL657</t>
  </si>
  <si>
    <t>GSK210812CLQ835</t>
  </si>
  <si>
    <t>GSK210812UGP532</t>
  </si>
  <si>
    <t>GSK210812JEC783</t>
  </si>
  <si>
    <t>GSK210812TBH967</t>
  </si>
  <si>
    <t>GSK210812USO108</t>
  </si>
  <si>
    <t>GSK210812NEK938</t>
  </si>
  <si>
    <t>GSK210812WQD368</t>
  </si>
  <si>
    <t>GSK210812UBP731</t>
  </si>
  <si>
    <t>GSK210812NOF781</t>
  </si>
  <si>
    <t>GSK210812OPH687</t>
  </si>
  <si>
    <t>GSK210812IEC921</t>
  </si>
  <si>
    <t>GSK210812TVH013</t>
  </si>
  <si>
    <t>GSK210811SJC457</t>
  </si>
  <si>
    <t>GSK210812PQY893</t>
  </si>
  <si>
    <t>GSK210812FEX740</t>
  </si>
  <si>
    <t>GSK210812XWR091</t>
  </si>
  <si>
    <t>GSK210812OHL386</t>
  </si>
  <si>
    <t>GSK210812ELN104</t>
  </si>
  <si>
    <t>GSK210812KYF913</t>
  </si>
  <si>
    <t>GSK210812GMN824</t>
  </si>
  <si>
    <t>GSK210812ZQS341</t>
  </si>
  <si>
    <t>GSK210812VSX274</t>
  </si>
  <si>
    <t>GSK210812RWA860</t>
  </si>
  <si>
    <t>GSK210812ZDY761</t>
  </si>
  <si>
    <t>GSK210812OTB439</t>
  </si>
  <si>
    <t>GSK210812GKR915</t>
  </si>
  <si>
    <t>GSK210812IQS374</t>
  </si>
  <si>
    <t>GSK210812SJU185</t>
  </si>
  <si>
    <t>GSK210812FSL419</t>
  </si>
  <si>
    <t>GSK210812CSD087</t>
  </si>
  <si>
    <t>GSK210812PSY201</t>
  </si>
  <si>
    <t>GSK210812DCL714</t>
  </si>
  <si>
    <t>GSK210812PFH591</t>
  </si>
  <si>
    <t>GSK210812YTP426</t>
  </si>
  <si>
    <t>GSK210812MTB759</t>
  </si>
  <si>
    <t>GSK210812RGE275</t>
  </si>
  <si>
    <t>GSK210812WBX540</t>
  </si>
  <si>
    <t>GSK210812NCT673</t>
  </si>
  <si>
    <t>GSK210812KNM314</t>
  </si>
  <si>
    <t>GSK210812VSI819</t>
  </si>
  <si>
    <t>GSK210812QSF927</t>
  </si>
  <si>
    <t>GSK210812YPK031</t>
  </si>
  <si>
    <t>GSK210812HKP473</t>
  </si>
  <si>
    <t>GSK210812ZFT027</t>
  </si>
  <si>
    <t>GSK210812PVL658</t>
  </si>
  <si>
    <t>GSK210812TCW436</t>
  </si>
  <si>
    <t>GSK210812EZB018</t>
  </si>
  <si>
    <t>GSK210812ZLA638</t>
  </si>
  <si>
    <t>GSK210812FYV257</t>
  </si>
  <si>
    <t>GSK210812HGZ985</t>
  </si>
  <si>
    <t>GSK210812GIF910</t>
  </si>
  <si>
    <t>GSK210812VPM518</t>
  </si>
  <si>
    <t>GSK210811LZJ178</t>
  </si>
  <si>
    <t>GSK210812YVX096</t>
  </si>
  <si>
    <t>GSK210812FNV723</t>
  </si>
  <si>
    <t>GSK210812DQA482</t>
  </si>
  <si>
    <t>GSK210812SWK938</t>
  </si>
  <si>
    <t>GSK210812RAK527</t>
  </si>
  <si>
    <t>GSK210812BYZ625</t>
  </si>
  <si>
    <t>GSK210812REX389</t>
  </si>
  <si>
    <t>GSK210812AUX541</t>
  </si>
  <si>
    <t>GSK210812DUC672</t>
  </si>
  <si>
    <t>GSK210812JPG713</t>
  </si>
  <si>
    <t>GSK210812QYC941</t>
  </si>
  <si>
    <t>GSK210812EQR763</t>
  </si>
  <si>
    <t>GSK210812PJD516</t>
  </si>
  <si>
    <t>GSK210812SBK789</t>
  </si>
  <si>
    <t>GSK210812KOV102</t>
  </si>
  <si>
    <t>GSK210811TCZ306</t>
  </si>
  <si>
    <t>GSK210812CNI247</t>
  </si>
  <si>
    <t>GSK210812KZN836</t>
  </si>
  <si>
    <t>GSK210812DVZ731</t>
  </si>
  <si>
    <t>GSK210812ZNS785</t>
  </si>
  <si>
    <t>GSK210812BYM893</t>
  </si>
  <si>
    <t>GSK210812XGW684</t>
  </si>
  <si>
    <t>GSK210812MCX701</t>
  </si>
  <si>
    <t>GSK210812RFW695</t>
  </si>
  <si>
    <t>GSK210812MEG895</t>
  </si>
  <si>
    <t>GSK210812HYN401</t>
  </si>
  <si>
    <t>GSK210812HNS016</t>
  </si>
  <si>
    <t>GSK210812ECB673</t>
  </si>
  <si>
    <t>GSK210812XHR052</t>
  </si>
  <si>
    <t>GSK210812BCG018</t>
  </si>
  <si>
    <t>GSK210812HYV459</t>
  </si>
  <si>
    <t>GSK210812OBS052</t>
  </si>
  <si>
    <t>GSK210812HUW310</t>
  </si>
  <si>
    <t>GSK210812WJU968</t>
  </si>
  <si>
    <t>GSK210812CQL563</t>
  </si>
  <si>
    <t>GSK210812LFW981</t>
  </si>
  <si>
    <t>GSK210812IVE287</t>
  </si>
  <si>
    <t>GSK210812FAZ458</t>
  </si>
  <si>
    <t>GSK210812XBJ642</t>
  </si>
  <si>
    <t>GSK210812UQI239</t>
  </si>
  <si>
    <t>GSK210812PWT976</t>
  </si>
  <si>
    <t>GSK210811DNS325</t>
  </si>
  <si>
    <t>GSK210812AMJ971</t>
  </si>
  <si>
    <t>GSK210812GXJ937</t>
  </si>
  <si>
    <t>GSK210812MWN480</t>
  </si>
  <si>
    <t>GSK210812YCD102</t>
  </si>
  <si>
    <t>GSK210812FMG531</t>
  </si>
  <si>
    <t>GSK210812ISW783</t>
  </si>
  <si>
    <t>GSK210812UDB528</t>
  </si>
  <si>
    <t>GSK210812PGE317</t>
  </si>
  <si>
    <t>GSK210812OWP978</t>
  </si>
  <si>
    <t>GSK210812PVM823</t>
  </si>
  <si>
    <t>GSK210812JID534</t>
  </si>
  <si>
    <t>GSK210812LKB963</t>
  </si>
  <si>
    <t>GSK210812BZS158</t>
  </si>
  <si>
    <t>GSK210812JAN563</t>
  </si>
  <si>
    <t>GSK210812EYO240</t>
  </si>
  <si>
    <t>GSK210812KEJ156</t>
  </si>
  <si>
    <t>GSK210812AXE187</t>
  </si>
  <si>
    <t>GSK210812NCV198</t>
  </si>
  <si>
    <t>GSK210812CFB615</t>
  </si>
  <si>
    <t>GSK210812JYT217</t>
  </si>
  <si>
    <t>GSK210812VBY037</t>
  </si>
  <si>
    <t>GSK210811LWO420</t>
  </si>
  <si>
    <t>GSK210811ZPC013</t>
  </si>
  <si>
    <t>GSK210812LOB016</t>
  </si>
  <si>
    <t>GSK210812WVZ972</t>
  </si>
  <si>
    <t>GSK210812RNS658</t>
  </si>
  <si>
    <t>GSK210812HXT276</t>
  </si>
  <si>
    <t>GSK210811GVZ031</t>
  </si>
  <si>
    <t>GSK210812VRC129</t>
  </si>
  <si>
    <t>GSK210812XMO421</t>
  </si>
  <si>
    <t>GSK210812QLR587</t>
  </si>
  <si>
    <t>GSK210812MJR758</t>
  </si>
  <si>
    <t>GSK210812WXT935</t>
  </si>
  <si>
    <t>GSK210812HZM315</t>
  </si>
  <si>
    <t>GSK210812EAB621</t>
  </si>
  <si>
    <t>GSK210812IFE957</t>
  </si>
  <si>
    <t>GSK210812YDE613</t>
  </si>
  <si>
    <t>GSK210812APS398</t>
  </si>
  <si>
    <t>GSK210812KNM724</t>
  </si>
  <si>
    <t>GSK210812WBQ625</t>
  </si>
  <si>
    <t>GSK210812YGR759</t>
  </si>
  <si>
    <t>GSK210812PLN054</t>
  </si>
  <si>
    <t>GSK210812OCE067</t>
  </si>
  <si>
    <t>GSK210811SHT289</t>
  </si>
  <si>
    <t>GSK210812XHU482</t>
  </si>
  <si>
    <t>GSK210812NAH460</t>
  </si>
  <si>
    <t>GSK210812JID260</t>
  </si>
  <si>
    <t>GSK210812NHG847</t>
  </si>
  <si>
    <t>GSK210812EOD573</t>
  </si>
  <si>
    <t>GSK210812UWF015</t>
  </si>
  <si>
    <t>GSK210812ZGU810</t>
  </si>
  <si>
    <t>GSK210812WLU024</t>
  </si>
  <si>
    <t>GSK210812NJU407</t>
  </si>
  <si>
    <t>GSK210812XHR386</t>
  </si>
  <si>
    <t>GSK210812KCM680</t>
  </si>
  <si>
    <t>GSK210812IKV512</t>
  </si>
  <si>
    <t>GSK210812RSE275</t>
  </si>
  <si>
    <t>GSK210812LRH705</t>
  </si>
  <si>
    <t>GSK210812OZB906</t>
  </si>
  <si>
    <t>GSK210812RXN627</t>
  </si>
  <si>
    <t>GSK210812YZL513</t>
  </si>
  <si>
    <t>GSK210812JBY059</t>
  </si>
  <si>
    <t>GSK210812UHM658</t>
  </si>
  <si>
    <t>GSK210812OHT451</t>
  </si>
  <si>
    <t>GSK210812NQH915</t>
  </si>
  <si>
    <t>GSK210812JIT204</t>
  </si>
  <si>
    <t>GSK210812EML174</t>
  </si>
  <si>
    <t>GSK210812WTY816</t>
  </si>
  <si>
    <t>GSK210812JDX752</t>
  </si>
  <si>
    <t>GSK210812KXO120</t>
  </si>
  <si>
    <t>GSK210812XWO098</t>
  </si>
  <si>
    <t>GSK210812FZX842</t>
  </si>
  <si>
    <t>GSK210812QWM549</t>
  </si>
  <si>
    <t>DMD/2108/12/ZMFI8395</t>
  </si>
  <si>
    <t>GSK210812TBJ182</t>
  </si>
  <si>
    <t>GSK210812NER837</t>
  </si>
  <si>
    <t>GSK210812CZS014</t>
  </si>
  <si>
    <t>GSK210812PDO610</t>
  </si>
  <si>
    <t>GSK210812ZVW819</t>
  </si>
  <si>
    <t>GSK210812DMS743</t>
  </si>
  <si>
    <t>DMD/2108/12/MLNT8679</t>
  </si>
  <si>
    <t>GSK210812OXW601</t>
  </si>
  <si>
    <t>GSK210812HUL298</t>
  </si>
  <si>
    <t>KM SEJATI</t>
  </si>
  <si>
    <t>20/8/2021 POD by Akbar</t>
  </si>
  <si>
    <t>DMD/2108/12/ATKU9508</t>
  </si>
  <si>
    <t>GSK210812KTH432</t>
  </si>
  <si>
    <t>GSK210812EHY182</t>
  </si>
  <si>
    <t>GSK210812TQJ824</t>
  </si>
  <si>
    <t>GSK210812UDO960</t>
  </si>
  <si>
    <t>GSK210812AJC984</t>
  </si>
  <si>
    <t>GSK210812CDJ342</t>
  </si>
  <si>
    <t>GSK210812VOI365</t>
  </si>
  <si>
    <t>GSK210812VUM487</t>
  </si>
  <si>
    <t>GSK210812XVS517</t>
  </si>
  <si>
    <t>GSK210812UTX348</t>
  </si>
  <si>
    <t>GSK210812MSU036</t>
  </si>
  <si>
    <t>GSK210812DKB094</t>
  </si>
  <si>
    <t>GSK210812VTC754</t>
  </si>
  <si>
    <t>GSK210812SFX803</t>
  </si>
  <si>
    <t>GSK210812QMK031</t>
  </si>
  <si>
    <t>DMD/2108/12/OQVF1786</t>
  </si>
  <si>
    <t>GSK210812INL439</t>
  </si>
  <si>
    <t>GSK210812KEV904</t>
  </si>
  <si>
    <t>GSK210812MQU317</t>
  </si>
  <si>
    <t>GSK210812XNK847</t>
  </si>
  <si>
    <t>GSK210812KMA905</t>
  </si>
  <si>
    <t>GSK210812AGS591</t>
  </si>
  <si>
    <t>GSK210812CNU764</t>
  </si>
  <si>
    <t>GSK210812CRO892</t>
  </si>
  <si>
    <t>GSK210812EXB195</t>
  </si>
  <si>
    <t>GSK210812ZSV217</t>
  </si>
  <si>
    <t>DMD/2108/12/XLSD8267</t>
  </si>
  <si>
    <t>GSK210812AUN836</t>
  </si>
  <si>
    <t>GSK210812YNA786</t>
  </si>
  <si>
    <t>GSK210812MYS539</t>
  </si>
  <si>
    <t>GSK210812AHX716</t>
  </si>
  <si>
    <t>GSK210812SHZ360</t>
  </si>
  <si>
    <t>GSK210812FKQ892</t>
  </si>
  <si>
    <t>GSK210812YTS065</t>
  </si>
  <si>
    <t>DMD/2108/12/LNRU5297</t>
  </si>
  <si>
    <t>GSK210812UTG817</t>
  </si>
  <si>
    <t>GSK210812FBO718</t>
  </si>
  <si>
    <t>GSK210812RHM891</t>
  </si>
  <si>
    <t>GSK210812BNO695</t>
  </si>
  <si>
    <t>GSK210812NLI704</t>
  </si>
  <si>
    <t>GSK210812RZW853</t>
  </si>
  <si>
    <t>GSK210812EJX524</t>
  </si>
  <si>
    <t>GSK210812IFU018</t>
  </si>
  <si>
    <t>GSK210812ZTA265</t>
  </si>
  <si>
    <t>DMD/2108/12/DTOM2493</t>
  </si>
  <si>
    <t>GSK210812UAD395</t>
  </si>
  <si>
    <t>GSK210812YVJ876</t>
  </si>
  <si>
    <t>BKI032210030239</t>
  </si>
  <si>
    <t>DMD/2108/13/UJPH5286</t>
  </si>
  <si>
    <t>GSK210813SUM376</t>
  </si>
  <si>
    <t>GSK210813MIL397</t>
  </si>
  <si>
    <t>GSK210813DHE0949</t>
  </si>
  <si>
    <t>GSK210813EDZ287</t>
  </si>
  <si>
    <t>GSK210813YRO873</t>
  </si>
  <si>
    <t>GSK210813GNK476</t>
  </si>
  <si>
    <t>GSK210813DMK394</t>
  </si>
  <si>
    <t>GSK210813EZK753</t>
  </si>
  <si>
    <t>GSK210813XFM746</t>
  </si>
  <si>
    <t>GSK210813DRI901</t>
  </si>
  <si>
    <t>GSK210813MAN507</t>
  </si>
  <si>
    <t>GSK210813WRS639</t>
  </si>
  <si>
    <t>GSK210813AKC261</t>
  </si>
  <si>
    <t>GSK210813OQH057</t>
  </si>
  <si>
    <t>GSK210813PIR952</t>
  </si>
  <si>
    <t>GSK210813NGY976</t>
  </si>
  <si>
    <t>GSK210813YAG851</t>
  </si>
  <si>
    <t>GSK210813NQZ810</t>
  </si>
  <si>
    <t>GSK210813NBI846</t>
  </si>
  <si>
    <t>GSK210813AKZ214</t>
  </si>
  <si>
    <t>GSK210813CND935</t>
  </si>
  <si>
    <t>GSK210813CLR580</t>
  </si>
  <si>
    <t>GSK210813YGS571</t>
  </si>
  <si>
    <t>GSK210813MCI804</t>
  </si>
  <si>
    <t>GSK210813YXW512</t>
  </si>
  <si>
    <t>GSK210813RFD512</t>
  </si>
  <si>
    <t>GSK210813YQO064</t>
  </si>
  <si>
    <t>GSK210813VUZ780</t>
  </si>
  <si>
    <t>GSK210813UBO347</t>
  </si>
  <si>
    <t>GSK210813HVX146</t>
  </si>
  <si>
    <t>GSK210813BDY482</t>
  </si>
  <si>
    <t>BKI032210030916</t>
  </si>
  <si>
    <t>DMD/2108/13/HKLP1365</t>
  </si>
  <si>
    <t>GSK210813UPZ456</t>
  </si>
  <si>
    <t>DMD/2108/13/EIBQ2514</t>
  </si>
  <si>
    <t>GSK210813FWM405</t>
  </si>
  <si>
    <t>GSK210813LKJ479</t>
  </si>
  <si>
    <t>GSK210813NSY625</t>
  </si>
  <si>
    <t>GSK210813AWQ286</t>
  </si>
  <si>
    <t>GSK210813TAV760</t>
  </si>
  <si>
    <t>BKI032210030536</t>
  </si>
  <si>
    <t>DMD/2108/13/DANK4375</t>
  </si>
  <si>
    <t>GSK210813NWL036</t>
  </si>
  <si>
    <t>GSK210813JOF016</t>
  </si>
  <si>
    <t>GSK210813VHJ102</t>
  </si>
  <si>
    <t>GSK210813BAL179</t>
  </si>
  <si>
    <t>GSK210813WUN046</t>
  </si>
  <si>
    <t>GSK210813ILK683</t>
  </si>
  <si>
    <t>GSK210813BHL076</t>
  </si>
  <si>
    <t>GSK210813NDM765</t>
  </si>
  <si>
    <t>GSK210813AGZ917</t>
  </si>
  <si>
    <t>GSK210813DFA761</t>
  </si>
  <si>
    <t>GSK210813VIR816</t>
  </si>
  <si>
    <t>GSK210813YMV246</t>
  </si>
  <si>
    <t>GSK210813WQN205</t>
  </si>
  <si>
    <t>GSK210813ZBU682</t>
  </si>
  <si>
    <t>GSK210813DIU482</t>
  </si>
  <si>
    <t>GSK210813ZKF958</t>
  </si>
  <si>
    <t>GSK210813OWN038</t>
  </si>
  <si>
    <t>GSK210813AHB528</t>
  </si>
  <si>
    <t>GSK210813KDS609</t>
  </si>
  <si>
    <t>GSK210813FSM901</t>
  </si>
  <si>
    <t>GSK210813YOT027</t>
  </si>
  <si>
    <t>GSK210813JYR597</t>
  </si>
  <si>
    <t>GSK210813CXW973</t>
  </si>
  <si>
    <t>GSK210813EIN657</t>
  </si>
  <si>
    <t>GSK210813QRA289</t>
  </si>
  <si>
    <t>GSK210813RHE829</t>
  </si>
  <si>
    <t>GSK210813ZKY574</t>
  </si>
  <si>
    <t>GSK210813PMU283</t>
  </si>
  <si>
    <t>GSK210813AEF634</t>
  </si>
  <si>
    <t>GSK210813UID526</t>
  </si>
  <si>
    <t>GSK210813STF834</t>
  </si>
  <si>
    <t>GSK210813SRE568</t>
  </si>
  <si>
    <t>GSK210813FIW510</t>
  </si>
  <si>
    <t>GSK210813ZXS732</t>
  </si>
  <si>
    <t>GSK210813XHP453</t>
  </si>
  <si>
    <t>GSK210813GNP756</t>
  </si>
  <si>
    <t>GSK210813HJU971</t>
  </si>
  <si>
    <t>GSK210813ALQ425</t>
  </si>
  <si>
    <t>GSK210813RMC085</t>
  </si>
  <si>
    <t>GSK210813SML015</t>
  </si>
  <si>
    <t>GSK210813OMH239</t>
  </si>
  <si>
    <t>GSK210813LJY549</t>
  </si>
  <si>
    <t>GSK210813FGM605</t>
  </si>
  <si>
    <t>GSK210813BLV857</t>
  </si>
  <si>
    <t>GSK210813MIW258</t>
  </si>
  <si>
    <t>GSK210813OZQ087</t>
  </si>
  <si>
    <t>GSK210813GRF581</t>
  </si>
  <si>
    <t>GSK210813XCF705</t>
  </si>
  <si>
    <t>GSK210813LTA473</t>
  </si>
  <si>
    <t>GSK210813NDH504</t>
  </si>
  <si>
    <t>GSK210813KZP943</t>
  </si>
  <si>
    <t>GSK210813RIB792</t>
  </si>
  <si>
    <t>GSK210813VWR652</t>
  </si>
  <si>
    <t>GSK210813FZG918</t>
  </si>
  <si>
    <t>GSK210813CKT461</t>
  </si>
  <si>
    <t>GSK210813WDT573</t>
  </si>
  <si>
    <t>GSK210813DLN852</t>
  </si>
  <si>
    <t>GSK210813ABX826</t>
  </si>
  <si>
    <t>GSK210813ACI420</t>
  </si>
  <si>
    <t>GSK210813LCZ683</t>
  </si>
  <si>
    <t>GSK210813SBH015</t>
  </si>
  <si>
    <t>GSK210813ERN902</t>
  </si>
  <si>
    <t>GSK210813TMG105</t>
  </si>
  <si>
    <t>GSK210813BID293</t>
  </si>
  <si>
    <t>GSK210813FND652</t>
  </si>
  <si>
    <t>GSK210813LKC935</t>
  </si>
  <si>
    <t>GSK210813BRZ328</t>
  </si>
  <si>
    <t>GSK210813GQC189</t>
  </si>
  <si>
    <t>GSK210813RQD236</t>
  </si>
  <si>
    <t>GSK210813YOU985</t>
  </si>
  <si>
    <t>GSK210813LEB476</t>
  </si>
  <si>
    <t>GSK210813AHK306</t>
  </si>
  <si>
    <t>GSK210813YVO697</t>
  </si>
  <si>
    <t>GSK210813KLU615</t>
  </si>
  <si>
    <t>GSK210813XNH842</t>
  </si>
  <si>
    <t>GSK210813PEF943</t>
  </si>
  <si>
    <t>GSK210813XHI645</t>
  </si>
  <si>
    <t>GSK210813AHO682</t>
  </si>
  <si>
    <t>GSK210813LBS365</t>
  </si>
  <si>
    <t>GSK210813MZS946</t>
  </si>
  <si>
    <t>GSK210813FZI280</t>
  </si>
  <si>
    <t>GSK210813ATF026</t>
  </si>
  <si>
    <t>GSK210813AXY726</t>
  </si>
  <si>
    <t>GSK210813FBY317</t>
  </si>
  <si>
    <t>GSK210813GKV946</t>
  </si>
  <si>
    <t>GSK210813YJN287</t>
  </si>
  <si>
    <t>GSK210813NDR961</t>
  </si>
  <si>
    <t>GSK210813KAO657</t>
  </si>
  <si>
    <t>GSK210813WOZ095</t>
  </si>
  <si>
    <t>GSK210813AKO068</t>
  </si>
  <si>
    <t>GSK210813QOA058</t>
  </si>
  <si>
    <t>GSK210813AOU648</t>
  </si>
  <si>
    <t>GSK210813EUV048</t>
  </si>
  <si>
    <t>GSK210813OHD409</t>
  </si>
  <si>
    <t>GSK210813UQE154</t>
  </si>
  <si>
    <t>GSK210813FDU572</t>
  </si>
  <si>
    <t>GSK210813JIE583</t>
  </si>
  <si>
    <t>GSK210813GBA152</t>
  </si>
  <si>
    <t>GSK210813FGH316</t>
  </si>
  <si>
    <t>GSK210813FRW127</t>
  </si>
  <si>
    <t>GSK210813AGH765</t>
  </si>
  <si>
    <t>GSK210812ZOM208</t>
  </si>
  <si>
    <t>GSK210813OVK034</t>
  </si>
  <si>
    <t>GSK210813LDU623</t>
  </si>
  <si>
    <t>GSK210813VIR961</t>
  </si>
  <si>
    <t>GSK210813ETG371</t>
  </si>
  <si>
    <t>GSK210813PEC028</t>
  </si>
  <si>
    <t>GSK210813MLF174</t>
  </si>
  <si>
    <t>GSK210813YAR172</t>
  </si>
  <si>
    <t>GSK210813JIY780</t>
  </si>
  <si>
    <t>GSK210813AXG906</t>
  </si>
  <si>
    <t>GSK210813HGK795</t>
  </si>
  <si>
    <t>GSK210813TJU328</t>
  </si>
  <si>
    <t>GSK210813XPF312</t>
  </si>
  <si>
    <t>GSK210813ZLS267</t>
  </si>
  <si>
    <t>GSK210813JXT426</t>
  </si>
  <si>
    <t>GSK210813DQH718</t>
  </si>
  <si>
    <t>GSK210813HLC481</t>
  </si>
  <si>
    <t>GSK210813WJY145</t>
  </si>
  <si>
    <t>GSK210813HUG953</t>
  </si>
  <si>
    <t>GSK210813OVI736</t>
  </si>
  <si>
    <t>GSK210813QWB925</t>
  </si>
  <si>
    <t>GSK210813LHK610</t>
  </si>
  <si>
    <t>GSK210813ZGS806</t>
  </si>
  <si>
    <t>GSK210813OVU403</t>
  </si>
  <si>
    <t>GSK210813MJB380</t>
  </si>
  <si>
    <t>GSK210813IDP712</t>
  </si>
  <si>
    <t>GSK210813LIU572</t>
  </si>
  <si>
    <t>GSK210813ONY431</t>
  </si>
  <si>
    <t>GSK210813NFV712</t>
  </si>
  <si>
    <t>GSK210813ZJR651</t>
  </si>
  <si>
    <t>GSK210813XBH105</t>
  </si>
  <si>
    <t>GSK210813XSK681</t>
  </si>
  <si>
    <t>GSK210813RXD157</t>
  </si>
  <si>
    <t>GSK210813DBW215</t>
  </si>
  <si>
    <t>GSK210813QGW694</t>
  </si>
  <si>
    <t>GSK210813QBY104</t>
  </si>
  <si>
    <t>GSK210813BMQ924</t>
  </si>
  <si>
    <t>GSK210813JKF372</t>
  </si>
  <si>
    <t>GSK210813LNO034</t>
  </si>
  <si>
    <t>GSK210813MYX821</t>
  </si>
  <si>
    <t>GSK210813WZP128</t>
  </si>
  <si>
    <t>GSK210813NUV239</t>
  </si>
  <si>
    <t>GSK210813FUH376</t>
  </si>
  <si>
    <t>GSK210813XCN729</t>
  </si>
  <si>
    <t>GSK210813ZGR081</t>
  </si>
  <si>
    <t>GSK210813QWL201</t>
  </si>
  <si>
    <t>GSK210813OTV490</t>
  </si>
  <si>
    <t>GSK210813SCR765</t>
  </si>
  <si>
    <t>GSK210813IBF637</t>
  </si>
  <si>
    <t>GSK210813AUS695</t>
  </si>
  <si>
    <t>GSK210813CQX583</t>
  </si>
  <si>
    <t>GSK210813KRV217</t>
  </si>
  <si>
    <t>GSK210813DLI792</t>
  </si>
  <si>
    <t>GSK210813NLZ190</t>
  </si>
  <si>
    <t>GSK210813UZD264</t>
  </si>
  <si>
    <t>GSK210813NKY082</t>
  </si>
  <si>
    <t>GSK210813EZP152</t>
  </si>
  <si>
    <t>GSK210813VEM904</t>
  </si>
  <si>
    <t>GSK210813HMW279</t>
  </si>
  <si>
    <t>GSK210813AXU406</t>
  </si>
  <si>
    <t>GSK210813IQK425</t>
  </si>
  <si>
    <t>GSK210813DPB325</t>
  </si>
  <si>
    <t>GSK210813UGJ865</t>
  </si>
  <si>
    <t>GSK210813TYJ340</t>
  </si>
  <si>
    <t>GSK210813KDA069</t>
  </si>
  <si>
    <t>GSK210813OSX801</t>
  </si>
  <si>
    <t>GSK210813QZX376</t>
  </si>
  <si>
    <t>GSK210813DYZ672</t>
  </si>
  <si>
    <t>GSK210813KGC602</t>
  </si>
  <si>
    <t>GSK210813QBZ461</t>
  </si>
  <si>
    <t>GSK210813CBN537</t>
  </si>
  <si>
    <t>GSK210813WSO736</t>
  </si>
  <si>
    <t>GSK210813GZX386</t>
  </si>
  <si>
    <t>GSK210813MHT916</t>
  </si>
  <si>
    <t>GSK210813HLV604</t>
  </si>
  <si>
    <t>GSK210813UME198</t>
  </si>
  <si>
    <t>GSK210813KEH261</t>
  </si>
  <si>
    <t>GSK210813RMV928</t>
  </si>
  <si>
    <t>GSK210813AIZ654</t>
  </si>
  <si>
    <t>GSK210813JCN406</t>
  </si>
  <si>
    <t>GSK210813WXV598</t>
  </si>
  <si>
    <t>GSK210813REK498</t>
  </si>
  <si>
    <t>GSK210813BDZ196</t>
  </si>
  <si>
    <t>GSK210813CTI682</t>
  </si>
  <si>
    <t>GSK210813HVY324</t>
  </si>
  <si>
    <t>GSK210813UFG210</t>
  </si>
  <si>
    <t>GSK210813PDQ071</t>
  </si>
  <si>
    <t>GSK210813IHU562</t>
  </si>
  <si>
    <t>GSK210813WDI952</t>
  </si>
  <si>
    <t>GSK210813KIE491</t>
  </si>
  <si>
    <t>GSK210813LXH170</t>
  </si>
  <si>
    <t>GSK210813DLY382</t>
  </si>
  <si>
    <t>GSK210813ZCO015</t>
  </si>
  <si>
    <t>GSK210813XTG135</t>
  </si>
  <si>
    <t>GSK210813IMF625</t>
  </si>
  <si>
    <t>GSK210813YOK657</t>
  </si>
  <si>
    <t>GSK210813RGL576</t>
  </si>
  <si>
    <t>GSK210813QXW853</t>
  </si>
  <si>
    <t>GSK210813GOZ431</t>
  </si>
  <si>
    <t>GSK210813EUX056</t>
  </si>
  <si>
    <t>GSK210813DCB127</t>
  </si>
  <si>
    <t>GSK210813KMX256</t>
  </si>
  <si>
    <t>GSK210813SRW512</t>
  </si>
  <si>
    <t>GSK210813POC162</t>
  </si>
  <si>
    <t>GSK210813UZG143</t>
  </si>
  <si>
    <t>GSK210813NSR647</t>
  </si>
  <si>
    <t>GSK210813YMO486</t>
  </si>
  <si>
    <t>GSK210813TSF835</t>
  </si>
  <si>
    <t>GSK210813PBH054</t>
  </si>
  <si>
    <t>GSK210813UOL294</t>
  </si>
  <si>
    <t>GSK210813HRM935</t>
  </si>
  <si>
    <t>GSK210813YFT135</t>
  </si>
  <si>
    <t>GSK210813GIT709</t>
  </si>
  <si>
    <t>GSK210813SAD392</t>
  </si>
  <si>
    <t>GSK210813AJH508</t>
  </si>
  <si>
    <t>GSK210813EXT183</t>
  </si>
  <si>
    <t>GSK210813NXK025</t>
  </si>
  <si>
    <t>GSK210813IUE460</t>
  </si>
  <si>
    <t>GSK210813COD732</t>
  </si>
  <si>
    <t>GSK210813WEA167</t>
  </si>
  <si>
    <t>GSK210813SIA403</t>
  </si>
  <si>
    <t>GSK210813PGW639</t>
  </si>
  <si>
    <t>GSK210813EOB048</t>
  </si>
  <si>
    <t>GSK210813MWN138</t>
  </si>
  <si>
    <t>GSK210813EQG276</t>
  </si>
  <si>
    <t>GSK210813QSE203</t>
  </si>
  <si>
    <t>GSK210813DRN105</t>
  </si>
  <si>
    <t>GSK210813UQO941</t>
  </si>
  <si>
    <t>GSK210813PAC905</t>
  </si>
  <si>
    <t>GSK210813EFU431</t>
  </si>
  <si>
    <t>GSK210813PNS817</t>
  </si>
  <si>
    <t>GSK210813SDC802</t>
  </si>
  <si>
    <t>GSK210813MLW534</t>
  </si>
  <si>
    <t>GSK210813SVT034</t>
  </si>
  <si>
    <t>GSK210813TOV291</t>
  </si>
  <si>
    <t>GSK210813FWV092</t>
  </si>
  <si>
    <t>GSK210813ZXK673</t>
  </si>
  <si>
    <t>GSK210813KSR954</t>
  </si>
  <si>
    <t>GSK210813QJF471</t>
  </si>
  <si>
    <t>GSK210813TUS987</t>
  </si>
  <si>
    <t>GSK210813MSP234</t>
  </si>
  <si>
    <t>DMD/2108/13/VGSE6781</t>
  </si>
  <si>
    <t>GSK210813SEM659</t>
  </si>
  <si>
    <t>DMD/2108/13/OPNZ9063</t>
  </si>
  <si>
    <t>GSK210813KIH541</t>
  </si>
  <si>
    <t>GSK210813NWE204</t>
  </si>
  <si>
    <t>GSK210813EVF401</t>
  </si>
  <si>
    <t>GSK210813SCZ492</t>
  </si>
  <si>
    <t>GSK210813ESB643</t>
  </si>
  <si>
    <t>GSK210813QTP283</t>
  </si>
  <si>
    <t>BKI032210030544</t>
  </si>
  <si>
    <t>BKI032210030296</t>
  </si>
  <si>
    <t>DMD/2108/13/KWYT8321</t>
  </si>
  <si>
    <t>GSK210813KCJ589</t>
  </si>
  <si>
    <t>GSK210813PVK293</t>
  </si>
  <si>
    <t>GSK210813QCY439</t>
  </si>
  <si>
    <t>GSK210813PZW973</t>
  </si>
  <si>
    <t>GSK210813IJX273</t>
  </si>
  <si>
    <t>GSK210813WFM108</t>
  </si>
  <si>
    <t>GSK210813NTY329</t>
  </si>
  <si>
    <t>GSK210813SYA410</t>
  </si>
  <si>
    <t>GSK210813KTB670</t>
  </si>
  <si>
    <t>GSK210813KSN032</t>
  </si>
  <si>
    <t>GSK210813ZFJ654</t>
  </si>
  <si>
    <t>GSK210813TEH508</t>
  </si>
  <si>
    <t>GSK210813LZD478</t>
  </si>
  <si>
    <t>GSK210813FCX503</t>
  </si>
  <si>
    <t>GSK210813VXD561</t>
  </si>
  <si>
    <t>GSK210813MDW352</t>
  </si>
  <si>
    <t>GSK210813DHR603</t>
  </si>
  <si>
    <t>GSK210813VYX824</t>
  </si>
  <si>
    <t>GSK210813PDU251</t>
  </si>
  <si>
    <t>GSK210813RSG150</t>
  </si>
  <si>
    <t>GSK210813AQW540</t>
  </si>
  <si>
    <t>GSK210813ERF075</t>
  </si>
  <si>
    <t>GSK210813LAF320</t>
  </si>
  <si>
    <t>GSK210813TKJ150</t>
  </si>
  <si>
    <t>GSK210813IHD709</t>
  </si>
  <si>
    <t>GSK210813OPQ045</t>
  </si>
  <si>
    <t>GSK210813LOT352</t>
  </si>
  <si>
    <t>GSK210813UQX984</t>
  </si>
  <si>
    <t>GSK210813CTV183</t>
  </si>
  <si>
    <t>GSK210813ABQ276</t>
  </si>
  <si>
    <t>GSK210813MWG507</t>
  </si>
  <si>
    <t>GSK210813HZB269</t>
  </si>
  <si>
    <t>GSK210812BVX018</t>
  </si>
  <si>
    <t>GSK210813VXM410</t>
  </si>
  <si>
    <t>GSK210813XOB402</t>
  </si>
  <si>
    <t>GSK210813RTE260</t>
  </si>
  <si>
    <t>GSK210813QDB376</t>
  </si>
  <si>
    <t>GSK210813IHB123</t>
  </si>
  <si>
    <t>GSK210813VZM632</t>
  </si>
  <si>
    <t>GSK210813MQV187</t>
  </si>
  <si>
    <t>GSK210813OML183</t>
  </si>
  <si>
    <t>GSK210813UWK049</t>
  </si>
  <si>
    <t>GSK210813VDL290</t>
  </si>
  <si>
    <t>GSK210813PVA734</t>
  </si>
  <si>
    <t>GSK210813YJR186</t>
  </si>
  <si>
    <t>GSK210813IYO735</t>
  </si>
  <si>
    <t>GSK210813AZY528</t>
  </si>
  <si>
    <t>GSK210813UMO784</t>
  </si>
  <si>
    <t>GSK210813FQN638</t>
  </si>
  <si>
    <t>GSK210813BYZ873</t>
  </si>
  <si>
    <t>GSK210813AZK681</t>
  </si>
  <si>
    <t>GSK210813YXD154</t>
  </si>
  <si>
    <t>GSK210813PTY187</t>
  </si>
  <si>
    <t>GSK210813RPW762</t>
  </si>
  <si>
    <t>GSK210813TGM386</t>
  </si>
  <si>
    <t>GSK210813CHK798</t>
  </si>
  <si>
    <t>GSK210813OBJ814</t>
  </si>
  <si>
    <t>GSK210813QRB832</t>
  </si>
  <si>
    <t>GSK210813WSB915</t>
  </si>
  <si>
    <t>GSK210813PNA517</t>
  </si>
  <si>
    <t>GSK210813NLF463</t>
  </si>
  <si>
    <t>GSK210813FIN354</t>
  </si>
  <si>
    <t>GSK210813GDP473</t>
  </si>
  <si>
    <t>GSK210813IRA369</t>
  </si>
  <si>
    <t>GSK210813XFN763</t>
  </si>
  <si>
    <t>GSK210813NXY028</t>
  </si>
  <si>
    <t>GSK210813AMR251</t>
  </si>
  <si>
    <t>GSK210813GZS836</t>
  </si>
  <si>
    <t>GSK210813XUS457</t>
  </si>
  <si>
    <t>GSK210813DNT791</t>
  </si>
  <si>
    <t>GSK210813YGX672</t>
  </si>
  <si>
    <t>GSK210813WGL863</t>
  </si>
  <si>
    <t>GSK210813XAC890</t>
  </si>
  <si>
    <t>GSK210813MRF564</t>
  </si>
  <si>
    <t>GSK210813DGV706</t>
  </si>
  <si>
    <t>GSK210813MUK938</t>
  </si>
  <si>
    <t>GSK210813DGF248</t>
  </si>
  <si>
    <t>GSK210813OSA421</t>
  </si>
  <si>
    <t>GSK210813XBA472</t>
  </si>
  <si>
    <t>GSK210813GWP964</t>
  </si>
  <si>
    <t>GSK210813RFV902</t>
  </si>
  <si>
    <t>GSK210813FKZ983</t>
  </si>
  <si>
    <t>GSK210813MLP296</t>
  </si>
  <si>
    <t>GSK210813INF834</t>
  </si>
  <si>
    <t>GSK210813QJE964</t>
  </si>
  <si>
    <t>GSK210813RQX301</t>
  </si>
  <si>
    <t>GSK210813ZOB035</t>
  </si>
  <si>
    <t>GSK210813GPH862</t>
  </si>
  <si>
    <t>GSK210813FRQ086</t>
  </si>
  <si>
    <t>GSK210813HPO185</t>
  </si>
  <si>
    <t>GSK210813CAI405</t>
  </si>
  <si>
    <t>GSK210812EWY543</t>
  </si>
  <si>
    <t>GSK210813AHE621</t>
  </si>
  <si>
    <t>GSK210813DMQ156</t>
  </si>
  <si>
    <t>GSK210813WAE597</t>
  </si>
  <si>
    <t>GSK210813RVG432</t>
  </si>
  <si>
    <t>GSK210813JHG427</t>
  </si>
  <si>
    <t>GSK210813BJN084</t>
  </si>
  <si>
    <t>GSK210813KVW608</t>
  </si>
  <si>
    <t>GSK210813VUD710</t>
  </si>
  <si>
    <t>GSK210813MFO408</t>
  </si>
  <si>
    <t>GSK210813ACB195</t>
  </si>
  <si>
    <t>GSK210813MEF869</t>
  </si>
  <si>
    <t>GSK210813BDP652</t>
  </si>
  <si>
    <t>GSK210813VZW475</t>
  </si>
  <si>
    <t>GSK210813KHX476</t>
  </si>
  <si>
    <t>GSK210813DLP560</t>
  </si>
  <si>
    <t>GSK210813BQS208</t>
  </si>
  <si>
    <t>GSK210813ZRB654</t>
  </si>
  <si>
    <t>GSK210813ZFC078</t>
  </si>
  <si>
    <t>GSK210813KQW549</t>
  </si>
  <si>
    <t>GSK210813PVC390</t>
  </si>
  <si>
    <t>GSK210813JFS392</t>
  </si>
  <si>
    <t>GSK210813XOT371</t>
  </si>
  <si>
    <t>GSK210813AVC784</t>
  </si>
  <si>
    <t>GSK210813YMQ510</t>
  </si>
  <si>
    <t>GSK210813IWH312</t>
  </si>
  <si>
    <t>GSK210813LID463</t>
  </si>
  <si>
    <t>GSK210813EAT638</t>
  </si>
  <si>
    <t>GSK210813ARE801</t>
  </si>
  <si>
    <t>GSK210813VBU648</t>
  </si>
  <si>
    <t>GSK210813UZB502</t>
  </si>
  <si>
    <t>GSK210813PJB463</t>
  </si>
  <si>
    <t>GSK210813XDS628</t>
  </si>
  <si>
    <t>GSK210813HYC476</t>
  </si>
  <si>
    <t>GSK210813TMP987</t>
  </si>
  <si>
    <t>GSK210813LEU940</t>
  </si>
  <si>
    <t>GSK210813ELP327</t>
  </si>
  <si>
    <t>GSK210813BDV478</t>
  </si>
  <si>
    <t>GSK210813NWZ341</t>
  </si>
  <si>
    <t>GSK210813ZUK812</t>
  </si>
  <si>
    <t>GSK210813AVM243</t>
  </si>
  <si>
    <t>GSK210813KQL058</t>
  </si>
  <si>
    <t>GSK210813FSP928</t>
  </si>
  <si>
    <t>GSK210813QRU789</t>
  </si>
  <si>
    <t>GSK210813GES927</t>
  </si>
  <si>
    <t>GSK210813MAE536</t>
  </si>
  <si>
    <t>GSK210813EVG420</t>
  </si>
  <si>
    <t>GSK210813GHO570</t>
  </si>
  <si>
    <t>GSK210813LQC785</t>
  </si>
  <si>
    <t>GSK210813BYH156</t>
  </si>
  <si>
    <t>GSK210813GDH916</t>
  </si>
  <si>
    <t>GSK210813ESX602</t>
  </si>
  <si>
    <t>GSK210813GZE251</t>
  </si>
  <si>
    <t>GSK210813GOE271</t>
  </si>
  <si>
    <t>GSK210813ENQ019</t>
  </si>
  <si>
    <t>GSK210813EQF315</t>
  </si>
  <si>
    <t>GSK210813VDZ617</t>
  </si>
  <si>
    <t>GSK210813ZXG629</t>
  </si>
  <si>
    <t>GSK210813LCU675</t>
  </si>
  <si>
    <t>GSK210813JTI279</t>
  </si>
  <si>
    <t>GSK210813NXL574</t>
  </si>
  <si>
    <t>GSK210813YKE369</t>
  </si>
  <si>
    <t>GSK210813LGW175</t>
  </si>
  <si>
    <t>GSK210813SXY149</t>
  </si>
  <si>
    <t>GSK210813QJZ015</t>
  </si>
  <si>
    <t>GSK210813KSF298</t>
  </si>
  <si>
    <t>GSK210813XDP367</t>
  </si>
  <si>
    <t>GSK210813LUN562</t>
  </si>
  <si>
    <t>GSK210813VEU863</t>
  </si>
  <si>
    <t>GSK210813HOK783</t>
  </si>
  <si>
    <t>GSK210813FTD856</t>
  </si>
  <si>
    <t>GSK210813XQW817</t>
  </si>
  <si>
    <t>GSK210813CMP364</t>
  </si>
  <si>
    <t>GSK210813DKG109</t>
  </si>
  <si>
    <t>GSK210813POJ178</t>
  </si>
  <si>
    <t>GSK210813DHR074</t>
  </si>
  <si>
    <t>GSK210813OSB571</t>
  </si>
  <si>
    <t>GSK210813WYU825</t>
  </si>
  <si>
    <t>GSK210813ACS635</t>
  </si>
  <si>
    <t>GSK210813PTZ152</t>
  </si>
  <si>
    <t>GSK210813QGE815</t>
  </si>
  <si>
    <t>GSK210813BJE210</t>
  </si>
  <si>
    <t>GSK210813DCM179</t>
  </si>
  <si>
    <t>GSK210813NRS815</t>
  </si>
  <si>
    <t>GSK210813MZK392</t>
  </si>
  <si>
    <t>GSK210813QXY289</t>
  </si>
  <si>
    <t>GSK210813HJO623</t>
  </si>
  <si>
    <t>GSK210813BIZ261</t>
  </si>
  <si>
    <t>GSK210813SHF617</t>
  </si>
  <si>
    <t>GSK210813YWV941</t>
  </si>
  <si>
    <t>GSK210813OWN925</t>
  </si>
  <si>
    <t>GSK210813HAU670</t>
  </si>
  <si>
    <t>GSK210813TXK860</t>
  </si>
  <si>
    <t>GSK210813NRL056</t>
  </si>
  <si>
    <t>GSK210813RON852</t>
  </si>
  <si>
    <t>GSK210813WUM240</t>
  </si>
  <si>
    <t>GSK210813LSO054</t>
  </si>
  <si>
    <t>GSK210813YCO428</t>
  </si>
  <si>
    <t>GSK210813CMH581</t>
  </si>
  <si>
    <t>GSK210813QXI508</t>
  </si>
  <si>
    <t>GSK210813KJY380</t>
  </si>
  <si>
    <t>GSK210813HTF653</t>
  </si>
  <si>
    <t>GSK210813FBG748</t>
  </si>
  <si>
    <t>GSK210813PLQ724</t>
  </si>
  <si>
    <t>GSK210813SVC708</t>
  </si>
  <si>
    <t>GSK210813JCT321</t>
  </si>
  <si>
    <t>GSK210813YPI032</t>
  </si>
  <si>
    <t>GSK210813CIL152</t>
  </si>
  <si>
    <t>GSK210813QXP347</t>
  </si>
  <si>
    <t>GSK210813XTD938</t>
  </si>
  <si>
    <t>GSK210813KFV612</t>
  </si>
  <si>
    <t>GSK210813HQE387</t>
  </si>
  <si>
    <t>GSK210813BOF573</t>
  </si>
  <si>
    <t>GSK210813VGA579</t>
  </si>
  <si>
    <t>GSK210813VJE930</t>
  </si>
  <si>
    <t>GSK210813IVT957</t>
  </si>
  <si>
    <t>GSK210813ICY713</t>
  </si>
  <si>
    <t>GSK210813OSY103</t>
  </si>
  <si>
    <t>GSK210813NVL253</t>
  </si>
  <si>
    <t>GSK210813JSM549</t>
  </si>
  <si>
    <t>GSK210813CYA583</t>
  </si>
  <si>
    <t>GSK210813RCQ157</t>
  </si>
  <si>
    <t>GSK210813HSM460</t>
  </si>
  <si>
    <t>GSK210813NAH280</t>
  </si>
  <si>
    <t>GSK210813VKA159</t>
  </si>
  <si>
    <t>GSK210813YSA608</t>
  </si>
  <si>
    <t>GSK210813GZV035</t>
  </si>
  <si>
    <t>GSK210813DCM106</t>
  </si>
  <si>
    <t>GSK210813HUQ519</t>
  </si>
  <si>
    <t>GSK210813WOE579</t>
  </si>
  <si>
    <t>GSK210813VOB904</t>
  </si>
  <si>
    <t>GSK210813JSK036</t>
  </si>
  <si>
    <t>GSK210813ACY270</t>
  </si>
  <si>
    <t>GSK210813XZE730</t>
  </si>
  <si>
    <t>GSK210813LHS294</t>
  </si>
  <si>
    <t>GSK210813LYJ429</t>
  </si>
  <si>
    <t>GSK210813SKV079</t>
  </si>
  <si>
    <t>GSK210813DGF498</t>
  </si>
  <si>
    <t>GSK210813ESI950</t>
  </si>
  <si>
    <t>GSK210813UBX593</t>
  </si>
  <si>
    <t>GSK210813HVZ258</t>
  </si>
  <si>
    <t>GSK210813CSZ016</t>
  </si>
  <si>
    <t>GSK210813OSR901</t>
  </si>
  <si>
    <t>GSK210813SPN598</t>
  </si>
  <si>
    <t>GSK210813JEM658</t>
  </si>
  <si>
    <t>GSK210813CJD354</t>
  </si>
  <si>
    <t>GSK210813SBL405</t>
  </si>
  <si>
    <t>GSK210813CTH761</t>
  </si>
  <si>
    <t>GSK210813WEX045</t>
  </si>
  <si>
    <t>GSK210813MSF459</t>
  </si>
  <si>
    <t>GSK210813VCQ879</t>
  </si>
  <si>
    <t>GSK210813JWY018</t>
  </si>
  <si>
    <t>GSK210813SXQ143</t>
  </si>
  <si>
    <t>GSK210813THX813</t>
  </si>
  <si>
    <t>GSK210813RIM275</t>
  </si>
  <si>
    <t>GSK210813TSJ821</t>
  </si>
  <si>
    <t>GSK210813RKI485</t>
  </si>
  <si>
    <t>GSK210813JWZ952</t>
  </si>
  <si>
    <t>GSK210813VAY487</t>
  </si>
  <si>
    <t>GSK210813EMD137</t>
  </si>
  <si>
    <t>GSK210813FUY034</t>
  </si>
  <si>
    <t>GSK210813BQX463</t>
  </si>
  <si>
    <t>GSK210813RPC467</t>
  </si>
  <si>
    <t>GSK210813ILY349</t>
  </si>
  <si>
    <t>GSK210813HXW803</t>
  </si>
  <si>
    <t>GSK210813GPA409</t>
  </si>
  <si>
    <t>GSK210813BHU516</t>
  </si>
  <si>
    <t>GSK210813FNB429</t>
  </si>
  <si>
    <t>GSK210813FCU079</t>
  </si>
  <si>
    <t>GSK210813DLU809</t>
  </si>
  <si>
    <t>GSK210813TLU541</t>
  </si>
  <si>
    <t>GSK210813OPG965</t>
  </si>
  <si>
    <t>GSK210813UOA725</t>
  </si>
  <si>
    <t>GSK210813HWJ605</t>
  </si>
  <si>
    <t>GSK210813IVA935</t>
  </si>
  <si>
    <t>GSK210813DWO623</t>
  </si>
  <si>
    <t>GSK210813YOU650</t>
  </si>
  <si>
    <t>GSK210813BER180</t>
  </si>
  <si>
    <t>GSK210813QWK250</t>
  </si>
  <si>
    <t>GSK210813VCD102</t>
  </si>
  <si>
    <t>GSK210813CAE694</t>
  </si>
  <si>
    <t>DMD/2108/13/VTWN7640</t>
  </si>
  <si>
    <t>GSK210813BUP943</t>
  </si>
  <si>
    <t>GSK210813LVG890</t>
  </si>
  <si>
    <t>GSK210813EQO517</t>
  </si>
  <si>
    <t>GSK210813KJF267</t>
  </si>
  <si>
    <t>GSK210813QLF479</t>
  </si>
  <si>
    <t>GSK210813KQT619</t>
  </si>
  <si>
    <t>GSK210813RUS172</t>
  </si>
  <si>
    <t>GSK210813JYF763</t>
  </si>
  <si>
    <t>GSK210813YXB817</t>
  </si>
  <si>
    <t>GSK210813MOD906</t>
  </si>
  <si>
    <t>DMD/2108/14/QEXF4308</t>
  </si>
  <si>
    <t>GSK210814XDV295</t>
  </si>
  <si>
    <t>GSK210814RIY065</t>
  </si>
  <si>
    <t>GSK210814XJY720</t>
  </si>
  <si>
    <t>GSK210814RQU203</t>
  </si>
  <si>
    <t>GSK210814JYG103</t>
  </si>
  <si>
    <t>GSK210814JBZ815</t>
  </si>
  <si>
    <t>GSK210814WAQ239</t>
  </si>
  <si>
    <t>GSK210814TBC743</t>
  </si>
  <si>
    <t>GSK210814QKZ680</t>
  </si>
  <si>
    <t>GSK210814RAW530</t>
  </si>
  <si>
    <t>GSK210814KND508</t>
  </si>
  <si>
    <t>GSK210814BHM280</t>
  </si>
  <si>
    <t>GSK210814NKQ384</t>
  </si>
  <si>
    <t>GSK210814BDK163</t>
  </si>
  <si>
    <t>GSK210814NOU235</t>
  </si>
  <si>
    <t>GSK210814EUF361</t>
  </si>
  <si>
    <t>GSK210814QBF482</t>
  </si>
  <si>
    <t>GSK210814ZTJ879</t>
  </si>
  <si>
    <t>GSK210814NFA931</t>
  </si>
  <si>
    <t>GSK210814YKE894</t>
  </si>
  <si>
    <t>GSK210814TLQ036</t>
  </si>
  <si>
    <t>GSK210814HPQ852</t>
  </si>
  <si>
    <t>GSK210814SEX867</t>
  </si>
  <si>
    <t>GSK210814MXU537</t>
  </si>
  <si>
    <t>GSK210814UDG765</t>
  </si>
  <si>
    <t>GSK210814CHV829</t>
  </si>
  <si>
    <t>GSK210814XRC937</t>
  </si>
  <si>
    <t>DMD/2108/14/FMCD1438</t>
  </si>
  <si>
    <t>GSK210814KAC154</t>
  </si>
  <si>
    <t>GSK210814TPO869</t>
  </si>
  <si>
    <t>GSK210814KOV805</t>
  </si>
  <si>
    <t>GSK210814VLY067</t>
  </si>
  <si>
    <t>14/08/2021</t>
  </si>
  <si>
    <t>KM. DUTA 2</t>
  </si>
  <si>
    <t>23/8/2021 POD by Akbar</t>
  </si>
  <si>
    <t>BKI032210030502</t>
  </si>
  <si>
    <t>DMD/2108/14/DZKO1764</t>
  </si>
  <si>
    <t>GSK210814JLX904</t>
  </si>
  <si>
    <t>GSK210814NMZ258</t>
  </si>
  <si>
    <t>GSK210814CVD578</t>
  </si>
  <si>
    <t>GSK210814BKR529</t>
  </si>
  <si>
    <t>GSK210814NMS194</t>
  </si>
  <si>
    <t>GSK210814LNZ285</t>
  </si>
  <si>
    <t>GSK210814FCI048</t>
  </si>
  <si>
    <t>GSK210814MFK850</t>
  </si>
  <si>
    <t>GSK210814CBJ631</t>
  </si>
  <si>
    <t>GSK210814CEK628</t>
  </si>
  <si>
    <t>GSK210814ECW210</t>
  </si>
  <si>
    <t>GSK210814BWR964</t>
  </si>
  <si>
    <t>GSK210814CSF260</t>
  </si>
  <si>
    <t>GSK210814SHR948</t>
  </si>
  <si>
    <t>GSK210814ZGT580</t>
  </si>
  <si>
    <t>GSK210814KGW485</t>
  </si>
  <si>
    <t>GSK210814BMR491</t>
  </si>
  <si>
    <t>GSK210814DQL069</t>
  </si>
  <si>
    <t>GSK210814AVX275</t>
  </si>
  <si>
    <t>GSK210814RMV246</t>
  </si>
  <si>
    <t>GSK210814QSH591</t>
  </si>
  <si>
    <t>GSK210814ATC283</t>
  </si>
  <si>
    <t>GSK210814TYM480</t>
  </si>
  <si>
    <t>GSK210814MWP348</t>
  </si>
  <si>
    <t>GSK210814VYS071</t>
  </si>
  <si>
    <t>GSK210814UAH491</t>
  </si>
  <si>
    <t>GSK210814IYB367</t>
  </si>
  <si>
    <t>GSK210814SRM570</t>
  </si>
  <si>
    <t>GSK210814PCI071</t>
  </si>
  <si>
    <t>GSK210814QHT513</t>
  </si>
  <si>
    <t>GSK210814MUB834</t>
  </si>
  <si>
    <t>GSK210814HBN726</t>
  </si>
  <si>
    <t>GSK210814TXS695</t>
  </si>
  <si>
    <t>GSK210814BNL493</t>
  </si>
  <si>
    <t>GSK210814JCR280</t>
  </si>
  <si>
    <t>GSK210814MDS574</t>
  </si>
  <si>
    <t>GSK210814NBC589</t>
  </si>
  <si>
    <t>GSK210814KVE431</t>
  </si>
  <si>
    <t>GSK210814LFE590</t>
  </si>
  <si>
    <t>GSK210814YGN729</t>
  </si>
  <si>
    <t>GSK210814SZK176</t>
  </si>
  <si>
    <t>GSK210814GYM816</t>
  </si>
  <si>
    <t>GSK210814HEQ871</t>
  </si>
  <si>
    <t>GSK210814RPG618</t>
  </si>
  <si>
    <t>GSK210814ASD694</t>
  </si>
  <si>
    <t>GSK210814DCK409</t>
  </si>
  <si>
    <t>GSK210814HKC310</t>
  </si>
  <si>
    <t>GSK210814TCJ507</t>
  </si>
  <si>
    <t>GSK210814FDI601</t>
  </si>
  <si>
    <t>GSK210814KRV907</t>
  </si>
  <si>
    <t>GSK210814LUW865</t>
  </si>
  <si>
    <t>GSK210814BQX947</t>
  </si>
  <si>
    <t>GSK210814SHT839</t>
  </si>
  <si>
    <t>GSK210814YEN524</t>
  </si>
  <si>
    <t>GSK210814HDM974</t>
  </si>
  <si>
    <t>GSK210814NJM765</t>
  </si>
  <si>
    <t>GSK210814OHM536</t>
  </si>
  <si>
    <t>GSK210814NVF543</t>
  </si>
  <si>
    <t>GSK210814WRS108</t>
  </si>
  <si>
    <t>GSK210814WYS203</t>
  </si>
  <si>
    <t>GSK210814CSY435</t>
  </si>
  <si>
    <t>GSK210814KJR673</t>
  </si>
  <si>
    <t>GSK210814TIM925</t>
  </si>
  <si>
    <t>GSK210814TYG218</t>
  </si>
  <si>
    <t>GSK210814WBI968</t>
  </si>
  <si>
    <t>GSK210814RMY924</t>
  </si>
  <si>
    <t>GSK210814RCB753</t>
  </si>
  <si>
    <t>GSK210814TDN102</t>
  </si>
  <si>
    <t>GSK210814WOC569</t>
  </si>
  <si>
    <t>GSK210814ANS358</t>
  </si>
  <si>
    <t>GSK210814USP450</t>
  </si>
  <si>
    <t>GSK210814IGC120</t>
  </si>
  <si>
    <t>GSK210814DZF680</t>
  </si>
  <si>
    <t>GSK210814LGQ305</t>
  </si>
  <si>
    <t>GSK210814SAH891</t>
  </si>
  <si>
    <t>GSK210814CWA092</t>
  </si>
  <si>
    <t>GSK210814BEJ206</t>
  </si>
  <si>
    <t>GSK210814MEV814</t>
  </si>
  <si>
    <t>GSK210814ZYF186</t>
  </si>
  <si>
    <t>GSK210814OUH312</t>
  </si>
  <si>
    <t>GSK210814WFR069</t>
  </si>
  <si>
    <t>GSK210814TGZ573</t>
  </si>
  <si>
    <t>GSK210814DZR863</t>
  </si>
  <si>
    <t>GSK210814TRG875</t>
  </si>
  <si>
    <t>GSK210814TCB304</t>
  </si>
  <si>
    <t>GSK210814LOD769</t>
  </si>
  <si>
    <t>GSK210814SAG710</t>
  </si>
  <si>
    <t>GSK210814UXA982</t>
  </si>
  <si>
    <t>GSK210814AQS856</t>
  </si>
  <si>
    <t>GSK210814RMH368</t>
  </si>
  <si>
    <t>GSK210814AXT476</t>
  </si>
  <si>
    <t>GSK210814QVE784</t>
  </si>
  <si>
    <t>GSK210814AOS246</t>
  </si>
  <si>
    <t>GSK210814JCA782</t>
  </si>
  <si>
    <t>GSK210814RVB208</t>
  </si>
  <si>
    <t>GSK210814TYH178</t>
  </si>
  <si>
    <t>GSK210814BYP374</t>
  </si>
  <si>
    <t>GSK210814KMN180</t>
  </si>
  <si>
    <t>GSK210814HCF546</t>
  </si>
  <si>
    <t>GSK210814OJM324</t>
  </si>
  <si>
    <t>GSK210814AQJ150</t>
  </si>
  <si>
    <t>GSK210814ZQH245</t>
  </si>
  <si>
    <t>GSK210814ZCF072</t>
  </si>
  <si>
    <t>GSK210814LAD386</t>
  </si>
  <si>
    <t>GSK210814YHJ426</t>
  </si>
  <si>
    <t>GSK210814BWO798</t>
  </si>
  <si>
    <t>GSK210814CWD647</t>
  </si>
  <si>
    <t>GSK210814FPQ823</t>
  </si>
  <si>
    <t>GSK210814ZSQ109</t>
  </si>
  <si>
    <t>GSK210814WBK906</t>
  </si>
  <si>
    <t>GSK210814FYI279</t>
  </si>
  <si>
    <t>GSK210814GYR457</t>
  </si>
  <si>
    <t>GSK210814BES851</t>
  </si>
  <si>
    <t>GSK210814YZN720</t>
  </si>
  <si>
    <t>GSK210814OSW706</t>
  </si>
  <si>
    <t>GSK210814UMF031</t>
  </si>
  <si>
    <t>GSK210814SDN359</t>
  </si>
  <si>
    <t>GSK210814NHK935</t>
  </si>
  <si>
    <t>GSK210814NGJ952</t>
  </si>
  <si>
    <t>GSK210814AYW614</t>
  </si>
  <si>
    <t>GSK210814WTO139</t>
  </si>
  <si>
    <t>GSK210814CAG574</t>
  </si>
  <si>
    <t>GSK210814GXL793</t>
  </si>
  <si>
    <t>GSK210814RDC834</t>
  </si>
  <si>
    <t>GSK210814AJP912</t>
  </si>
  <si>
    <t>GSK210814ENO940</t>
  </si>
  <si>
    <t>GSK210814ODZ918</t>
  </si>
  <si>
    <t>GSK210814ITC475</t>
  </si>
  <si>
    <t>GSK210814UEN270</t>
  </si>
  <si>
    <t>GSK210814FJB923</t>
  </si>
  <si>
    <t>GSK210814PIE324</t>
  </si>
  <si>
    <t>GSK210814SQI624</t>
  </si>
  <si>
    <t>GSK210814EGD584</t>
  </si>
  <si>
    <t>GSK210814UVH395</t>
  </si>
  <si>
    <t>GSK210814SZK120</t>
  </si>
  <si>
    <t>GSK210814ODI039</t>
  </si>
  <si>
    <t>GSK210814VNC403</t>
  </si>
  <si>
    <t>GSK210814RID198</t>
  </si>
  <si>
    <t>GSK210814BEH958</t>
  </si>
  <si>
    <t>GSK210814JFK341</t>
  </si>
  <si>
    <t>GSK210814TCB197</t>
  </si>
  <si>
    <t>GSK210814WCV867</t>
  </si>
  <si>
    <t>GSK210814JFR861</t>
  </si>
  <si>
    <t>GSK210814KCH208</t>
  </si>
  <si>
    <t>GSK210814YKN561</t>
  </si>
  <si>
    <t>GSK210814GXR206</t>
  </si>
  <si>
    <t>GSK210814UZV951</t>
  </si>
  <si>
    <t>GSK210814VTL961</t>
  </si>
  <si>
    <t>GSK210814DBF632</t>
  </si>
  <si>
    <t>GSK210814ZPQ420</t>
  </si>
  <si>
    <t>GSK210814LRS463</t>
  </si>
  <si>
    <t>GSK210814LSI350</t>
  </si>
  <si>
    <t>GSK210814FBZ620</t>
  </si>
  <si>
    <t>GSK210814FJH326</t>
  </si>
  <si>
    <t>GSK210814PUK067</t>
  </si>
  <si>
    <t>GSK210814YHU231</t>
  </si>
  <si>
    <t>GSK210814SKH586</t>
  </si>
  <si>
    <t>GSK210814YKZ519</t>
  </si>
  <si>
    <t>GSK210814CLZ198</t>
  </si>
  <si>
    <t>GSK210814QZU134</t>
  </si>
  <si>
    <t>GSK210814PMC643</t>
  </si>
  <si>
    <t>GSK210814TZR208</t>
  </si>
  <si>
    <t>GSK210814ULI942</t>
  </si>
  <si>
    <t>GSK210814GUB519</t>
  </si>
  <si>
    <t>GSK210814DZU950</t>
  </si>
  <si>
    <t>GSK210814QVM182</t>
  </si>
  <si>
    <t>GSK210814YLK203</t>
  </si>
  <si>
    <t>GSK210814LEZ917</t>
  </si>
  <si>
    <t>GSK210814UBL263</t>
  </si>
  <si>
    <t>GSK210814RWZ613</t>
  </si>
  <si>
    <t>GSK210814JCL730</t>
  </si>
  <si>
    <t>GSK210814ECK521</t>
  </si>
  <si>
    <t>GSK210814ABO382</t>
  </si>
  <si>
    <t>GSK210814ORK153</t>
  </si>
  <si>
    <t>GSK210814EVL237</t>
  </si>
  <si>
    <t>GSK210814PLH295</t>
  </si>
  <si>
    <t>GSK210814TAG698</t>
  </si>
  <si>
    <t>GSK210814GMV437</t>
  </si>
  <si>
    <t>GSK210814GOI782</t>
  </si>
  <si>
    <t>GSK210814GFQ370</t>
  </si>
  <si>
    <t>GSK210814AEG429</t>
  </si>
  <si>
    <t>GSK210814TIM102</t>
  </si>
  <si>
    <t>GSK210814ISA362</t>
  </si>
  <si>
    <t>GSK210814RFN832</t>
  </si>
  <si>
    <t>GSK210814UWO967</t>
  </si>
  <si>
    <t>GSK210814MSI026</t>
  </si>
  <si>
    <t>GSK210814UYH840</t>
  </si>
  <si>
    <t>GSK210814LPY928</t>
  </si>
  <si>
    <t>GSK210814EJM087</t>
  </si>
  <si>
    <t>GSK210814MZB264</t>
  </si>
  <si>
    <t>GSK210814FWM248</t>
  </si>
  <si>
    <t>GSK210814TRO150</t>
  </si>
  <si>
    <t>GSK210814BUV016</t>
  </si>
  <si>
    <t>GSK210814FIR645</t>
  </si>
  <si>
    <t>GSK210814UQK918</t>
  </si>
  <si>
    <t>GSK210814ANX165</t>
  </si>
  <si>
    <t>GSK210814TVM756</t>
  </si>
  <si>
    <t>GSK210814UAT692</t>
  </si>
  <si>
    <t>GSK210814YLX893</t>
  </si>
  <si>
    <t>GSK210814DJH528</t>
  </si>
  <si>
    <t>GSK210814QKU925</t>
  </si>
  <si>
    <t>GSK210814FTJ071</t>
  </si>
  <si>
    <t>GSK210814YJE976</t>
  </si>
  <si>
    <t>GSK210814SKX620</t>
  </si>
  <si>
    <t>GSK210814ZFO203</t>
  </si>
  <si>
    <t>GSK210814XHK241</t>
  </si>
  <si>
    <t>GSK210814AMF380</t>
  </si>
  <si>
    <t>GSK210814TIP784</t>
  </si>
  <si>
    <t>GSK210814RKT034</t>
  </si>
  <si>
    <t>GSK210814QXA391</t>
  </si>
  <si>
    <t>GSK210814KRH961</t>
  </si>
  <si>
    <t>DMD/2108/14/NKZH0217</t>
  </si>
  <si>
    <t>GSK210814QUW371</t>
  </si>
  <si>
    <t>GSK210814EFT516</t>
  </si>
  <si>
    <t>GSK210814ZSH384</t>
  </si>
  <si>
    <t>GSK210814LXO613</t>
  </si>
  <si>
    <t>GSK210814OMJ046</t>
  </si>
  <si>
    <t>GSK210814JYI416</t>
  </si>
  <si>
    <t>GSK210814YZO594</t>
  </si>
  <si>
    <t>GSK210814GOZ652</t>
  </si>
  <si>
    <t>GSK210814EWS073</t>
  </si>
  <si>
    <t>GSK210814KTV531</t>
  </si>
  <si>
    <t>GSK210814OHF629</t>
  </si>
  <si>
    <t>GSK210814KCV305</t>
  </si>
  <si>
    <t>GSK210814QRF931</t>
  </si>
  <si>
    <t>GSK210814PST854</t>
  </si>
  <si>
    <t>GSK210814IVD762</t>
  </si>
  <si>
    <t>GSK210814JBU456</t>
  </si>
  <si>
    <t>GSK210814QAY976</t>
  </si>
  <si>
    <t>GSK210814FHP308</t>
  </si>
  <si>
    <t>GSK210814TCD231</t>
  </si>
  <si>
    <t>GSK210814FQO471</t>
  </si>
  <si>
    <t>GSK210814IBH709</t>
  </si>
  <si>
    <t>DMD/2108/14/QYHI1876</t>
  </si>
  <si>
    <t>GSK210814KSB435</t>
  </si>
  <si>
    <t>GSK210814HRV023</t>
  </si>
  <si>
    <t>GSK210814IMQ893</t>
  </si>
  <si>
    <t>DMD/2108/14/OTBR2937</t>
  </si>
  <si>
    <t>GSK210814ILY039</t>
  </si>
  <si>
    <t>DMD/2108/14/DTBP1437</t>
  </si>
  <si>
    <t>GSK210814WBX928</t>
  </si>
  <si>
    <t>GSK210814LKV392</t>
  </si>
  <si>
    <t>GSK210814VHL543</t>
  </si>
  <si>
    <t>BKI032210030205</t>
  </si>
  <si>
    <t>DMD/2108/15/WYAN7483</t>
  </si>
  <si>
    <t>GSK210815CSP738</t>
  </si>
  <si>
    <t>GSK210815CDJ367</t>
  </si>
  <si>
    <t>GSK210815FLJ379</t>
  </si>
  <si>
    <t>GSK210815AMY150</t>
  </si>
  <si>
    <t>GSK210815ACE671</t>
  </si>
  <si>
    <t>GSK210815OWR485</t>
  </si>
  <si>
    <t>GSK210815ANQ703</t>
  </si>
  <si>
    <t>GSK210815PKB735</t>
  </si>
  <si>
    <t>GSK210815VNX834</t>
  </si>
  <si>
    <t>GSK210815DGZ498</t>
  </si>
  <si>
    <t>GSK210815XCO041</t>
  </si>
  <si>
    <t>GSK210815FJE291</t>
  </si>
  <si>
    <t>GSK210815VQC105</t>
  </si>
  <si>
    <t>GSK210815OGI659</t>
  </si>
  <si>
    <t>GSK210815WZJ530</t>
  </si>
  <si>
    <t>GSK210815OFP785</t>
  </si>
  <si>
    <t>GSK210815NGL059</t>
  </si>
  <si>
    <t>GSK210815YNW542</t>
  </si>
  <si>
    <t>GSK210815WQB803</t>
  </si>
  <si>
    <t>GSK210815GTW904</t>
  </si>
  <si>
    <t>GSK210815UIC671</t>
  </si>
  <si>
    <t>GSK210815VKS516</t>
  </si>
  <si>
    <t>GSK210815MEX654</t>
  </si>
  <si>
    <t>GSK210815XUZ041</t>
  </si>
  <si>
    <t>GSK210815BOR385</t>
  </si>
  <si>
    <t>GSK210815TXJ542</t>
  </si>
  <si>
    <t>GSK210815JPX130</t>
  </si>
  <si>
    <t>GSK210815XGF413</t>
  </si>
  <si>
    <t>GSK210815LEF761</t>
  </si>
  <si>
    <t>GSK210815XDJ981</t>
  </si>
  <si>
    <t>GSK210815ZHI063</t>
  </si>
  <si>
    <t>GSK210815NHG914</t>
  </si>
  <si>
    <t>GSK210815UZC042</t>
  </si>
  <si>
    <t>GSK210815ONJ915</t>
  </si>
  <si>
    <t>GSK210815AEH732</t>
  </si>
  <si>
    <t>GSK210815FJC470</t>
  </si>
  <si>
    <t>GSK210815UWM615</t>
  </si>
  <si>
    <t>GSK210815MOJ425</t>
  </si>
  <si>
    <t>GSK210815RMI469</t>
  </si>
  <si>
    <t>GSK210815CLZ786</t>
  </si>
  <si>
    <t>GSK210815VQT654</t>
  </si>
  <si>
    <t>GSK210815OXU679</t>
  </si>
  <si>
    <t>GSK210815MYI387</t>
  </si>
  <si>
    <t>GSK210815PEU827</t>
  </si>
  <si>
    <t>GSK210815RWC820</t>
  </si>
  <si>
    <t>GSK210815CIY024</t>
  </si>
  <si>
    <t>GSK210815IRN463</t>
  </si>
  <si>
    <t>GSK210815STC960</t>
  </si>
  <si>
    <t>GSK210815TFO048</t>
  </si>
  <si>
    <t>GSK210815YKA714</t>
  </si>
  <si>
    <t>GSK210815TUR872</t>
  </si>
  <si>
    <t>GSK210815OCX852</t>
  </si>
  <si>
    <t>GSK210815YZF490</t>
  </si>
  <si>
    <t>GSK210815FGK746</t>
  </si>
  <si>
    <t>GSK210815BKH314</t>
  </si>
  <si>
    <t>GSK210815DIM148</t>
  </si>
  <si>
    <t>GSK210815SGR957</t>
  </si>
  <si>
    <t>GSK210815SMD562</t>
  </si>
  <si>
    <t>GSK210815WNI456</t>
  </si>
  <si>
    <t>GSK210815LDS208</t>
  </si>
  <si>
    <t>GSK210815SJC841</t>
  </si>
  <si>
    <t>GSK210815MDW921</t>
  </si>
  <si>
    <t>GSK210815KHU948</t>
  </si>
  <si>
    <t>GSK210815XJY479</t>
  </si>
  <si>
    <t>GSK210814NCU095</t>
  </si>
  <si>
    <t>GSK210815AJU138</t>
  </si>
  <si>
    <t>GSK210815DXN489</t>
  </si>
  <si>
    <t>GSK210815KIN605</t>
  </si>
  <si>
    <t>GSK210815ACR982</t>
  </si>
  <si>
    <t>GSK210815LAZ796</t>
  </si>
  <si>
    <t>GSK210815KYD870</t>
  </si>
  <si>
    <t>GSK210814MYD702</t>
  </si>
  <si>
    <t>GSK210815ZWV471</t>
  </si>
  <si>
    <t>GSK210815KCX358</t>
  </si>
  <si>
    <t>GSK210815TIR057</t>
  </si>
  <si>
    <t>GSK210815GTP619</t>
  </si>
  <si>
    <t>GSK210815NKR930</t>
  </si>
  <si>
    <t>GSK210815FNO951</t>
  </si>
  <si>
    <t>GSK210815BMU752</t>
  </si>
  <si>
    <t>GSK210815TSG730</t>
  </si>
  <si>
    <t>GSK210815KZE236</t>
  </si>
  <si>
    <t>GSK210815VBR987</t>
  </si>
  <si>
    <t>GSK210815EYM027</t>
  </si>
  <si>
    <t>GSK210815XWS956</t>
  </si>
  <si>
    <t>GSK210815KED682</t>
  </si>
  <si>
    <t>GSK210815CFK058</t>
  </si>
  <si>
    <t>GSK210815GKH583</t>
  </si>
  <si>
    <t>GSK210815SVY230</t>
  </si>
  <si>
    <t>GSK210815IST310</t>
  </si>
  <si>
    <t>GSK210815OUQ910</t>
  </si>
  <si>
    <t>GSK210815GET296</t>
  </si>
  <si>
    <t>GSK210815OBM068</t>
  </si>
  <si>
    <t>GSK210815RZF875</t>
  </si>
  <si>
    <t>GSK210815SJQ639</t>
  </si>
  <si>
    <t>GSK210815UTI863</t>
  </si>
  <si>
    <t>GSK210815EFZ472</t>
  </si>
  <si>
    <t>GSK210815VYH871</t>
  </si>
  <si>
    <t>GSK210814CFK482</t>
  </si>
  <si>
    <t>GSK210815AQI924</t>
  </si>
  <si>
    <t>GSK210814NWT045</t>
  </si>
  <si>
    <t>GSK210815ZGT134</t>
  </si>
  <si>
    <t>GSK210814FAV410</t>
  </si>
  <si>
    <t>GSK210815LSC458</t>
  </si>
  <si>
    <t>GSK210815HKT871</t>
  </si>
  <si>
    <t>GSK210814JBD304</t>
  </si>
  <si>
    <t>GSK210815CNW607</t>
  </si>
  <si>
    <t>GSK210815FDA349</t>
  </si>
  <si>
    <t>GSK210815GXU830</t>
  </si>
  <si>
    <t>GSK210815OEJ039</t>
  </si>
  <si>
    <t>GSK210814LMC894</t>
  </si>
  <si>
    <t>GSK210815MRC365</t>
  </si>
  <si>
    <t>GSK210815OQL805</t>
  </si>
  <si>
    <t>GSK210815BSU401</t>
  </si>
  <si>
    <t>GSK210815NRB457</t>
  </si>
  <si>
    <t>GSK210815MGD198</t>
  </si>
  <si>
    <t>GSK210815SFV381</t>
  </si>
  <si>
    <t>GSK210815ORW901</t>
  </si>
  <si>
    <t>GSK210815OYE963</t>
  </si>
  <si>
    <t>GSK210814FCZ452</t>
  </si>
  <si>
    <t>GSK210815GPB183</t>
  </si>
  <si>
    <t>GSK210815SHB692</t>
  </si>
  <si>
    <t>GSK210815OMJ386</t>
  </si>
  <si>
    <t>DMD/2108/15/HUOM6923</t>
  </si>
  <si>
    <t>GSK210815MHR378</t>
  </si>
  <si>
    <t>GSK210815WLR457</t>
  </si>
  <si>
    <t>GSK210815MRU167</t>
  </si>
  <si>
    <t>GSK210815VZR527</t>
  </si>
  <si>
    <t>GSK210815EHT429</t>
  </si>
  <si>
    <t>BKI032210030288</t>
  </si>
  <si>
    <t>BKI032210030510</t>
  </si>
  <si>
    <t>DMD/2108/15/CFAU7916</t>
  </si>
  <si>
    <t>GSK210815KNU108</t>
  </si>
  <si>
    <t>GSK210815BUS017</t>
  </si>
  <si>
    <t>GSK210815KOZ895</t>
  </si>
  <si>
    <t>GSK210815QJZ048</t>
  </si>
  <si>
    <t>GSK210815RLK906</t>
  </si>
  <si>
    <t>GSK210815IBU526</t>
  </si>
  <si>
    <t>GSK210815IKF027</t>
  </si>
  <si>
    <t>GSK210815XPK280</t>
  </si>
  <si>
    <t>GSK210815NAE108</t>
  </si>
  <si>
    <t>GSK210815AWB702</t>
  </si>
  <si>
    <t>GSK210815KXW910</t>
  </si>
  <si>
    <t>GSK210815SEJ761</t>
  </si>
  <si>
    <t>GSK210815TFC731</t>
  </si>
  <si>
    <t>GSK210815QHY450</t>
  </si>
  <si>
    <t>GSK210815VRZ806</t>
  </si>
  <si>
    <t>GSK210815XPH608</t>
  </si>
  <si>
    <t>GSK210815BNZ967</t>
  </si>
  <si>
    <t>GSK210815ZEA075</t>
  </si>
  <si>
    <t>GSK210815EZN287</t>
  </si>
  <si>
    <t>GSK210815FWB305</t>
  </si>
  <si>
    <t>GSK210814NSV217</t>
  </si>
  <si>
    <t>GSK210815BTD789</t>
  </si>
  <si>
    <t>GSK210815VOB918</t>
  </si>
  <si>
    <t>GSK210815HOI943</t>
  </si>
  <si>
    <t>GSK210814ERX317</t>
  </si>
  <si>
    <t>GSK210815CLG769</t>
  </si>
  <si>
    <t>GSK210815DNF342</t>
  </si>
  <si>
    <t>GSK210815BQD065</t>
  </si>
  <si>
    <t>GSK210815QGP130</t>
  </si>
  <si>
    <t>GSK210815RBG152</t>
  </si>
  <si>
    <t>GSK210815ENQ631</t>
  </si>
  <si>
    <t>GSK210815GYP316</t>
  </si>
  <si>
    <t>GSK210815GKJ296</t>
  </si>
  <si>
    <t>GSK210815RIU639</t>
  </si>
  <si>
    <t>GSK210815TOG634</t>
  </si>
  <si>
    <t>GSK210815LES648</t>
  </si>
  <si>
    <t>GSK210815THQ187</t>
  </si>
  <si>
    <t>GSK210815MFO265</t>
  </si>
  <si>
    <t>GSK210815WDQ932</t>
  </si>
  <si>
    <t>GSK210815QKU793</t>
  </si>
  <si>
    <t>GSK210815IAY754</t>
  </si>
  <si>
    <t>GSK210815YFE753</t>
  </si>
  <si>
    <t>GSK210815XCA721</t>
  </si>
  <si>
    <t>GSK210815HBG176</t>
  </si>
  <si>
    <t>GSK210815RCU379</t>
  </si>
  <si>
    <t>GSK210815MHY087</t>
  </si>
  <si>
    <t>GSK210815ECH031</t>
  </si>
  <si>
    <t>GSK210815YRO160</t>
  </si>
  <si>
    <t>GSK210815DUP097</t>
  </si>
  <si>
    <t>GSK210815MZA623</t>
  </si>
  <si>
    <t>GSK210815OKS629</t>
  </si>
  <si>
    <t>GSK210815ZUW840</t>
  </si>
  <si>
    <t>GSK210815RGL251</t>
  </si>
  <si>
    <t>GSK210814GNL209</t>
  </si>
  <si>
    <t>GSK210815OTK072</t>
  </si>
  <si>
    <t>GSK210815GHR763</t>
  </si>
  <si>
    <t>GSK210815SMZ208</t>
  </si>
  <si>
    <t>GSK210815UOH697</t>
  </si>
  <si>
    <t>GSK210815YLI197</t>
  </si>
  <si>
    <t>GSK210815QYD467</t>
  </si>
  <si>
    <t>GSK210815SXT867</t>
  </si>
  <si>
    <t>GSK210815MTL109</t>
  </si>
  <si>
    <t>GSK210815UCW978</t>
  </si>
  <si>
    <t>GSK210815TIU567</t>
  </si>
  <si>
    <t>GSK210815YAG193</t>
  </si>
  <si>
    <t>GSK210815LKR738</t>
  </si>
  <si>
    <t>GSK210815FPK098</t>
  </si>
  <si>
    <t>GSK210814AFO468</t>
  </si>
  <si>
    <t>GSK210814HNK560</t>
  </si>
  <si>
    <t>GSK210815YVI496</t>
  </si>
  <si>
    <t>GSK210815CJP764</t>
  </si>
  <si>
    <t>GSK210815FVY934</t>
  </si>
  <si>
    <t>GSK210815WHX102</t>
  </si>
  <si>
    <t>GSK210815MXA641</t>
  </si>
  <si>
    <t>GSK210815ESN986</t>
  </si>
  <si>
    <t>GSK210814XRJ948</t>
  </si>
  <si>
    <t>GSK210815HUV685</t>
  </si>
  <si>
    <t>GSK210815SEU827</t>
  </si>
  <si>
    <t>GSK210815GMN867</t>
  </si>
  <si>
    <t>GSK210815PVA590</t>
  </si>
  <si>
    <t>GSK210815XEZ792</t>
  </si>
  <si>
    <t>GSK210815UQI021</t>
  </si>
  <si>
    <t>GSK210814XKJ803</t>
  </si>
  <si>
    <t>GSK210815JFR041</t>
  </si>
  <si>
    <t>GSK210815ZIB927</t>
  </si>
  <si>
    <t>GSK210815KQA630</t>
  </si>
  <si>
    <t>GSK210815IBC037</t>
  </si>
  <si>
    <t>GSK210815KFJ320</t>
  </si>
  <si>
    <t>GSK210815RGL957</t>
  </si>
  <si>
    <t>GSK210815KGJ621</t>
  </si>
  <si>
    <t>GSK210815IPX103</t>
  </si>
  <si>
    <t>GSK210815EDN218</t>
  </si>
  <si>
    <t>GSK210815IMV398</t>
  </si>
  <si>
    <t>GSK210815OGR306</t>
  </si>
  <si>
    <t>GSK210815TJV601</t>
  </si>
  <si>
    <t>GSK210815XBK876</t>
  </si>
  <si>
    <t>GSK210815UKG065</t>
  </si>
  <si>
    <t>GSK210815PKL853</t>
  </si>
  <si>
    <t>GSK210815DKE875</t>
  </si>
  <si>
    <t>GSK210815RPT275</t>
  </si>
  <si>
    <t>GSK210815VED628</t>
  </si>
  <si>
    <t>GSK210815DBN971</t>
  </si>
  <si>
    <t>GSK210815YXT257</t>
  </si>
  <si>
    <t>GSK210815BZP923</t>
  </si>
  <si>
    <t>GSK210815ZLT634</t>
  </si>
  <si>
    <t>GSK210815XMV427</t>
  </si>
  <si>
    <t>GSK210815OQR190</t>
  </si>
  <si>
    <t>GSK210815YJL154</t>
  </si>
  <si>
    <t>GSK210815YSC813</t>
  </si>
  <si>
    <t>GSK210815PTH924</t>
  </si>
  <si>
    <t>GSK210815FIL249</t>
  </si>
  <si>
    <t>GSK210815JID018</t>
  </si>
  <si>
    <t>GSK210815JLF165</t>
  </si>
  <si>
    <t>GSK210815CXS659</t>
  </si>
  <si>
    <t>GSK210815QUH634</t>
  </si>
  <si>
    <t>GSK210815IKW419</t>
  </si>
  <si>
    <t>GSK210815JET591</t>
  </si>
  <si>
    <t>GSK210815MFZ243</t>
  </si>
  <si>
    <t>GSK210815EAK285</t>
  </si>
  <si>
    <t>GSK210815FCK281</t>
  </si>
  <si>
    <t>GSK210815ZLH168</t>
  </si>
  <si>
    <t>GSK210815OHK518</t>
  </si>
  <si>
    <t>GSK210815MFN534</t>
  </si>
  <si>
    <t>GSK210815GOW428</t>
  </si>
  <si>
    <t>GSK210815OQS209</t>
  </si>
  <si>
    <t>GSK210815RPW945</t>
  </si>
  <si>
    <t>GSK210815CYQ821</t>
  </si>
  <si>
    <t>GSK210815BOY036</t>
  </si>
  <si>
    <t>GSK210815RDI274</t>
  </si>
  <si>
    <t>GSK210815APG482</t>
  </si>
  <si>
    <t>GSK210815IDY470</t>
  </si>
  <si>
    <t>GSK210815ETD938</t>
  </si>
  <si>
    <t>GSK210815HIT138</t>
  </si>
  <si>
    <t>GSK210815QOX128</t>
  </si>
  <si>
    <t>GSK210815UQZ490</t>
  </si>
  <si>
    <t>GSK210815OMB285</t>
  </si>
  <si>
    <t>GSK210815MRS682</t>
  </si>
  <si>
    <t>GSK210815FNQ642</t>
  </si>
  <si>
    <t>GSK210815KGW831</t>
  </si>
  <si>
    <t>GSK210815NKD564</t>
  </si>
  <si>
    <t>GSK210815TWJ9282</t>
  </si>
  <si>
    <t>GSK210815KNO418</t>
  </si>
  <si>
    <t>GSK210815NGR543</t>
  </si>
  <si>
    <t>GSK210815LBX915</t>
  </si>
  <si>
    <t>GSK210815IOS409</t>
  </si>
  <si>
    <t>GSK210815WRH521</t>
  </si>
  <si>
    <t>GSK210815PSA768</t>
  </si>
  <si>
    <t>GSK210815QIB130</t>
  </si>
  <si>
    <t>GSK210815EDH043</t>
  </si>
  <si>
    <t>GSK210815JXN841</t>
  </si>
  <si>
    <t>GSK210815IOE271</t>
  </si>
  <si>
    <t>GSK210814NVS732</t>
  </si>
  <si>
    <t>DMD/2108/15/HJLV5046</t>
  </si>
  <si>
    <t>GSK210815BVW341</t>
  </si>
  <si>
    <t>GSK210815HPA392</t>
  </si>
  <si>
    <t>GSK210815AVP614</t>
  </si>
  <si>
    <t>GSK210815JRW048</t>
  </si>
  <si>
    <t>DMD/2108/15/QEVB1286</t>
  </si>
  <si>
    <t>GSK210815CVH182</t>
  </si>
  <si>
    <t>GSK210815YGV875</t>
  </si>
  <si>
    <t>GSK210815RSA063</t>
  </si>
  <si>
    <t>GSK210815OZA134</t>
  </si>
  <si>
    <t>GSK210815APK019</t>
  </si>
  <si>
    <t>BKI032210030494</t>
  </si>
  <si>
    <t>DMD/2108/16/GMNF0529</t>
  </si>
  <si>
    <t>GSK210816BOV972</t>
  </si>
  <si>
    <t>GSK210816HBK201</t>
  </si>
  <si>
    <t>GSK210816OPX961</t>
  </si>
  <si>
    <t>GSK210816JDY207</t>
  </si>
  <si>
    <t>GSK210816XTE135</t>
  </si>
  <si>
    <t>GSK210816ZTO923</t>
  </si>
  <si>
    <t>GSK210816PFX319</t>
  </si>
  <si>
    <t>GSK210816IEU480</t>
  </si>
  <si>
    <t>GSK210816IGU312</t>
  </si>
  <si>
    <t>GSK210816CMP651</t>
  </si>
  <si>
    <t>GSK210816EPK940</t>
  </si>
  <si>
    <t>GSK210815ZCI102</t>
  </si>
  <si>
    <t>GSK210816ELU418</t>
  </si>
  <si>
    <t>GSK210816JTQ904</t>
  </si>
  <si>
    <t>GSK210816VKG809</t>
  </si>
  <si>
    <t>GSK210816QWV430</t>
  </si>
  <si>
    <t>GSK210816UIH435</t>
  </si>
  <si>
    <t>GSK210815EML497</t>
  </si>
  <si>
    <t>GSK210816TZI076</t>
  </si>
  <si>
    <t>GSK210816APZ917</t>
  </si>
  <si>
    <t>GSK210815GNC561</t>
  </si>
  <si>
    <t>GSK210816CVP572</t>
  </si>
  <si>
    <t>GSK210816TAS6148</t>
  </si>
  <si>
    <t>GSK210816XHW280</t>
  </si>
  <si>
    <t>GSK210816ICX103</t>
  </si>
  <si>
    <t>GSK210816PYO870</t>
  </si>
  <si>
    <t>GSK210816KSB270</t>
  </si>
  <si>
    <t>GSK210816ZVE154</t>
  </si>
  <si>
    <t>GSK210816AHM821</t>
  </si>
  <si>
    <t>GSK210816QMD286</t>
  </si>
  <si>
    <t>GSK210816SNP062</t>
  </si>
  <si>
    <t>GSK210816LKH480</t>
  </si>
  <si>
    <t>GSK210815KHR962</t>
  </si>
  <si>
    <t>GSK210816RPY510</t>
  </si>
  <si>
    <t>GSK210816QFO297</t>
  </si>
  <si>
    <t>GSK210816FNY450</t>
  </si>
  <si>
    <t>GSK210816RHM492</t>
  </si>
  <si>
    <t>GSK210816RKL084</t>
  </si>
  <si>
    <t>GSK210816QCO091</t>
  </si>
  <si>
    <t>GSK210816SXG893</t>
  </si>
  <si>
    <t>GSK210816UXI570</t>
  </si>
  <si>
    <t>GSK210816ESA923</t>
  </si>
  <si>
    <t>GSK210816GHO312</t>
  </si>
  <si>
    <t>GSK210816TWC256</t>
  </si>
  <si>
    <t>GSK210816FQH376</t>
  </si>
  <si>
    <t>GSK210816HFU419</t>
  </si>
  <si>
    <t>GSK210816KDH592</t>
  </si>
  <si>
    <t>GSK210816ZWQ853</t>
  </si>
  <si>
    <t>GSK210816JUE315</t>
  </si>
  <si>
    <t>GSK210816CAM897</t>
  </si>
  <si>
    <t>GSK210816XJL380</t>
  </si>
  <si>
    <t>GSK210816FMK207</t>
  </si>
  <si>
    <t>GSK210816WDI472</t>
  </si>
  <si>
    <t>GSK210816EYT457</t>
  </si>
  <si>
    <t>GSK210816FEX638</t>
  </si>
  <si>
    <t>GSK210816UAC158</t>
  </si>
  <si>
    <t>GSK210816HBS603</t>
  </si>
  <si>
    <t>GSK210816KRX035</t>
  </si>
  <si>
    <t>GSK210816PBG526</t>
  </si>
  <si>
    <t>GSK210816KVD917</t>
  </si>
  <si>
    <t>GSK210816XAJ846</t>
  </si>
  <si>
    <t>GSK210816BWR309</t>
  </si>
  <si>
    <t>GSK210816KDO176</t>
  </si>
  <si>
    <t>GSK210816TGX549</t>
  </si>
  <si>
    <t>GSK210816EDM086</t>
  </si>
  <si>
    <t>GSK210816SWJ547</t>
  </si>
  <si>
    <t>GSK210816IDC946</t>
  </si>
  <si>
    <t>GSK210815NBC602</t>
  </si>
  <si>
    <t>GSK210816ELU916</t>
  </si>
  <si>
    <t>DMD/2108/16/KLQN2386</t>
  </si>
  <si>
    <t>GSK210816DRV152</t>
  </si>
  <si>
    <t>GSK210816CIE604</t>
  </si>
  <si>
    <t>GSK210816KGA691</t>
  </si>
  <si>
    <t>GSK210816DFJ895</t>
  </si>
  <si>
    <t>GSK210816ALF891</t>
  </si>
  <si>
    <t>BKI032210030304</t>
  </si>
  <si>
    <t>DMD/2108/16/UCBO8524</t>
  </si>
  <si>
    <t>GSK210816IRY378</t>
  </si>
  <si>
    <t>DMD/2108/16/BYOV0879</t>
  </si>
  <si>
    <t>GSK210816BCP835</t>
  </si>
  <si>
    <t>GSK210816VZS174</t>
  </si>
  <si>
    <t>GSK210816KWL602</t>
  </si>
  <si>
    <t>GSK210816VTZ253</t>
  </si>
  <si>
    <t>GSK210816MXC219</t>
  </si>
  <si>
    <t>GSK210816XEA714</t>
  </si>
  <si>
    <t>GSK210816FHG769</t>
  </si>
  <si>
    <t>GSK210816EJK693</t>
  </si>
  <si>
    <t>GSK210816AUE172</t>
  </si>
  <si>
    <t>GSK210816GJC534</t>
  </si>
  <si>
    <t>GSK210816GED571</t>
  </si>
  <si>
    <t>GSK210816ZYO634</t>
  </si>
  <si>
    <t>GSK210816KTO306</t>
  </si>
  <si>
    <t>GSK210816GJH517</t>
  </si>
  <si>
    <t>GSK210816LDB146</t>
  </si>
  <si>
    <t>GSK210815FUB631</t>
  </si>
  <si>
    <t>GSK210816UYR073</t>
  </si>
  <si>
    <t>GSK210816OCA719</t>
  </si>
  <si>
    <t>GSK210816JAC692</t>
  </si>
  <si>
    <t>GSK210815RKJ504</t>
  </si>
  <si>
    <t>GSK210816QYE378</t>
  </si>
  <si>
    <t>GSK210816ZNG983</t>
  </si>
  <si>
    <t>GSK210815KVN187</t>
  </si>
  <si>
    <t>GSK210816OGF285</t>
  </si>
  <si>
    <t>GSK210816VOI216</t>
  </si>
  <si>
    <t>GSK210816QSF942</t>
  </si>
  <si>
    <t>GSK210816CHI609</t>
  </si>
  <si>
    <t>GSK210816HRD237</t>
  </si>
  <si>
    <t>GSK210816ECR892</t>
  </si>
  <si>
    <t>GSK210816CTO680</t>
  </si>
  <si>
    <t>GSK210816RFG519</t>
  </si>
  <si>
    <t>GSK210816LJW294</t>
  </si>
  <si>
    <t>GSK210816NVW937</t>
  </si>
  <si>
    <t>GSK210816GZP268</t>
  </si>
  <si>
    <t>GSK210816POH051</t>
  </si>
  <si>
    <t>GSK210816VHP275</t>
  </si>
  <si>
    <t>GSK210816OMW670</t>
  </si>
  <si>
    <t>GSK210816HOV297</t>
  </si>
  <si>
    <t>GSK210816RTY084</t>
  </si>
  <si>
    <t>GSK210815SXR472</t>
  </si>
  <si>
    <t>GSK210816IQU410</t>
  </si>
  <si>
    <t>GSK210815KIL560</t>
  </si>
  <si>
    <t>GSK210816ZUI026</t>
  </si>
  <si>
    <t>GSK210815TZY285</t>
  </si>
  <si>
    <t>GSK210816SUB017</t>
  </si>
  <si>
    <t>GSK210816BYP740</t>
  </si>
  <si>
    <t>GSK210816TZO296</t>
  </si>
  <si>
    <t>GSK210816ASL409</t>
  </si>
  <si>
    <t>GSK210816ZNE632</t>
  </si>
  <si>
    <t>GSK210816CNU390</t>
  </si>
  <si>
    <t>GSK210816HJW469</t>
  </si>
  <si>
    <t>GSK210816PVD270</t>
  </si>
  <si>
    <t>GSK210816FMW450</t>
  </si>
  <si>
    <t>GSK210816COE364</t>
  </si>
  <si>
    <t>GSK210816XKI735</t>
  </si>
  <si>
    <t>GSK210816LKQ345</t>
  </si>
  <si>
    <t>GSK210816UHY943</t>
  </si>
  <si>
    <t>GSK210816ZVG061</t>
  </si>
  <si>
    <t>GSK210816BRK875</t>
  </si>
  <si>
    <t>GSK210816XKP369</t>
  </si>
  <si>
    <t>GSK210816JPS579</t>
  </si>
  <si>
    <t>GSK210816KWC806</t>
  </si>
  <si>
    <t>GSK210816HKL062</t>
  </si>
  <si>
    <t>GSK210816UBE509</t>
  </si>
  <si>
    <t>GSK210816PIA918</t>
  </si>
  <si>
    <t>GSK210816YTK091</t>
  </si>
  <si>
    <t>GSK210816YUW012</t>
  </si>
  <si>
    <t>GSK210816UXN321</t>
  </si>
  <si>
    <t>GSK210815HFN590</t>
  </si>
  <si>
    <t>GSK210816RHK143</t>
  </si>
  <si>
    <t>GSK210816UTZ168</t>
  </si>
  <si>
    <t>GSK210816NFA138</t>
  </si>
  <si>
    <t>GSK210816VHD563</t>
  </si>
  <si>
    <t>GSK210816WEA137</t>
  </si>
  <si>
    <t>GSK210816WZO159</t>
  </si>
  <si>
    <t>GSK210816HER897</t>
  </si>
  <si>
    <t>GSK210815NKP306</t>
  </si>
  <si>
    <t>GSK210816SLE726</t>
  </si>
  <si>
    <t>GSK210816HAY578</t>
  </si>
  <si>
    <t>GSK210816GOQ372</t>
  </si>
  <si>
    <t>GSK210816UWD357</t>
  </si>
  <si>
    <t>DMD/2108/16/MKHQ3420</t>
  </si>
  <si>
    <t>GSK210816EKG846</t>
  </si>
  <si>
    <t>GSK210816JWI524</t>
  </si>
  <si>
    <t>DMD/2108/17/QASB0764
DMD/2108/17/TMKW9241</t>
  </si>
  <si>
    <t>GSK210817WLH409</t>
  </si>
  <si>
    <t>GSK210817QTU165</t>
  </si>
  <si>
    <t>GSK210817RTN035</t>
  </si>
  <si>
    <t>GSK210817KLD701</t>
  </si>
  <si>
    <t>GSK210817IZF703</t>
  </si>
  <si>
    <t>GSK210817KLD861</t>
  </si>
  <si>
    <t>GSK210817VFY483</t>
  </si>
  <si>
    <t>GSK210817IDS643</t>
  </si>
  <si>
    <t>GSK210817PRJ607</t>
  </si>
  <si>
    <t>GSK210817DTQ857</t>
  </si>
  <si>
    <t>GSK210817RKL281</t>
  </si>
  <si>
    <t>GSK210817JEV946</t>
  </si>
  <si>
    <t>GSK210817RYV578</t>
  </si>
  <si>
    <t>GSK210817MZN321</t>
  </si>
  <si>
    <t>GSK210817FJG129</t>
  </si>
  <si>
    <t>GSK210817PKT794</t>
  </si>
  <si>
    <t>GSK210817UKI170</t>
  </si>
  <si>
    <t>GSK210817DVX751</t>
  </si>
  <si>
    <t>GSK210817EQZ584</t>
  </si>
  <si>
    <t>GSK210817ORZ934</t>
  </si>
  <si>
    <t>GSK210817OKC721</t>
  </si>
  <si>
    <t>GSK210817SGU893</t>
  </si>
  <si>
    <t>GSK210817OEG806</t>
  </si>
  <si>
    <t>GSK210817GUE827</t>
  </si>
  <si>
    <t>GSK210817SUT683</t>
  </si>
  <si>
    <t>GSK210817LBH910</t>
  </si>
  <si>
    <t>GSK210817UEV954</t>
  </si>
  <si>
    <t>GSK210817DQL123</t>
  </si>
  <si>
    <t>GSK210817NKC236</t>
  </si>
  <si>
    <t>BKI032210030197</t>
  </si>
  <si>
    <t>BKI032210030528</t>
  </si>
  <si>
    <t>DMD/2108/17/BFPZ7823</t>
  </si>
  <si>
    <t>GSK210817SVF183</t>
  </si>
  <si>
    <t>GSK210817EAO374</t>
  </si>
  <si>
    <t>GSK210816KMU107</t>
  </si>
  <si>
    <t>GSK210816RSQ987</t>
  </si>
  <si>
    <t>GSK210817NXQ413</t>
  </si>
  <si>
    <t>GSK210816HIL827</t>
  </si>
  <si>
    <t>GSK210817PCW875</t>
  </si>
  <si>
    <t>GSK210817NXT549</t>
  </si>
  <si>
    <t>GSK210817GEI289</t>
  </si>
  <si>
    <t>GSK210817IJX763</t>
  </si>
  <si>
    <t>GSK210817MQI739</t>
  </si>
  <si>
    <t>GSK210816MSH902</t>
  </si>
  <si>
    <t>GSK210817ZQI149</t>
  </si>
  <si>
    <t>GSK210817QJZ964</t>
  </si>
  <si>
    <t>GSK210816WXQ132</t>
  </si>
  <si>
    <t>GSK210817LYU637</t>
  </si>
  <si>
    <t>GSK210817QFO289</t>
  </si>
  <si>
    <t>GSK210817EMZ389</t>
  </si>
  <si>
    <t>GSK210816BUF516</t>
  </si>
  <si>
    <t>GSK210817AKI761</t>
  </si>
  <si>
    <t>GSK210817JSZ394</t>
  </si>
  <si>
    <t>GSK210817SIK902</t>
  </si>
  <si>
    <t>GSK210817QPD807</t>
  </si>
  <si>
    <t>GSK210817YAH621</t>
  </si>
  <si>
    <t>GSK210817WGM108</t>
  </si>
  <si>
    <t>GSK210817FEG172</t>
  </si>
  <si>
    <t>GSK210817JMI847</t>
  </si>
  <si>
    <t>GSK210817JWA205</t>
  </si>
  <si>
    <t>GSK210817TEW452</t>
  </si>
  <si>
    <t>GSK210816VJH291</t>
  </si>
  <si>
    <t>GSK210817BCW836</t>
  </si>
  <si>
    <t>GSK210817DGQ715</t>
  </si>
  <si>
    <t>GSK210816XGN781</t>
  </si>
  <si>
    <t>GSK210817KMB475</t>
  </si>
  <si>
    <t>GSK210817SAP537</t>
  </si>
  <si>
    <t>GSK210817BZK163</t>
  </si>
  <si>
    <t>GSK210817BSE839</t>
  </si>
  <si>
    <t>GSK210817RUV865</t>
  </si>
  <si>
    <t>GSK210817TUQ603</t>
  </si>
  <si>
    <t>GSK210817ZCU237</t>
  </si>
  <si>
    <t>GSK210817MWT574</t>
  </si>
  <si>
    <t>GSK210817SAZ057</t>
  </si>
  <si>
    <t>GSK210817VML134</t>
  </si>
  <si>
    <t>GSK210817PAX189</t>
  </si>
  <si>
    <t>GSK210817UQD283</t>
  </si>
  <si>
    <t>GSK210817BNH416</t>
  </si>
  <si>
    <t>GSK210817LES791</t>
  </si>
  <si>
    <t>GSK210817PEB768</t>
  </si>
  <si>
    <t>GSK210817LGJD3</t>
  </si>
  <si>
    <t>GSK210817RKQ245</t>
  </si>
  <si>
    <t>GSK210817UYC984</t>
  </si>
  <si>
    <t>GSK210817DJN842</t>
  </si>
  <si>
    <t>GSK210817RIS985</t>
  </si>
  <si>
    <t>GSK210817RAC162</t>
  </si>
  <si>
    <t>GSK210817PIU652</t>
  </si>
  <si>
    <t>GSK210817LWC036</t>
  </si>
  <si>
    <t>GSK210817PCI092</t>
  </si>
  <si>
    <t>GSK210817HBO785</t>
  </si>
  <si>
    <t>GSK210817CIJ615</t>
  </si>
  <si>
    <t>GSK210817JQF086</t>
  </si>
  <si>
    <t>GSK210817JID217</t>
  </si>
  <si>
    <t>GSK210817WIB258</t>
  </si>
  <si>
    <t>GSK210817YCQ680</t>
  </si>
  <si>
    <t>GSK210817RTB347</t>
  </si>
  <si>
    <t>GSK210816KSW039</t>
  </si>
  <si>
    <t>GSK210817XRO680</t>
  </si>
  <si>
    <t>GSK210817YCE473</t>
  </si>
  <si>
    <t>GSK210817TRQ650</t>
  </si>
  <si>
    <t>GSK210817QDZ156</t>
  </si>
  <si>
    <t>GSK210817IZD109</t>
  </si>
  <si>
    <t>GSK210817LRQ157</t>
  </si>
  <si>
    <t>GSK210817KIG736</t>
  </si>
  <si>
    <t>GSK210817SWO685</t>
  </si>
  <si>
    <t>GSK210817IHD829</t>
  </si>
  <si>
    <t>GSK210817TYB046</t>
  </si>
  <si>
    <t>GSK210817ETG687</t>
  </si>
  <si>
    <t>GSK210817RBJ847</t>
  </si>
  <si>
    <t>GSK210817NLM819</t>
  </si>
  <si>
    <t>GSK210817EPC213</t>
  </si>
  <si>
    <t>GSK210817RPY193</t>
  </si>
  <si>
    <t>GSK210817XZJ874</t>
  </si>
  <si>
    <t>GSK210816LPU624</t>
  </si>
  <si>
    <t>GSK210817HQP539</t>
  </si>
  <si>
    <t>GSK210817UNV387</t>
  </si>
  <si>
    <t>GSK210817OFI918</t>
  </si>
  <si>
    <t>GSK210817AFT271</t>
  </si>
  <si>
    <t>GSK210817VUA573</t>
  </si>
  <si>
    <t>GSK210817RZB273</t>
  </si>
  <si>
    <t>GSK210817KYH341</t>
  </si>
  <si>
    <t>GSK210817ZCV576</t>
  </si>
  <si>
    <t>GSK210817RUK421</t>
  </si>
  <si>
    <t>GSK210817SYI320</t>
  </si>
  <si>
    <t>GSK210817QST507</t>
  </si>
  <si>
    <t>GSK210817IRT850</t>
  </si>
  <si>
    <t>GSK210817WHN389</t>
  </si>
  <si>
    <t>GSK210817JOT764</t>
  </si>
  <si>
    <t>GSK210817CIG986</t>
  </si>
  <si>
    <t>GSK210817WXZ125</t>
  </si>
  <si>
    <t>GSK210817DMA917</t>
  </si>
  <si>
    <t>GSK210817MPI370</t>
  </si>
  <si>
    <t>GSK210817ABK605</t>
  </si>
  <si>
    <t>GSK210817FJR165</t>
  </si>
  <si>
    <t>GSK210817JQD639</t>
  </si>
  <si>
    <t>GSK210817SMV051</t>
  </si>
  <si>
    <t>GSK210817PNQ285</t>
  </si>
  <si>
    <t>GSK210817UDW370</t>
  </si>
  <si>
    <t>GSK210817WAZ078</t>
  </si>
  <si>
    <t>GSK210817LCR817</t>
  </si>
  <si>
    <t>GSK210817MDV531</t>
  </si>
  <si>
    <t>GSK210817WCF834</t>
  </si>
  <si>
    <t>GSK210817PHO947</t>
  </si>
  <si>
    <t>GSK210817DFZ089</t>
  </si>
  <si>
    <t>GSK210817AJK906</t>
  </si>
  <si>
    <t>GSK210817ETW079</t>
  </si>
  <si>
    <t>GSK210817YNM195</t>
  </si>
  <si>
    <t>GSK210817WME783</t>
  </si>
  <si>
    <t>GSK210817VZI968</t>
  </si>
  <si>
    <t>GSK210817QUN689</t>
  </si>
  <si>
    <t>GSK210817KAY632</t>
  </si>
  <si>
    <t>GSK210817WOM305</t>
  </si>
  <si>
    <t>GSK210817JQX472</t>
  </si>
  <si>
    <t>GSK210817VXI054</t>
  </si>
  <si>
    <t>GSK210817XHE041</t>
  </si>
  <si>
    <t>GSK210817GUW479</t>
  </si>
  <si>
    <t>GSK210817LFS587</t>
  </si>
  <si>
    <t>GSK210817NJR178</t>
  </si>
  <si>
    <t>GSK210817YGQ820</t>
  </si>
  <si>
    <t>GSK210817HUQ054</t>
  </si>
  <si>
    <t>GSK210817CJS932</t>
  </si>
  <si>
    <t>GSK210817MOZ405</t>
  </si>
  <si>
    <t>GSK210817AYD652</t>
  </si>
  <si>
    <t>GSK210817RWY834</t>
  </si>
  <si>
    <t>GSK210817ZXV371</t>
  </si>
  <si>
    <t>GSK210817NGY679</t>
  </si>
  <si>
    <t>GSK210817UMC205</t>
  </si>
  <si>
    <t>GSK210817OXE973</t>
  </si>
  <si>
    <t>GSK210817QLZ073</t>
  </si>
  <si>
    <t>GSK210817LIO834</t>
  </si>
  <si>
    <t>GSK210817SMO374</t>
  </si>
  <si>
    <t>GSK210817HRF061</t>
  </si>
  <si>
    <t>GSK210817QWO064</t>
  </si>
  <si>
    <t>GSK210817EMO432</t>
  </si>
  <si>
    <t>GSK210817BSF859</t>
  </si>
  <si>
    <t>GSK210817VBQ927</t>
  </si>
  <si>
    <t>GSK210817EAV348</t>
  </si>
  <si>
    <t>DMD/2108/17/TFVJ3091</t>
  </si>
  <si>
    <t>GSK210817HIW045</t>
  </si>
  <si>
    <t>GSK210817OAJ763</t>
  </si>
  <si>
    <t>GSK210817BIW203</t>
  </si>
  <si>
    <t>GSK210817BZP185</t>
  </si>
  <si>
    <t>GSK210817RWC189</t>
  </si>
  <si>
    <t>GSK210817XPV743</t>
  </si>
  <si>
    <t>GSK210817YOK435</t>
  </si>
  <si>
    <t>GSK210817FIR981</t>
  </si>
  <si>
    <t>GSK210817QCF028</t>
  </si>
  <si>
    <t>GSK210817VQZ193</t>
  </si>
  <si>
    <t>GSK210817EPS468</t>
  </si>
  <si>
    <t>GSK210817GAN095</t>
  </si>
  <si>
    <t>GSK210817DPK596</t>
  </si>
  <si>
    <t>GSK210817QXN234</t>
  </si>
  <si>
    <t>GSK210817QYV374</t>
  </si>
  <si>
    <t>GSK210817MVR641</t>
  </si>
  <si>
    <t>GSK210817TZA841</t>
  </si>
  <si>
    <t>GSK210817QMZ158</t>
  </si>
  <si>
    <t>GSK210817NYU610</t>
  </si>
  <si>
    <t>GSK210817AMD843</t>
  </si>
  <si>
    <t>GSK210817SCI678</t>
  </si>
  <si>
    <t>GSK210817BYD397</t>
  </si>
  <si>
    <t>GSK210817FGM064</t>
  </si>
  <si>
    <t>GSK210817IDV764</t>
  </si>
  <si>
    <t>GSK210817VDZ614</t>
  </si>
  <si>
    <t>GSK210817XNI506</t>
  </si>
  <si>
    <t>GSK210817RIK208</t>
  </si>
  <si>
    <t>GSK210817HIU125</t>
  </si>
  <si>
    <t>GSK210817WVX301</t>
  </si>
  <si>
    <t>GSK210817HRF967</t>
  </si>
  <si>
    <t>GSK210817YMU504</t>
  </si>
  <si>
    <t>GSK210817HKP816</t>
  </si>
  <si>
    <t>GSK210817PFE635</t>
  </si>
  <si>
    <t>GSK210817IOY048</t>
  </si>
  <si>
    <t>GSK210817MHJ374</t>
  </si>
  <si>
    <t>GSK210817XHE920</t>
  </si>
  <si>
    <t>GSK210817OCV683</t>
  </si>
  <si>
    <t>GSK210817HCM268</t>
  </si>
  <si>
    <t>GSK210817TMA612</t>
  </si>
  <si>
    <t>GSK210817XWD925</t>
  </si>
  <si>
    <t>GSK210817IBL817</t>
  </si>
  <si>
    <t>GSK210817LUT634</t>
  </si>
  <si>
    <t>GSK210817ISL018</t>
  </si>
  <si>
    <t>GSK210817XRH481</t>
  </si>
  <si>
    <t>GSK210817ZBL485</t>
  </si>
  <si>
    <t>GSK210817YSW432</t>
  </si>
  <si>
    <t>GSK210817XLP613</t>
  </si>
  <si>
    <t>GSK210817WSZ907</t>
  </si>
  <si>
    <t>GSK210817QJW152</t>
  </si>
  <si>
    <t>GSK210817HWX793</t>
  </si>
  <si>
    <t>GSK210817BXS872</t>
  </si>
  <si>
    <t>GSK210817EXW920</t>
  </si>
  <si>
    <t>GSK210817KST345</t>
  </si>
  <si>
    <t>GSK210817FBR057</t>
  </si>
  <si>
    <t>GSK210817EKJ523</t>
  </si>
  <si>
    <t>GSK210817GBO615</t>
  </si>
  <si>
    <t>GSK210817SUM294</t>
  </si>
  <si>
    <t>GSK210817SDJ230</t>
  </si>
  <si>
    <t>GSK210817CIE984</t>
  </si>
  <si>
    <t>GSK210817ODW704</t>
  </si>
  <si>
    <t>GSK210817CUI601</t>
  </si>
  <si>
    <t>GSK210817RQE487</t>
  </si>
  <si>
    <t>GSK210817LIQ701</t>
  </si>
  <si>
    <t>GSK210817NVL945</t>
  </si>
  <si>
    <t>GSK210817BDJ247</t>
  </si>
  <si>
    <t>GSK210817QSM358</t>
  </si>
  <si>
    <t>GSK210817JFL209</t>
  </si>
  <si>
    <t>GSK210817RYF532</t>
  </si>
  <si>
    <t>GSK210817ASE941</t>
  </si>
  <si>
    <t>GSK210817FDC534</t>
  </si>
  <si>
    <t>GSK210817YAO746</t>
  </si>
  <si>
    <t>GSK210817XPH461</t>
  </si>
  <si>
    <t>GSK210817UNH428</t>
  </si>
  <si>
    <t>GSK210817CMT508</t>
  </si>
  <si>
    <t>GSK210817WTM571</t>
  </si>
  <si>
    <t>GSK210817VRX530</t>
  </si>
  <si>
    <t>GSK210817SGD942</t>
  </si>
  <si>
    <t>GSK210817YCV762</t>
  </si>
  <si>
    <t>GSK210817XKS907</t>
  </si>
  <si>
    <t>GSK210817FVL564</t>
  </si>
  <si>
    <t>GSK210817DMR195</t>
  </si>
  <si>
    <t>GSK210817CRH150</t>
  </si>
  <si>
    <t>GSK210817WUO243</t>
  </si>
  <si>
    <t>GSK210817XJU291</t>
  </si>
  <si>
    <t>GSK210817YMV407</t>
  </si>
  <si>
    <t>GSK210817DXQ718</t>
  </si>
  <si>
    <t>GSK210817ONJ276</t>
  </si>
  <si>
    <t>GSK210817AFT230</t>
  </si>
  <si>
    <t>GSK210817LAF402</t>
  </si>
  <si>
    <t>GSK210817BOX346</t>
  </si>
  <si>
    <t>GSK210817NCD385</t>
  </si>
  <si>
    <t>GSK210817BMJ150</t>
  </si>
  <si>
    <t>GSK210817DAS489</t>
  </si>
  <si>
    <t>GSK210817EBZ952</t>
  </si>
  <si>
    <t>GSK210817TLE624</t>
  </si>
  <si>
    <t>GSK210817OCR936</t>
  </si>
  <si>
    <t>GSK210817ADS216</t>
  </si>
  <si>
    <t>GSK210817LAQ534</t>
  </si>
  <si>
    <t>GSK210817BSG456</t>
  </si>
  <si>
    <t>GSK210817TKD190</t>
  </si>
  <si>
    <t>GSK210817KBF378</t>
  </si>
  <si>
    <t>GSK210817KTV249</t>
  </si>
  <si>
    <t>GSK210817DMS028</t>
  </si>
  <si>
    <t>GSK210817JOY096</t>
  </si>
  <si>
    <t>GSK210817DNK486</t>
  </si>
  <si>
    <t>GSK210817ELF837</t>
  </si>
  <si>
    <t>GSK210817VHZ904</t>
  </si>
  <si>
    <t>GSK210817WTX520</t>
  </si>
  <si>
    <t>GSK210817PUX642</t>
  </si>
  <si>
    <t>GSK210817KZU357</t>
  </si>
  <si>
    <t>GSK210817KDT094</t>
  </si>
  <si>
    <t>GSK210817WED734</t>
  </si>
  <si>
    <t>GSK210817WJE429</t>
  </si>
  <si>
    <t>GSK210817NEZ196</t>
  </si>
  <si>
    <t>GSK210817HMT273</t>
  </si>
  <si>
    <t>GSK210817QYD920</t>
  </si>
  <si>
    <t>GSK210817DFP813</t>
  </si>
  <si>
    <t>GSK210817AGE028</t>
  </si>
  <si>
    <t>GSK210817ONL651</t>
  </si>
  <si>
    <t>GSK210817MEG253</t>
  </si>
  <si>
    <t>GSK210817IDQ370</t>
  </si>
  <si>
    <t>GSK210817XLF859</t>
  </si>
  <si>
    <t>GSK210817KDY382</t>
  </si>
  <si>
    <t>GSK210817MAK469</t>
  </si>
  <si>
    <t>GSK210817EQX594</t>
  </si>
  <si>
    <t>GSK210817FAW789</t>
  </si>
  <si>
    <t>GSK210817ZLC547</t>
  </si>
  <si>
    <t>GSK210817BQW935</t>
  </si>
  <si>
    <t>GSK210817NQD032</t>
  </si>
  <si>
    <t>GSK210817ADB279</t>
  </si>
  <si>
    <t>DMD/2108/17/CEWN9475</t>
  </si>
  <si>
    <t>GSK210817EQI175</t>
  </si>
  <si>
    <t>GSK210817IWM041</t>
  </si>
  <si>
    <t>GSK210817NXS805</t>
  </si>
  <si>
    <t>GSK210817KIC651</t>
  </si>
  <si>
    <t>GSK210817BAZ948</t>
  </si>
  <si>
    <t>DMD/2108/18/BQNU8609</t>
  </si>
  <si>
    <t>GSK210817DWX934</t>
  </si>
  <si>
    <t>DMD/2108/17/XMAT2147</t>
  </si>
  <si>
    <t>GSK210817XTF347</t>
  </si>
  <si>
    <t>GSK210817QLF026</t>
  </si>
  <si>
    <t>GSK210817ZSP341</t>
  </si>
  <si>
    <t>GSK210817OBL408</t>
  </si>
  <si>
    <t>GSK210817MYB480</t>
  </si>
  <si>
    <t>GSK210817EQN876</t>
  </si>
  <si>
    <t>GSK210817CUG492</t>
  </si>
  <si>
    <t>GSK210817GTV047</t>
  </si>
  <si>
    <t>GSK210817UYF930</t>
  </si>
  <si>
    <t>GSK210817IGQ915</t>
  </si>
  <si>
    <t>GSK210817YEH983</t>
  </si>
  <si>
    <t>GSK210817NIU283</t>
  </si>
  <si>
    <t>GSK210817HRM902</t>
  </si>
  <si>
    <t>GSK210817IAL184</t>
  </si>
  <si>
    <t>GSK210817URY850</t>
  </si>
  <si>
    <t>GSK210817HLP712</t>
  </si>
  <si>
    <t>GSK210817THG673</t>
  </si>
  <si>
    <t>GSK210817BAG901</t>
  </si>
  <si>
    <t>GSK210817SOQ723</t>
  </si>
  <si>
    <t>GSK210817XNF019</t>
  </si>
  <si>
    <t>GSK210817KYI219</t>
  </si>
  <si>
    <t xml:space="preserve"> GSK210817CKF671</t>
  </si>
  <si>
    <t>GSK210817LXD957</t>
  </si>
  <si>
    <t>GSK210817QGX364</t>
  </si>
  <si>
    <t>GSK210817GHI187</t>
  </si>
  <si>
    <t>GSK210817YGX216</t>
  </si>
  <si>
    <t>GSK210817JKU176</t>
  </si>
  <si>
    <t>GSK210817OUM198</t>
  </si>
  <si>
    <t>GSK210817KUC752</t>
  </si>
  <si>
    <t>GSK210817ZHJ653</t>
  </si>
  <si>
    <t>GSK210817COG916</t>
  </si>
  <si>
    <t>GSK210817JDS028</t>
  </si>
  <si>
    <t>GSK210817XTD589</t>
  </si>
  <si>
    <t>GSK210817BZE765</t>
  </si>
  <si>
    <t>GSK210817FLD752</t>
  </si>
  <si>
    <t>GSK210817UON946</t>
  </si>
  <si>
    <t>GSK210817DVO571</t>
  </si>
  <si>
    <t>GSK210817UIW483</t>
  </si>
  <si>
    <t>GSK210817DLR781</t>
  </si>
  <si>
    <t>GSK210817CZX148</t>
  </si>
  <si>
    <t>GSK210817SPI974</t>
  </si>
  <si>
    <t>GSK210817DPU275</t>
  </si>
  <si>
    <t>GSK210817ZKI579</t>
  </si>
  <si>
    <t>GSK210817MBN092</t>
  </si>
  <si>
    <t>GSK210817ZDN495</t>
  </si>
  <si>
    <t>GSK210817RXB813</t>
  </si>
  <si>
    <t>GSK210817OHX026</t>
  </si>
  <si>
    <t>GSK210817ILR742</t>
  </si>
  <si>
    <t>GSK210817AYH386</t>
  </si>
  <si>
    <t>GSK210817ZRW257</t>
  </si>
  <si>
    <t>GSK210817SZO046</t>
  </si>
  <si>
    <t>GSK210816DWX685</t>
  </si>
  <si>
    <t>GSK210817GYX183</t>
  </si>
  <si>
    <t>GSK210817IKS375</t>
  </si>
  <si>
    <t>GSK210817VFG367</t>
  </si>
  <si>
    <t>GSK210817MQN819</t>
  </si>
  <si>
    <t>GSK210816EUR924</t>
  </si>
  <si>
    <t>GSK210817FRL683</t>
  </si>
  <si>
    <t>GSK210817KWM315</t>
  </si>
  <si>
    <t>GSK210816RLN745</t>
  </si>
  <si>
    <t>GSK210817RFW975</t>
  </si>
  <si>
    <t>GSK210817PDR032</t>
  </si>
  <si>
    <t>GSK210817FRW108</t>
  </si>
  <si>
    <t>GSK210817CGO786</t>
  </si>
  <si>
    <t>GSK210817AFW603</t>
  </si>
  <si>
    <t>GSK210817PMW601</t>
  </si>
  <si>
    <t>GSK210817OHN132</t>
  </si>
  <si>
    <t>GSK210817DNQ579</t>
  </si>
  <si>
    <t>GSK210817CVS429</t>
  </si>
  <si>
    <t>GSK210817FON963</t>
  </si>
  <si>
    <t>GSK210817DUS497</t>
  </si>
  <si>
    <t>GSK210817MCH052</t>
  </si>
  <si>
    <t>GSK210817OJP986</t>
  </si>
  <si>
    <t>GSK210817YIZ857</t>
  </si>
  <si>
    <t>GSK210817YGE327</t>
  </si>
  <si>
    <t>GSK210817BTN567</t>
  </si>
  <si>
    <t>GSK210817JIP502</t>
  </si>
  <si>
    <t>GSK210817JCS495</t>
  </si>
  <si>
    <t>GSK210817BUI195</t>
  </si>
  <si>
    <t>GSK210817CHO921</t>
  </si>
  <si>
    <t>GSK210817YNW853</t>
  </si>
  <si>
    <t>GSK210817PSU094</t>
  </si>
  <si>
    <t>GSK210817FYB841</t>
  </si>
  <si>
    <t>GSK210817DPM796</t>
  </si>
  <si>
    <t>GSK210817TOY985</t>
  </si>
  <si>
    <t>GSK210817BTV923</t>
  </si>
  <si>
    <t>GSK210817ULJ360</t>
  </si>
  <si>
    <t>GSK210817SNO605</t>
  </si>
  <si>
    <t>GSK210817HDQ308</t>
  </si>
  <si>
    <t>GSK210817ZFW431</t>
  </si>
  <si>
    <t>GSK210817TGJ017</t>
  </si>
  <si>
    <t>GSK210816OFL074</t>
  </si>
  <si>
    <t>GSK210816NPW642</t>
  </si>
  <si>
    <t>GSK210817PXC836</t>
  </si>
  <si>
    <t>GSK210816IKT876</t>
  </si>
  <si>
    <t>GSK210816NKZ315</t>
  </si>
  <si>
    <t>GSK210817NCF975</t>
  </si>
  <si>
    <t>GSK210817CRN982</t>
  </si>
  <si>
    <t>GSK210817YZL319</t>
  </si>
  <si>
    <t>GSK210817BHK396</t>
  </si>
  <si>
    <t>GSK210817BKP914</t>
  </si>
  <si>
    <t>R67052604403500</t>
  </si>
  <si>
    <t>GSK210817TQM932</t>
  </si>
  <si>
    <t>GSK210817WUR502</t>
  </si>
  <si>
    <t>GSK210817TLU549</t>
  </si>
  <si>
    <t>GSK210817BOH169</t>
  </si>
  <si>
    <t>GSK210817URL329</t>
  </si>
  <si>
    <t>GSK210817NCZ065</t>
  </si>
  <si>
    <t>GSK210817SPN097</t>
  </si>
  <si>
    <t>GSK210817UFP048</t>
  </si>
  <si>
    <t>GSK210817SVW350</t>
  </si>
  <si>
    <t>GSK210817EST097</t>
  </si>
  <si>
    <t>GSK210817LZV150</t>
  </si>
  <si>
    <t>GSK210817MGL401</t>
  </si>
  <si>
    <t>GSK210817OED985</t>
  </si>
  <si>
    <t>GSK210817OUZ423</t>
  </si>
  <si>
    <t>GSK210817YMD548</t>
  </si>
  <si>
    <t>GSK210817DQL473</t>
  </si>
  <si>
    <t>GSK210817XTE520</t>
  </si>
  <si>
    <t>GSK210817UQT705</t>
  </si>
  <si>
    <t>GSK210817DJA620</t>
  </si>
  <si>
    <t>GSK210816COT960</t>
  </si>
  <si>
    <t>GSK210817CMF150</t>
  </si>
  <si>
    <t>GSK210817NUG786</t>
  </si>
  <si>
    <t>GSK210817PKB432</t>
  </si>
  <si>
    <t>GSK210817HBP367</t>
  </si>
  <si>
    <t>GSK210817CNW751</t>
  </si>
  <si>
    <t>GSK210817UEQ536</t>
  </si>
  <si>
    <t>GSK210817HWI760</t>
  </si>
  <si>
    <t>GSK210817RME354</t>
  </si>
  <si>
    <t>GSK210817GYK386</t>
  </si>
  <si>
    <t>GSK210817TAM154</t>
  </si>
  <si>
    <t>GSK210817WQJ249</t>
  </si>
  <si>
    <t>GSK210817WJZ604</t>
  </si>
  <si>
    <t>GSK210817CWU495</t>
  </si>
  <si>
    <t>GSK210817HUL913</t>
  </si>
  <si>
    <t>GSK210817DMW837</t>
  </si>
  <si>
    <t>GSK210817HOZ264</t>
  </si>
  <si>
    <t>GSK210817OJC024</t>
  </si>
  <si>
    <t>GSK210817XIC324</t>
  </si>
  <si>
    <t>GSK210817IDH875</t>
  </si>
  <si>
    <t>GSK210817DKY018</t>
  </si>
  <si>
    <t>GSK210817JUM735</t>
  </si>
  <si>
    <t>GSK210817PRQ067</t>
  </si>
  <si>
    <t>GSK210817RSB158</t>
  </si>
  <si>
    <t>GSK210817CXT098</t>
  </si>
  <si>
    <t>GSK210817ENP384</t>
  </si>
  <si>
    <t>GSK210816QOL145</t>
  </si>
  <si>
    <t>GSK210817PHC942</t>
  </si>
  <si>
    <t>GSK210817BRS267</t>
  </si>
  <si>
    <t>GSK210817DQZ548</t>
  </si>
  <si>
    <t>GSK210817WMN869</t>
  </si>
  <si>
    <t>GSK210817OJM501</t>
  </si>
  <si>
    <t>GSK210817YZJ048</t>
  </si>
  <si>
    <t>GSK210817CNP091</t>
  </si>
  <si>
    <t>GSK210817RWX854</t>
  </si>
  <si>
    <t>GSK210817YSH397</t>
  </si>
  <si>
    <t>GSK210817FSE714</t>
  </si>
  <si>
    <t>GSK210817JEN058</t>
  </si>
  <si>
    <t>GSK210817KQH190</t>
  </si>
  <si>
    <t>GSK210817OJU768</t>
  </si>
  <si>
    <t>GSK210817ACY796</t>
  </si>
  <si>
    <t>GSK210817JBO802</t>
  </si>
  <si>
    <t>GSK210817RLD839</t>
  </si>
  <si>
    <t>GSK210817GPK013</t>
  </si>
  <si>
    <t>GSK210817NOS429</t>
  </si>
  <si>
    <t>GSK210817VMX264</t>
  </si>
  <si>
    <t>GSK210817MKJ580</t>
  </si>
  <si>
    <t>GSK210817ZJC504</t>
  </si>
  <si>
    <t>GSK210817HRU947</t>
  </si>
  <si>
    <t>GSK210817LWN219</t>
  </si>
  <si>
    <t>GSK210817LYS879</t>
  </si>
  <si>
    <t>GSK210817RLM179</t>
  </si>
  <si>
    <t>GSK210817MSP629</t>
  </si>
  <si>
    <t>GSK210817PBI847</t>
  </si>
  <si>
    <t>GSK210817ULX713</t>
  </si>
  <si>
    <t>GSK210817OXK892</t>
  </si>
  <si>
    <t>GSK210817MCE874</t>
  </si>
  <si>
    <t>GSK210817RKF628</t>
  </si>
  <si>
    <t>GSK210817OYH239</t>
  </si>
  <si>
    <t>GSK210817NLP358</t>
  </si>
  <si>
    <t>GSK210817UDJ087</t>
  </si>
  <si>
    <t>GSK210817XFL946</t>
  </si>
  <si>
    <t>GSK210817NOL753</t>
  </si>
  <si>
    <t>GSK210817JZR689</t>
  </si>
  <si>
    <t>GSK210817IOC609</t>
  </si>
  <si>
    <t>GSK210817KSB084</t>
  </si>
  <si>
    <t>GSK210817NXK580</t>
  </si>
  <si>
    <t>GSK210817JRD418</t>
  </si>
  <si>
    <t>GSK210817BJX371</t>
  </si>
  <si>
    <t>GSK210817VZM803</t>
  </si>
  <si>
    <t>GSK210817OSP957</t>
  </si>
  <si>
    <t>GSK210817DBT328</t>
  </si>
  <si>
    <t>GSK210817ZHF762</t>
  </si>
  <si>
    <t>GSK210817CFD942</t>
  </si>
  <si>
    <t>GSK210817YJK896</t>
  </si>
  <si>
    <t>GSK210817RKF940</t>
  </si>
  <si>
    <t>GSK210817OXI085</t>
  </si>
  <si>
    <t>GSK210817ZJX152</t>
  </si>
  <si>
    <t>GSK210817OZB815</t>
  </si>
  <si>
    <t>GSK210817DRS306</t>
  </si>
  <si>
    <t>GSK210817SLX968</t>
  </si>
  <si>
    <t>GSK210817DZE872</t>
  </si>
  <si>
    <t>GSK210817FZW708</t>
  </si>
  <si>
    <t>GSK210817XFI435</t>
  </si>
  <si>
    <t>GSK210817HFB643</t>
  </si>
  <si>
    <t>GSK210817EAI643</t>
  </si>
  <si>
    <t>GSK210817GJB102</t>
  </si>
  <si>
    <t>GSK210817OAD132</t>
  </si>
  <si>
    <t>GSK210817KGF170</t>
  </si>
  <si>
    <t>GSK210817FKJ145</t>
  </si>
  <si>
    <t>GSK210817GDC156</t>
  </si>
  <si>
    <t>GSK210817DST5986</t>
  </si>
  <si>
    <t>GSK210817IXC126</t>
  </si>
  <si>
    <t>GSK210817MBR819</t>
  </si>
  <si>
    <t>GSK210817JXP673</t>
  </si>
  <si>
    <t>GSK210817QBF346</t>
  </si>
  <si>
    <t>GSK210817RCS364</t>
  </si>
  <si>
    <t>GSK210817GBY975</t>
  </si>
  <si>
    <t>GSK210817QDY942</t>
  </si>
  <si>
    <t>GSK210817WZJ286</t>
  </si>
  <si>
    <t>GSK210817JMV315</t>
  </si>
  <si>
    <t>GSK210817MXB751</t>
  </si>
  <si>
    <t>GSK210817RJU751</t>
  </si>
  <si>
    <t>GSK210817UZQ752</t>
  </si>
  <si>
    <t>GSK210817YPV016</t>
  </si>
  <si>
    <t>GSK210817XSU451</t>
  </si>
  <si>
    <t>GSK210817SMR425</t>
  </si>
  <si>
    <t>GSK210817CRG019</t>
  </si>
  <si>
    <t>GSK210817ECJ078</t>
  </si>
  <si>
    <t>GSK210817POC074</t>
  </si>
  <si>
    <t>GSK210817WHF086</t>
  </si>
  <si>
    <t>GSK210817BUA423</t>
  </si>
  <si>
    <t>GSK210817OCJ816</t>
  </si>
  <si>
    <t>GSK210817CSE483</t>
  </si>
  <si>
    <t>GSK210817EYQ926</t>
  </si>
  <si>
    <t>GSK210817QHY369</t>
  </si>
  <si>
    <t>GSK210817NOX058</t>
  </si>
  <si>
    <t>GSK210817WGZ890</t>
  </si>
  <si>
    <t>GSK210817TLV328</t>
  </si>
  <si>
    <t>GSK210817MIJ913</t>
  </si>
  <si>
    <t>GSK210817GZJ678</t>
  </si>
  <si>
    <t>GSK210817JIG079</t>
  </si>
  <si>
    <t>GSK210817KTI894</t>
  </si>
  <si>
    <t>GSK210817PHQ891</t>
  </si>
  <si>
    <t>GSK210817DKI810</t>
  </si>
  <si>
    <t>GSK210817BCR562</t>
  </si>
  <si>
    <t>GSK210817JPR098</t>
  </si>
  <si>
    <t>GSK210817FGS536</t>
  </si>
  <si>
    <t>GSK210817NFH260</t>
  </si>
  <si>
    <t>GSK210817INX351</t>
  </si>
  <si>
    <t>GSK210817XPV962</t>
  </si>
  <si>
    <t>GSK210817XRI953</t>
  </si>
  <si>
    <t>GSK210817HQD510</t>
  </si>
  <si>
    <t>DMD/2108/17/QSIV7536</t>
  </si>
  <si>
    <t>GSK210817ZQF980</t>
  </si>
  <si>
    <t>GSK210817ZIP215</t>
  </si>
  <si>
    <t>GSK210817IQX457</t>
  </si>
  <si>
    <t>GSK210817JPV148</t>
  </si>
  <si>
    <t>GSK210817QRI398</t>
  </si>
  <si>
    <t>GSK210817EQX207</t>
  </si>
  <si>
    <t>GSK210816RCL295</t>
  </si>
  <si>
    <t>GSK210817VMN582</t>
  </si>
  <si>
    <t>KM. NUSANTARA SEJATI</t>
  </si>
  <si>
    <t>26/8/2021 POD by Akbar</t>
  </si>
  <si>
    <t>DMD/2108/18/UCBM7903</t>
  </si>
  <si>
    <t xml:space="preserve"> GSK210818NRT438</t>
  </si>
  <si>
    <t>GSK210818GBN261</t>
  </si>
  <si>
    <t>GSK210818GMP941</t>
  </si>
  <si>
    <t>GSK210818ERX789</t>
  </si>
  <si>
    <t>GSK210818MSX831</t>
  </si>
  <si>
    <t>GSK210818LFC157</t>
  </si>
  <si>
    <t>GSK210818JDM182</t>
  </si>
  <si>
    <t>GSK210818SVF805</t>
  </si>
  <si>
    <t>GSK210818DBU128</t>
  </si>
  <si>
    <t>GSK210818TEY638</t>
  </si>
  <si>
    <t>GSK210818TLV783</t>
  </si>
  <si>
    <t>GSK210818VXW706</t>
  </si>
  <si>
    <t>GSK210818PVZ276</t>
  </si>
  <si>
    <t>GSK210818ONT329</t>
  </si>
  <si>
    <t>GSK210818SOF263</t>
  </si>
  <si>
    <t>GSK210818LGZ517</t>
  </si>
  <si>
    <t>GSK210818ISK9179</t>
  </si>
  <si>
    <t>GSK210818LTA4878</t>
  </si>
  <si>
    <t>GSK210818QBG678</t>
  </si>
  <si>
    <t>GSK210818FVO653</t>
  </si>
  <si>
    <t>GSK210818CIB816</t>
  </si>
  <si>
    <t>GSK210818XMW643</t>
  </si>
  <si>
    <t>GSK210818TIB762</t>
  </si>
  <si>
    <t>GSK210818IUA713</t>
  </si>
  <si>
    <t>GSK210818BUV640</t>
  </si>
  <si>
    <t>GSK210818NQK804</t>
  </si>
  <si>
    <t>GSK210818QBV750</t>
  </si>
  <si>
    <t>GSK210818DZO067</t>
  </si>
  <si>
    <t>GSK210818XWO036</t>
  </si>
  <si>
    <t>GSK210818QNL368</t>
  </si>
  <si>
    <t>GSK210818NCI635</t>
  </si>
  <si>
    <t>GSK210818ODS718</t>
  </si>
  <si>
    <t>GSK210818HVK520</t>
  </si>
  <si>
    <t>GSK210818RXK084</t>
  </si>
  <si>
    <t>GSK210818SHF801</t>
  </si>
  <si>
    <t>GSK210818KDA390</t>
  </si>
  <si>
    <t>GSK210818AJX613</t>
  </si>
  <si>
    <t>GSK210818NER630</t>
  </si>
  <si>
    <t>GSK210818MAV920</t>
  </si>
  <si>
    <t>GSK210818TBR085</t>
  </si>
  <si>
    <t>GSK210818YAB395</t>
  </si>
  <si>
    <t>GSK210818TIN135</t>
  </si>
  <si>
    <t>GSK210818ZYK297</t>
  </si>
  <si>
    <t>GSK210818ZST314</t>
  </si>
  <si>
    <t>GSK210818MIP263</t>
  </si>
  <si>
    <t>GSK210818OJX846</t>
  </si>
  <si>
    <t>GSK210817KBR279</t>
  </si>
  <si>
    <t>GSK210818OZC905</t>
  </si>
  <si>
    <t>GSK210818BOI257</t>
  </si>
  <si>
    <t>GSK210818OYZ258</t>
  </si>
  <si>
    <t>GSK210817RBO267</t>
  </si>
  <si>
    <t>GSK210818TPI039</t>
  </si>
  <si>
    <t>GSK210818ISF479</t>
  </si>
  <si>
    <t>GSK210818VEQ670</t>
  </si>
  <si>
    <t>GSK210818KRW652</t>
  </si>
  <si>
    <t>GSK210818NRZ579</t>
  </si>
  <si>
    <t>GSK210818SHN721</t>
  </si>
  <si>
    <t>GSK210818PVN968</t>
  </si>
  <si>
    <t>GSK210818AWT398</t>
  </si>
  <si>
    <t>GSK210818PFL381</t>
  </si>
  <si>
    <t>GSK210817XPC953</t>
  </si>
  <si>
    <t>GSK210818JOK478</t>
  </si>
  <si>
    <t>GSK210818XLJ586</t>
  </si>
  <si>
    <t>GSK210818LFY018</t>
  </si>
  <si>
    <t>GSK210817YUH469</t>
  </si>
  <si>
    <t>GSK210818FBQ108</t>
  </si>
  <si>
    <t>GSK210818XDA207</t>
  </si>
  <si>
    <t>GSK210818SON089</t>
  </si>
  <si>
    <t>GSK210818LPF593</t>
  </si>
  <si>
    <t>GSK210818GMR192</t>
  </si>
  <si>
    <t>GSK210818RMA063</t>
  </si>
  <si>
    <t>GSK210818XBR895</t>
  </si>
  <si>
    <t>GSK210817XOI180</t>
  </si>
  <si>
    <t>GSK210818PGA681</t>
  </si>
  <si>
    <t>GSK210818JZL281</t>
  </si>
  <si>
    <t>GSK210818YQP153</t>
  </si>
  <si>
    <t>GSK210818VPU657</t>
  </si>
  <si>
    <t>GSK210818EZK450</t>
  </si>
  <si>
    <t>GSK210818KLM475</t>
  </si>
  <si>
    <t>GSK210818APC369</t>
  </si>
  <si>
    <t>GSK210818YOF124</t>
  </si>
  <si>
    <t>GSK210817OGD289</t>
  </si>
  <si>
    <t>GSK210818YLV201</t>
  </si>
  <si>
    <t>GSK210818BSF145</t>
  </si>
  <si>
    <t>GSK210818VHF376</t>
  </si>
  <si>
    <t>GSK210818QJL410</t>
  </si>
  <si>
    <t>GSK210818HPM186</t>
  </si>
  <si>
    <t>GSK210817FHU932</t>
  </si>
  <si>
    <t>GSK210818KQN251</t>
  </si>
  <si>
    <t>GSK210818XJT209</t>
  </si>
  <si>
    <t>GSK210818YKN276</t>
  </si>
  <si>
    <t>GSK210818HGK342</t>
  </si>
  <si>
    <t>GSK210818AYL093</t>
  </si>
  <si>
    <t>GSK210818KRN754</t>
  </si>
  <si>
    <t>GSK210818KGY952</t>
  </si>
  <si>
    <t>GSK210818KFB983</t>
  </si>
  <si>
    <t>GSK210818YCJ390</t>
  </si>
  <si>
    <t>GSK210817HTV742</t>
  </si>
  <si>
    <t>GSK210818KIJ271</t>
  </si>
  <si>
    <t>GSK210818GZN528</t>
  </si>
  <si>
    <t>GSK210818WTD019</t>
  </si>
  <si>
    <t>GSK210818PCV891</t>
  </si>
  <si>
    <t>GSK210818FDH163</t>
  </si>
  <si>
    <t>GSK210818BIH791</t>
  </si>
  <si>
    <t>GSK210818XNC628</t>
  </si>
  <si>
    <t>GSK210818ZPV023</t>
  </si>
  <si>
    <t>GSK210817MNL420</t>
  </si>
  <si>
    <t>GSK210817ADZ082</t>
  </si>
  <si>
    <t>GSK210817TEY946</t>
  </si>
  <si>
    <t>GSK210818FIE376</t>
  </si>
  <si>
    <t>GSK210818YWV174</t>
  </si>
  <si>
    <t>GSK210818OBJ681</t>
  </si>
  <si>
    <t>GSK210818UMF871</t>
  </si>
  <si>
    <t>GSK210818WPS465</t>
  </si>
  <si>
    <t>GSK210818XRT128</t>
  </si>
  <si>
    <t>GSK210818UHF081</t>
  </si>
  <si>
    <t>GSK210818EVH102</t>
  </si>
  <si>
    <t>GSK210818CFI186</t>
  </si>
  <si>
    <t>GSK210818UKL746</t>
  </si>
  <si>
    <t>GSK210818KLF756</t>
  </si>
  <si>
    <t>GSK210818AYI973</t>
  </si>
  <si>
    <t>GSK210818IPD975</t>
  </si>
  <si>
    <t>GSK210818QTE815</t>
  </si>
  <si>
    <t>GSK210818JVB213</t>
  </si>
  <si>
    <t>GSK210818HIW753</t>
  </si>
  <si>
    <t>GSK210818XGF702</t>
  </si>
  <si>
    <t>GSK210818WOT658</t>
  </si>
  <si>
    <t>GSK210818NBT532</t>
  </si>
  <si>
    <t>GSK210818KNY906</t>
  </si>
  <si>
    <t>GSK210818RHJ926</t>
  </si>
  <si>
    <t>GSK210818JCZ254</t>
  </si>
  <si>
    <t>GSK210818BWP273</t>
  </si>
  <si>
    <t>GSK210818KBW502</t>
  </si>
  <si>
    <t>GSK210818LPK045</t>
  </si>
  <si>
    <t>GSK210818LIW602</t>
  </si>
  <si>
    <t>GSK210818FVA692</t>
  </si>
  <si>
    <t>GSK210818ZGE752</t>
  </si>
  <si>
    <t>GSK210818YNX310</t>
  </si>
  <si>
    <t>DMD/2108/18/YNUA7281</t>
  </si>
  <si>
    <t>GSK210818DHN613</t>
  </si>
  <si>
    <t>GSK210818ATL186</t>
  </si>
  <si>
    <t>GSK210818EJC941</t>
  </si>
  <si>
    <t>GSK210818GPO523</t>
  </si>
  <si>
    <t>GSK210818BJW496</t>
  </si>
  <si>
    <t>GSK210818TYO824</t>
  </si>
  <si>
    <t>GSK210818CPN382</t>
  </si>
  <si>
    <t>GSK210818AUM294</t>
  </si>
  <si>
    <t>DMD/2108/18/FCJB3682</t>
  </si>
  <si>
    <t>DMD/2108/19/KOMD9734</t>
  </si>
  <si>
    <t>GSK210819VMG729</t>
  </si>
  <si>
    <t>GSK210819IZU983</t>
  </si>
  <si>
    <t>DMD/2108/19/HGMY3095</t>
  </si>
  <si>
    <t>GSK210819TRG329</t>
  </si>
  <si>
    <t>GSK210819BLX314</t>
  </si>
  <si>
    <t>GSK210818VOJ850</t>
  </si>
  <si>
    <t>GSK210819DCT058</t>
  </si>
  <si>
    <t>GSK210819CMB167</t>
  </si>
  <si>
    <t>GSK210819KOY094</t>
  </si>
  <si>
    <t>GSK210819TXS140</t>
  </si>
  <si>
    <t>GSK210819UFC698</t>
  </si>
  <si>
    <t>GSK210819MXA719</t>
  </si>
  <si>
    <t>GSK210819PKY206</t>
  </si>
  <si>
    <t>GSK210819ING965</t>
  </si>
  <si>
    <t>GSK210819LQJ315</t>
  </si>
  <si>
    <t>GSK210819PNC942</t>
  </si>
  <si>
    <t>GSK210819FDS047</t>
  </si>
  <si>
    <t>GSK210819SYN406</t>
  </si>
  <si>
    <t>GSK210819MRF013</t>
  </si>
  <si>
    <t>GSK210819VYC743</t>
  </si>
  <si>
    <t>GSK210819OHZ682</t>
  </si>
  <si>
    <t>GSK210819QIW862</t>
  </si>
  <si>
    <t>GSK210819JDR806</t>
  </si>
  <si>
    <t>GSK210819IGP531</t>
  </si>
  <si>
    <t>GSK210819JLK675</t>
  </si>
  <si>
    <t>GSK210819TZQ136</t>
  </si>
  <si>
    <t>GSK210819JUP134</t>
  </si>
  <si>
    <t>GSK210819QSM176</t>
  </si>
  <si>
    <t>GSK210819SEM810</t>
  </si>
  <si>
    <t>GSK210819GNP650</t>
  </si>
  <si>
    <t>GSK210819ZAO987</t>
  </si>
  <si>
    <t>GSK210819RHJ463</t>
  </si>
  <si>
    <t>GSK210819XMD204</t>
  </si>
  <si>
    <t>GSK210819HJQ796</t>
  </si>
  <si>
    <t>GSK210819RGB361</t>
  </si>
  <si>
    <t>GSK210819RUV851</t>
  </si>
  <si>
    <t>GSK210819ZNM612</t>
  </si>
  <si>
    <t>GSK210819GBI285</t>
  </si>
  <si>
    <t>GSK210819RIB251</t>
  </si>
  <si>
    <t>GSK210819CGQ091</t>
  </si>
  <si>
    <t>GSK210819XQV470</t>
  </si>
  <si>
    <t>GSK210819FUI304</t>
  </si>
  <si>
    <t>GSK210819WYA465</t>
  </si>
  <si>
    <t>GSK210819OGN346</t>
  </si>
  <si>
    <t>GSK210819WET306</t>
  </si>
  <si>
    <t>GSK210819MVB920</t>
  </si>
  <si>
    <t>GSK210819OIS472</t>
  </si>
  <si>
    <t>GSK210819XKM372</t>
  </si>
  <si>
    <t>GSK210819VRF532</t>
  </si>
  <si>
    <t>GSK210819SGW486</t>
  </si>
  <si>
    <t>GSK210819HYD249</t>
  </si>
  <si>
    <t>GSK210819ZTX027</t>
  </si>
  <si>
    <t>GSK210819WUN190</t>
  </si>
  <si>
    <t>GSK210819OCJ348</t>
  </si>
  <si>
    <t>GSK210819WVI354</t>
  </si>
  <si>
    <t>GSK210819RUQ164</t>
  </si>
  <si>
    <t>GSK210819TNX189</t>
  </si>
  <si>
    <t>GSK210819UGJ275</t>
  </si>
  <si>
    <t>GSK210819WRB721</t>
  </si>
  <si>
    <t>GSK210819AZJ163</t>
  </si>
  <si>
    <t>GSK210818XAH196</t>
  </si>
  <si>
    <t>GSK210819SLE598</t>
  </si>
  <si>
    <t>GSK210819TXW276</t>
  </si>
  <si>
    <t>GSK210819XIJ740</t>
  </si>
  <si>
    <t>GSK210819HBY429</t>
  </si>
  <si>
    <t>GSK210819KFQ589</t>
  </si>
  <si>
    <t>GSK210819BQL901</t>
  </si>
  <si>
    <t>GSK210819RIK576</t>
  </si>
  <si>
    <t>GSK210819CYJ764</t>
  </si>
  <si>
    <t>GSK210819FRN163</t>
  </si>
  <si>
    <t>GSK210819OTG608</t>
  </si>
  <si>
    <t>GSK210819WHB170</t>
  </si>
  <si>
    <t>GSK210819AQJ648</t>
  </si>
  <si>
    <t>GSK210819BPJ519</t>
  </si>
  <si>
    <t>GSK210819AEJ694</t>
  </si>
  <si>
    <t>GSK210819LNR801</t>
  </si>
  <si>
    <t>GSK210818XMZ987</t>
  </si>
  <si>
    <t>GSK210819MEP235</t>
  </si>
  <si>
    <t>GSK210819EAK768</t>
  </si>
  <si>
    <t>GSK210819VNR062</t>
  </si>
  <si>
    <t>GSK210819VEN950</t>
  </si>
  <si>
    <t>GSK210819JSD730</t>
  </si>
  <si>
    <t>GSK210819AVS793</t>
  </si>
  <si>
    <t>GSK210819VLJ978</t>
  </si>
  <si>
    <t>GSK210819DRW089</t>
  </si>
  <si>
    <t>GSK210819GUM318</t>
  </si>
  <si>
    <t>GSK210819SUI413</t>
  </si>
  <si>
    <t>GSK210819DUZ849</t>
  </si>
  <si>
    <t>GSK210819JES514</t>
  </si>
  <si>
    <t>GSK210819KSY491</t>
  </si>
  <si>
    <t>GSK210819UQL087</t>
  </si>
  <si>
    <t>GSK210819GLO796</t>
  </si>
  <si>
    <t>GSK210819BAZ850</t>
  </si>
  <si>
    <t>GSK210819ONB782</t>
  </si>
  <si>
    <t>GSK210819QHY984</t>
  </si>
  <si>
    <t>GSK210819XIB419</t>
  </si>
  <si>
    <t>GSK210819GPN401</t>
  </si>
  <si>
    <t>GSK210819ZDR254</t>
  </si>
  <si>
    <t>GSK210819RYN538</t>
  </si>
  <si>
    <t>GSK210819TCP540</t>
  </si>
  <si>
    <t>GSK210819DLQ384</t>
  </si>
  <si>
    <t>GSK210819BXV865</t>
  </si>
  <si>
    <t>GSK210819PCY795</t>
  </si>
  <si>
    <t>GSK210819JKG549</t>
  </si>
  <si>
    <t>GSK210819GLI321</t>
  </si>
  <si>
    <t>GSK210819WNU047</t>
  </si>
  <si>
    <t>GSK210819EUO623</t>
  </si>
  <si>
    <t>GSK210819GPH309</t>
  </si>
  <si>
    <t>GSK210819GFZ832</t>
  </si>
  <si>
    <t>GSK210819GLI630</t>
  </si>
  <si>
    <t>GSK210819PMG738</t>
  </si>
  <si>
    <t>GSK210819YOP416</t>
  </si>
  <si>
    <t>GSK210819LDH907</t>
  </si>
  <si>
    <t>GSK210819IDC045</t>
  </si>
  <si>
    <t>GSK210819IKJ943</t>
  </si>
  <si>
    <t>GSK210819ZIE275</t>
  </si>
  <si>
    <t>N63703201905450</t>
  </si>
  <si>
    <t>GSK210819GJO298</t>
  </si>
  <si>
    <t>GSK210819FJC478</t>
  </si>
  <si>
    <t>GSK210819CXD491</t>
  </si>
  <si>
    <t>GSK210819CFT257</t>
  </si>
  <si>
    <t>GSK210819SJO601</t>
  </si>
  <si>
    <t>GSK210819YVN736</t>
  </si>
  <si>
    <t>GSK210819JST613</t>
  </si>
  <si>
    <t>GSK210819CTA789</t>
  </si>
  <si>
    <t>GSK210819RNV281</t>
  </si>
  <si>
    <t>GSK210819BDT816</t>
  </si>
  <si>
    <t>GSK210819XQA563</t>
  </si>
  <si>
    <t>GSK210819OWS619</t>
  </si>
  <si>
    <t>GSK210819TDG793</t>
  </si>
  <si>
    <t>GSK210819OTM031</t>
  </si>
  <si>
    <t>GSK210819SBX513</t>
  </si>
  <si>
    <t>GSK210819LQM695</t>
  </si>
  <si>
    <t>GSK210819DHX482</t>
  </si>
  <si>
    <t>GSK210819VOT365</t>
  </si>
  <si>
    <t>GSK210819RGL560</t>
  </si>
  <si>
    <t>GSK210819FUO571</t>
  </si>
  <si>
    <t>GSK210819NYB852</t>
  </si>
  <si>
    <t>GSK210819CBG970</t>
  </si>
  <si>
    <t>GSK210819LNV054</t>
  </si>
  <si>
    <t>GSK210819LGC530</t>
  </si>
  <si>
    <t>GSK210819CXA428</t>
  </si>
  <si>
    <t>GSK210819TBP379</t>
  </si>
  <si>
    <t>GSK210819LAU632</t>
  </si>
  <si>
    <t>GSK210819UPE372</t>
  </si>
  <si>
    <t>GSK210819RIS502</t>
  </si>
  <si>
    <t>GSK210819TVI965</t>
  </si>
  <si>
    <t>GSK210819TAJ652</t>
  </si>
  <si>
    <t>GSK210819ZYX402</t>
  </si>
  <si>
    <t>GSK210819ZXP943</t>
  </si>
  <si>
    <t>GSK210819BTE203</t>
  </si>
  <si>
    <t>GSK210819XOW270</t>
  </si>
  <si>
    <t>GSK210819SZV651</t>
  </si>
  <si>
    <t>GSK210819LRW371</t>
  </si>
  <si>
    <t>GSK210819PWG410</t>
  </si>
  <si>
    <t>GSK210819TDG293</t>
  </si>
  <si>
    <t>GSK210819MYL145</t>
  </si>
  <si>
    <t>GSK210819BWD304</t>
  </si>
  <si>
    <t>GSK210819UGT285</t>
  </si>
  <si>
    <t>GSK210819CQH819</t>
  </si>
  <si>
    <t>GSK210819XLS125</t>
  </si>
  <si>
    <t>GSK210819ALK028</t>
  </si>
  <si>
    <t>GSK210819EQU985</t>
  </si>
  <si>
    <t>GSK210819IOR201</t>
  </si>
  <si>
    <t>GSK210819HSL627</t>
  </si>
  <si>
    <t>GSK210819SPB781</t>
  </si>
  <si>
    <t>GSK210819CUY063</t>
  </si>
  <si>
    <t>GSK210819PRK803</t>
  </si>
  <si>
    <t>GSK210819LYW890</t>
  </si>
  <si>
    <t>GSK210819MRA697</t>
  </si>
  <si>
    <t>GSK210819VRC371</t>
  </si>
  <si>
    <t>GSK210819RYB865</t>
  </si>
  <si>
    <t>GSK210819FCG509</t>
  </si>
  <si>
    <t>GSK210819MEH594</t>
  </si>
  <si>
    <t>GSK210819KSO602</t>
  </si>
  <si>
    <t>GSK210819SID105</t>
  </si>
  <si>
    <t>GSK210819SQE958</t>
  </si>
  <si>
    <t>GSK210819QRO218</t>
  </si>
  <si>
    <t>GSK210819TUH403</t>
  </si>
  <si>
    <t>GSK210819SYP652</t>
  </si>
  <si>
    <t>GSK210819FZB032</t>
  </si>
  <si>
    <t>GSK210819FID687</t>
  </si>
  <si>
    <t>GSK210819NFP508</t>
  </si>
  <si>
    <t>GSK210819NYA574</t>
  </si>
  <si>
    <t>GSK210819WUA042</t>
  </si>
  <si>
    <t>GSK210819JOV879</t>
  </si>
  <si>
    <t>GSK210819YZC543</t>
  </si>
  <si>
    <t>GSK210819DXG921</t>
  </si>
  <si>
    <t>GSK210819HXW249</t>
  </si>
  <si>
    <t>GSK210819IEV891</t>
  </si>
  <si>
    <t>GSK210819VBQ632</t>
  </si>
  <si>
    <t>GSK210819RCZ829</t>
  </si>
  <si>
    <t>GSK210819XHV364</t>
  </si>
  <si>
    <t>GSK210819HKY290</t>
  </si>
  <si>
    <t>GSK210819GUK519</t>
  </si>
  <si>
    <t>GSK210819CKG580</t>
  </si>
  <si>
    <t>GSK210819WJP340</t>
  </si>
  <si>
    <t>GSK210819XDK218</t>
  </si>
  <si>
    <t>GSK210819FTB069</t>
  </si>
  <si>
    <t>GSK210819GUX135</t>
  </si>
  <si>
    <t>GSK210819WCS258</t>
  </si>
  <si>
    <t>GSK210819EHA310</t>
  </si>
  <si>
    <t>GSK210819NYF047</t>
  </si>
  <si>
    <t>GSK210819HPL093</t>
  </si>
  <si>
    <t>GSK210819DHY230</t>
  </si>
  <si>
    <t>GSK210819JVB827</t>
  </si>
  <si>
    <t>GSK210819INE296</t>
  </si>
  <si>
    <t>GSK210819EOQ463</t>
  </si>
  <si>
    <t>GSK210819KYZ763</t>
  </si>
  <si>
    <t>GSK210819HNL569</t>
  </si>
  <si>
    <t>GSK210819YFW624</t>
  </si>
  <si>
    <t>GSK210819IOW814</t>
  </si>
  <si>
    <t>GSK210819DZJ049</t>
  </si>
  <si>
    <t>GSK210819GMU740</t>
  </si>
  <si>
    <t>GSK210819TMS768</t>
  </si>
  <si>
    <t>GSK210819LJP376</t>
  </si>
  <si>
    <t>GSK210819OFC926</t>
  </si>
  <si>
    <t>GSK210819SON073</t>
  </si>
  <si>
    <t>GSK210819LUJ142</t>
  </si>
  <si>
    <t>GSK210819WQY461</t>
  </si>
  <si>
    <t>GSK210819YNM084</t>
  </si>
  <si>
    <t>GSK210819DGJ629</t>
  </si>
  <si>
    <t>GSK210819XGC386</t>
  </si>
  <si>
    <t>GSK210819NTK507</t>
  </si>
  <si>
    <t>GSK210819WKU658</t>
  </si>
  <si>
    <t>GSK210819MNE046</t>
  </si>
  <si>
    <t>GSK210819OBN519</t>
  </si>
  <si>
    <t>GSK210819ZDO203</t>
  </si>
  <si>
    <t>GSK210819YAN972</t>
  </si>
  <si>
    <t>GSK210819ADY056</t>
  </si>
  <si>
    <t>GSK210819RVW876</t>
  </si>
  <si>
    <t>GSK210819SLF875</t>
  </si>
  <si>
    <t>GSK210819IPE765</t>
  </si>
  <si>
    <t>GSK210819ILS347</t>
  </si>
  <si>
    <t>GSK210819SWR718</t>
  </si>
  <si>
    <t>GSK210819ISL123</t>
  </si>
  <si>
    <t>GSK210819JWB946</t>
  </si>
  <si>
    <t>GSK210819YGO178</t>
  </si>
  <si>
    <t>GSK210819OLT193</t>
  </si>
  <si>
    <t>GSK210819BVW156</t>
  </si>
  <si>
    <t>GSK210819YHZ729</t>
  </si>
  <si>
    <t>GSK210819MGY954</t>
  </si>
  <si>
    <t>GSK210819GED081</t>
  </si>
  <si>
    <t>GSK210819WBP923</t>
  </si>
  <si>
    <t>GSK210819PDC374</t>
  </si>
  <si>
    <t>GSK210819LNQ481</t>
  </si>
  <si>
    <t>GSK210819KGW974</t>
  </si>
  <si>
    <t>GSK210819ZMP270</t>
  </si>
  <si>
    <t>GSK210819UQR741</t>
  </si>
  <si>
    <t>GSK210819NFZ579</t>
  </si>
  <si>
    <t>GSK210819PVG651</t>
  </si>
  <si>
    <t>GSK210819LGJ604</t>
  </si>
  <si>
    <t>GSK210819VOF461</t>
  </si>
  <si>
    <t>GSK210819THZ483</t>
  </si>
  <si>
    <t>GSK210819RDO018</t>
  </si>
  <si>
    <t>GSK210819TCM712</t>
  </si>
  <si>
    <t>GSK210819OMD618</t>
  </si>
  <si>
    <t>GSK210819ZPD164</t>
  </si>
  <si>
    <t>GSK210819ZUD319</t>
  </si>
  <si>
    <t>GSK210819LFN921</t>
  </si>
  <si>
    <t>GSK210819LCT140</t>
  </si>
  <si>
    <t>GSK210819QFM952</t>
  </si>
  <si>
    <t>GSK210819SHW506</t>
  </si>
  <si>
    <t>GSK210819JIH485</t>
  </si>
  <si>
    <t>GSK210819TVO435</t>
  </si>
  <si>
    <t>GSK210819KYI158</t>
  </si>
  <si>
    <t>GSK210819JOF597</t>
  </si>
  <si>
    <t>GSK210819YGU684</t>
  </si>
  <si>
    <t>GSK210819VBM950</t>
  </si>
  <si>
    <t>GSK210819RWG140</t>
  </si>
  <si>
    <t>GSK210819CVN927</t>
  </si>
  <si>
    <t>GSK210819FEH724</t>
  </si>
  <si>
    <t>GSK210819ITS097</t>
  </si>
  <si>
    <t>GSK210819IRA382</t>
  </si>
  <si>
    <t>GSK210819ERT381</t>
  </si>
  <si>
    <t>GSK210819JQG608</t>
  </si>
  <si>
    <t>GSK210819PJO529</t>
  </si>
  <si>
    <t>GSK210819KBF361</t>
  </si>
  <si>
    <t>GSK210819OSE384</t>
  </si>
  <si>
    <t>GSK210819HFU389</t>
  </si>
  <si>
    <t>GSK210819VLW162</t>
  </si>
  <si>
    <t>GSK210819KPI162</t>
  </si>
  <si>
    <t>GSK210819CTO620</t>
  </si>
  <si>
    <t>GSK210819UAL260</t>
  </si>
  <si>
    <t>GSK210819RPQ921</t>
  </si>
  <si>
    <t>GSK210819VMR948</t>
  </si>
  <si>
    <t>GSK210819HJP856</t>
  </si>
  <si>
    <t>GSK210819YAE763</t>
  </si>
  <si>
    <t>GSK210819WPI812</t>
  </si>
  <si>
    <t>GSK210819OSM937</t>
  </si>
  <si>
    <t>GSK210819TES836</t>
  </si>
  <si>
    <t>GSK210819CEU429</t>
  </si>
  <si>
    <t>GSK210819SAM829</t>
  </si>
  <si>
    <t>GSK210819UVG124</t>
  </si>
  <si>
    <t>GSK210819DXV427</t>
  </si>
  <si>
    <t>GSK210819VZB541</t>
  </si>
  <si>
    <t>GSK210819BVZ675</t>
  </si>
  <si>
    <t>GSK210819PVQ204</t>
  </si>
  <si>
    <t>GSK210819FVI607</t>
  </si>
  <si>
    <t>GSK210819EVM504</t>
  </si>
  <si>
    <t>GSK210819OHW380</t>
  </si>
  <si>
    <t>GSK210819WZF385</t>
  </si>
  <si>
    <t>GSK210819ERN647</t>
  </si>
  <si>
    <t>GSK210819SWZ760</t>
  </si>
  <si>
    <t>GSK210819DMO845</t>
  </si>
  <si>
    <t>GSK210819RKC269</t>
  </si>
  <si>
    <t>GSK210819HJO036</t>
  </si>
  <si>
    <t>GSK210819NDO930</t>
  </si>
  <si>
    <t>GSK210819VOI098</t>
  </si>
  <si>
    <t>GSK210819HAR934</t>
  </si>
  <si>
    <t>GSK210819OWZ450</t>
  </si>
  <si>
    <t>GSK210819WGZ045</t>
  </si>
  <si>
    <t>GSK210819TIE726</t>
  </si>
  <si>
    <t>GSK210819UOK902</t>
  </si>
  <si>
    <t>GSK210819RXF468</t>
  </si>
  <si>
    <t>GSK210819THP076</t>
  </si>
  <si>
    <t>GSK210819YNB569</t>
  </si>
  <si>
    <t>GSK210819XDA694</t>
  </si>
  <si>
    <t>GSK210819DVA926</t>
  </si>
  <si>
    <t>GSK210819PZJ962</t>
  </si>
  <si>
    <t>GSK210819HFB259</t>
  </si>
  <si>
    <t>GSK210819RFO789</t>
  </si>
  <si>
    <t>GSK210819IKN760</t>
  </si>
  <si>
    <t>GSK210819CIH520</t>
  </si>
  <si>
    <t>GSK210819ZXL137</t>
  </si>
  <si>
    <t>GSK210818QXI316</t>
  </si>
  <si>
    <t>GSK210819RWJ298</t>
  </si>
  <si>
    <t>GSK210819CXN075</t>
  </si>
  <si>
    <t>GSK210819PTS934</t>
  </si>
  <si>
    <t>GSK210819DIR074</t>
  </si>
  <si>
    <t>GSK210819VSW491</t>
  </si>
  <si>
    <t>GSK210819DAY296</t>
  </si>
  <si>
    <t>GSK210819HGW459</t>
  </si>
  <si>
    <t>GSK210819RWG928</t>
  </si>
  <si>
    <t>GSK210819THJ461</t>
  </si>
  <si>
    <t>GSK210819PNU064</t>
  </si>
  <si>
    <t>GSK210819FEB409</t>
  </si>
  <si>
    <t>GSK210819XUN807</t>
  </si>
  <si>
    <t>GSK210819KQI961</t>
  </si>
  <si>
    <t>GSK210819ASY058</t>
  </si>
  <si>
    <t>GSK210819KGQ429</t>
  </si>
  <si>
    <t>GSK210819VIC143</t>
  </si>
  <si>
    <t>GSK210819NDV986</t>
  </si>
  <si>
    <t>GSK210819ECF839</t>
  </si>
  <si>
    <t>GSK210819EZP749</t>
  </si>
  <si>
    <t>GSK210819YEA584</t>
  </si>
  <si>
    <t>GSK210819APR796</t>
  </si>
  <si>
    <t>GSK210819POI417</t>
  </si>
  <si>
    <t>GSK210819BPK613</t>
  </si>
  <si>
    <t>GSK210819KHR024</t>
  </si>
  <si>
    <t>GSK210819LJX273</t>
  </si>
  <si>
    <t>GSK210819WQU681</t>
  </si>
  <si>
    <t>GSK210819SYB036</t>
  </si>
  <si>
    <t>GSK210819SBZ435</t>
  </si>
  <si>
    <t>GSK210819PBI180</t>
  </si>
  <si>
    <t>GSK210819LWA082</t>
  </si>
  <si>
    <t>GSK210819CLZ198</t>
  </si>
  <si>
    <t>GSK210819CWD576</t>
  </si>
  <si>
    <t>GSK210819VYD582</t>
  </si>
  <si>
    <t>GSK210819VDY097</t>
  </si>
  <si>
    <t>GSK210819ZUV798</t>
  </si>
  <si>
    <t>GSK210819PJD621</t>
  </si>
  <si>
    <t>GSK210819WHR386</t>
  </si>
  <si>
    <t>GSK210819GIO214</t>
  </si>
  <si>
    <t>GSK210819ZLK701</t>
  </si>
  <si>
    <t>GSK210819ESO062</t>
  </si>
  <si>
    <t>GSK210819FZP504</t>
  </si>
  <si>
    <t>GSK210819GNM734</t>
  </si>
  <si>
    <t>GSK210819GJI510</t>
  </si>
  <si>
    <t>GSK210819RXZ023</t>
  </si>
  <si>
    <t>GSK210819JLX938</t>
  </si>
  <si>
    <t>GSK210819TUQ231</t>
  </si>
  <si>
    <t>GSK210819ZEG745</t>
  </si>
  <si>
    <t>GSK210819FHY796</t>
  </si>
  <si>
    <t>GSK210819EUG917</t>
  </si>
  <si>
    <t>GSK210819YOJ078</t>
  </si>
  <si>
    <t>GSK210819PGI860</t>
  </si>
  <si>
    <t>GSK210819SGW843</t>
  </si>
  <si>
    <t>GSK210819YKH659</t>
  </si>
  <si>
    <t>GSK210819XWZ201</t>
  </si>
  <si>
    <t>GSK210819MOC981</t>
  </si>
  <si>
    <t>GSK210819ZPK402</t>
  </si>
  <si>
    <t>GSK210819RNE746</t>
  </si>
  <si>
    <t>GSK210819QMH781</t>
  </si>
  <si>
    <t>GSK210819JEW093</t>
  </si>
  <si>
    <t>GSK210819NTX058</t>
  </si>
  <si>
    <t>GSK210819ZGK486</t>
  </si>
  <si>
    <t>GSK210819EMI239</t>
  </si>
  <si>
    <t>GSK210819IQF486</t>
  </si>
  <si>
    <t>GSK210819FZB873</t>
  </si>
  <si>
    <t>GSK210819THY190</t>
  </si>
  <si>
    <t>GSK210819TJH425</t>
  </si>
  <si>
    <t>GSK210819SQR584</t>
  </si>
  <si>
    <t>GSK210819RMP489</t>
  </si>
  <si>
    <t>GSK210819FJI405</t>
  </si>
  <si>
    <t>GSK210819XAQ921</t>
  </si>
  <si>
    <t>GSK210819HTB250</t>
  </si>
  <si>
    <t>GSK210819ZBN128</t>
  </si>
  <si>
    <t>GSK210819BXL083</t>
  </si>
  <si>
    <t>GSK210819FYR481</t>
  </si>
  <si>
    <t>GSK210819QLJ128</t>
  </si>
  <si>
    <t>GSK210819FQN326</t>
  </si>
  <si>
    <t>GSK210819XWG815</t>
  </si>
  <si>
    <t>GSK210819XLG138</t>
  </si>
  <si>
    <t>GSK210819ILB596</t>
  </si>
  <si>
    <t>GSK210819GWQ267</t>
  </si>
  <si>
    <t>GSK210819XZU410</t>
  </si>
  <si>
    <t>GSK210819BKW159</t>
  </si>
  <si>
    <t>GSK210819HNF698</t>
  </si>
  <si>
    <t>GSK210819PQB081</t>
  </si>
  <si>
    <t>GSK210819YQG841</t>
  </si>
  <si>
    <t>GSK210819ULP413</t>
  </si>
  <si>
    <t>GSK210819QEJ248</t>
  </si>
  <si>
    <t>GSK210819PUZ037</t>
  </si>
  <si>
    <t>GSK210819YWU506</t>
  </si>
  <si>
    <t>GSK210819JAN067</t>
  </si>
  <si>
    <t>GSK210819OND762</t>
  </si>
  <si>
    <t>GSK210819BAG294</t>
  </si>
  <si>
    <t>GSK210819YQV186</t>
  </si>
  <si>
    <t>GSK210819STG058</t>
  </si>
  <si>
    <t>GSK210819XRW165</t>
  </si>
  <si>
    <t>GSK210819JCA725</t>
  </si>
  <si>
    <t>GSK210819STK760</t>
  </si>
  <si>
    <t>GSK210819DON364</t>
  </si>
  <si>
    <t>GSK210819EJQ605</t>
  </si>
  <si>
    <t>GSK210819VAP428</t>
  </si>
  <si>
    <t>GSK210819UMS059</t>
  </si>
  <si>
    <t>GSK210819HFN917</t>
  </si>
  <si>
    <t>GSK210819RCV167</t>
  </si>
  <si>
    <t>GSK210819XDH384</t>
  </si>
  <si>
    <t>GSK210819CLH278</t>
  </si>
  <si>
    <t>GSK210819EZF268</t>
  </si>
  <si>
    <t>GSK210819BZL926</t>
  </si>
  <si>
    <t>GSK210819VUS735</t>
  </si>
  <si>
    <t>GSK210819KPI695</t>
  </si>
  <si>
    <t>GSK210819QCM704</t>
  </si>
  <si>
    <t>GSK210819LIP519</t>
  </si>
  <si>
    <t>GSK210819DWT763</t>
  </si>
  <si>
    <t>GSK210819CIZ024</t>
  </si>
  <si>
    <t>GSK210819GEC458</t>
  </si>
  <si>
    <t>GSK210819IRG706</t>
  </si>
  <si>
    <t>GSK210819ODR098</t>
  </si>
  <si>
    <t>GSK210819IET764</t>
  </si>
  <si>
    <t>GSK210819OCW412</t>
  </si>
  <si>
    <t>GSK210819KEH485</t>
  </si>
  <si>
    <t>GSK210819FIH034</t>
  </si>
  <si>
    <t>GSK210819KGI041</t>
  </si>
  <si>
    <t>GSK210819WEJ079</t>
  </si>
  <si>
    <t>GSK210819OAJ067</t>
  </si>
  <si>
    <t>GSK210819WOF041</t>
  </si>
  <si>
    <t>GSK210819WNB280</t>
  </si>
  <si>
    <t>GSK210819ESI065</t>
  </si>
  <si>
    <t>GSK210819OFP138</t>
  </si>
  <si>
    <t>GSK210819AYD384</t>
  </si>
  <si>
    <t>GSK210819MSE182</t>
  </si>
  <si>
    <t>GSK210819ATS372</t>
  </si>
  <si>
    <t>GSK210819XVN349</t>
  </si>
  <si>
    <t>GSK210819ASC935</t>
  </si>
  <si>
    <t>GSK210819FWQ691</t>
  </si>
  <si>
    <t>GSK210819XRJ908</t>
  </si>
  <si>
    <t>GSK210819AKZ423</t>
  </si>
  <si>
    <t>GSK210819BTK504</t>
  </si>
  <si>
    <t>GSK210819DHS730</t>
  </si>
  <si>
    <t>GSK210819BCO471</t>
  </si>
  <si>
    <t>GSK210819LWU629</t>
  </si>
  <si>
    <t>GSK210819SNJ216</t>
  </si>
  <si>
    <t>GSK210819KTB486</t>
  </si>
  <si>
    <t>GSK210819VQF137</t>
  </si>
  <si>
    <t>GSK210819LCH291</t>
  </si>
  <si>
    <t>GSK210819JOR164</t>
  </si>
  <si>
    <t>GSK210819FYR087</t>
  </si>
  <si>
    <t>GSK210819XGZ370</t>
  </si>
  <si>
    <t>GSK210819YZC649</t>
  </si>
  <si>
    <t>GSK210819OYC025</t>
  </si>
  <si>
    <t>GSK210819XUY078</t>
  </si>
  <si>
    <t>GSK210819QJD310</t>
  </si>
  <si>
    <t>GSK210819NAM573</t>
  </si>
  <si>
    <t>GSK210819EGF217</t>
  </si>
  <si>
    <t>GSK210819EGL854</t>
  </si>
  <si>
    <t>GSK210819QDI078</t>
  </si>
  <si>
    <t>GSK210819CQR792</t>
  </si>
  <si>
    <t>BKI032210029678</t>
  </si>
  <si>
    <t>BKI032210031005</t>
  </si>
  <si>
    <t>BKI032210030833</t>
  </si>
  <si>
    <t>BKI032210030817</t>
  </si>
  <si>
    <t>BKI032210030841</t>
  </si>
  <si>
    <t>BKI032210031013</t>
  </si>
  <si>
    <t>BKI032210030213</t>
  </si>
  <si>
    <t>DMD/2108/11/UKZH8604</t>
  </si>
  <si>
    <t>GSK210811XTV497</t>
  </si>
  <si>
    <t>DMD/2108/11/WMGD8074</t>
  </si>
  <si>
    <t>GSK210811QXC436</t>
  </si>
  <si>
    <t>GSK210811RHQ865</t>
  </si>
  <si>
    <t>GSK210811KLV984</t>
  </si>
  <si>
    <t>GSK210811AUL428</t>
  </si>
  <si>
    <t>GSK210811YNO864</t>
  </si>
  <si>
    <t>GSK210811DKU290</t>
  </si>
  <si>
    <t>GSK210811FPC376</t>
  </si>
  <si>
    <t>GSK210811UKQ301</t>
  </si>
  <si>
    <t>GSK210811UBV308</t>
  </si>
  <si>
    <t>GSK210811AFR867</t>
  </si>
  <si>
    <t>GSK210811VTI679</t>
  </si>
  <si>
    <t>PENGIRIMAN BARANG TUJUAN MAKASAR</t>
  </si>
  <si>
    <t>PPh 23  2%</t>
  </si>
  <si>
    <t>Total Setlah Discount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</si>
  <si>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Empat Puluh Lima Juta Delapan Ratus Sebelas Ribu Tiga Ratus Lima Puluh Enam Rupiah.</t>
    </r>
  </si>
  <si>
    <t xml:space="preserve"> 276/PCI/K1/IX/21</t>
  </si>
  <si>
    <t xml:space="preserve"> 10 September 2021</t>
  </si>
  <si>
    <t>BKI032210031039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</si>
</sst>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dd/mm/yy;@"/>
    <numFmt numFmtId="168" formatCode="_(* #,##0_);_(* \(#,##0\);_(* &quot;-&quot;??_);_(@_)"/>
    <numFmt numFmtId="169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5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7" fontId="1" fillId="0" borderId="0" xfId="0" applyNumberFormat="1" applyFont="1" applyAlignment="1">
      <alignment horizontal="left" vertical="center"/>
    </xf>
    <xf numFmtId="167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8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8" fontId="9" fillId="0" borderId="5" xfId="3" applyNumberFormat="1" applyFont="1" applyBorder="1"/>
    <xf numFmtId="168" fontId="9" fillId="0" borderId="0" xfId="3" applyNumberFormat="1" applyFont="1" applyAlignment="1">
      <alignment horizontal="center"/>
    </xf>
    <xf numFmtId="0" fontId="12" fillId="0" borderId="0" xfId="0" applyFont="1"/>
    <xf numFmtId="169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168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8" fontId="9" fillId="0" borderId="17" xfId="3" applyNumberFormat="1" applyFont="1" applyBorder="1" applyAlignment="1">
      <alignment horizontal="center" vertical="center"/>
    </xf>
    <xf numFmtId="165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3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8" fontId="8" fillId="0" borderId="0" xfId="3" applyNumberFormat="1" applyFont="1" applyAlignment="1">
      <alignment horizontal="left" vertical="center"/>
    </xf>
    <xf numFmtId="165" fontId="9" fillId="0" borderId="0" xfId="0" applyNumberFormat="1" applyFont="1"/>
    <xf numFmtId="164" fontId="9" fillId="0" borderId="5" xfId="0" applyNumberFormat="1" applyFont="1" applyBorder="1" applyAlignment="1">
      <alignment horizontal="center" vertical="center"/>
    </xf>
    <xf numFmtId="168" fontId="8" fillId="0" borderId="0" xfId="3" applyNumberFormat="1" applyFont="1"/>
    <xf numFmtId="164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7" fontId="7" fillId="0" borderId="0" xfId="0" applyNumberFormat="1" applyFont="1"/>
    <xf numFmtId="167" fontId="16" fillId="0" borderId="0" xfId="0" applyNumberFormat="1" applyFont="1"/>
    <xf numFmtId="0" fontId="16" fillId="0" borderId="0" xfId="0" applyFont="1"/>
    <xf numFmtId="165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7" fontId="1" fillId="0" borderId="0" xfId="0" applyNumberFormat="1" applyFont="1" applyAlignment="1">
      <alignment vertical="center"/>
    </xf>
    <xf numFmtId="165" fontId="3" fillId="0" borderId="1" xfId="2" applyFont="1" applyBorder="1" applyAlignment="1">
      <alignment horizontal="center" vertical="center"/>
    </xf>
    <xf numFmtId="168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8" fontId="5" fillId="0" borderId="1" xfId="1" applyNumberFormat="1" applyFont="1" applyBorder="1" applyAlignment="1">
      <alignment vertical="center"/>
    </xf>
    <xf numFmtId="168" fontId="5" fillId="0" borderId="0" xfId="0" applyNumberFormat="1" applyFont="1" applyAlignment="1">
      <alignment horizontal="center" vertical="center"/>
    </xf>
    <xf numFmtId="168" fontId="5" fillId="0" borderId="23" xfId="0" applyNumberFormat="1" applyFont="1" applyBorder="1" applyAlignment="1">
      <alignment horizontal="center" vertical="center"/>
    </xf>
    <xf numFmtId="166" fontId="5" fillId="0" borderId="0" xfId="1" applyFont="1" applyAlignment="1">
      <alignment horizontal="center" vertical="center"/>
    </xf>
    <xf numFmtId="168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166" fontId="9" fillId="0" borderId="0" xfId="1" applyFont="1"/>
    <xf numFmtId="0" fontId="8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168" fontId="5" fillId="0" borderId="0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left" vertical="center"/>
    </xf>
    <xf numFmtId="168" fontId="9" fillId="0" borderId="0" xfId="1" applyNumberFormat="1" applyFont="1"/>
    <xf numFmtId="0" fontId="2" fillId="0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8" fontId="0" fillId="0" borderId="1" xfId="1" applyNumberFormat="1" applyFont="1" applyBorder="1" applyAlignment="1">
      <alignment vertical="center"/>
    </xf>
    <xf numFmtId="0" fontId="2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7" fontId="2" fillId="0" borderId="2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168" fontId="9" fillId="4" borderId="1" xfId="1" applyNumberFormat="1" applyFont="1" applyFill="1" applyBorder="1" applyAlignment="1">
      <alignment horizontal="center" vertical="center" wrapText="1"/>
    </xf>
    <xf numFmtId="168" fontId="9" fillId="4" borderId="4" xfId="1" applyNumberFormat="1" applyFont="1" applyFill="1" applyBorder="1" applyAlignment="1">
      <alignment horizontal="center" vertical="center" wrapText="1"/>
    </xf>
    <xf numFmtId="15" fontId="9" fillId="0" borderId="1" xfId="0" quotePrefix="1" applyNumberFormat="1" applyFont="1" applyFill="1" applyBorder="1" applyAlignment="1">
      <alignment horizontal="center" vertical="center" wrapText="1"/>
    </xf>
    <xf numFmtId="0" fontId="9" fillId="0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4" xfId="0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7" fontId="2" fillId="0" borderId="4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165" fontId="3" fillId="0" borderId="4" xfId="2" applyFont="1" applyBorder="1" applyAlignment="1">
      <alignment horizontal="center" vertical="center"/>
    </xf>
    <xf numFmtId="168" fontId="3" fillId="0" borderId="4" xfId="1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168" fontId="9" fillId="0" borderId="15" xfId="3" applyNumberFormat="1" applyFont="1" applyBorder="1" applyAlignment="1">
      <alignment horizontal="center" vertical="center"/>
    </xf>
    <xf numFmtId="168" fontId="9" fillId="0" borderId="16" xfId="3" applyNumberFormat="1" applyFont="1" applyBorder="1" applyAlignment="1">
      <alignment horizontal="center" vertical="center"/>
    </xf>
    <xf numFmtId="16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8" fontId="5" fillId="0" borderId="15" xfId="1" applyNumberFormat="1" applyFont="1" applyBorder="1" applyAlignment="1">
      <alignment horizontal="center" vertical="center"/>
    </xf>
    <xf numFmtId="168" fontId="5" fillId="0" borderId="16" xfId="1" applyNumberFormat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 wrapText="1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61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1</xdr:row>
      <xdr:rowOff>136713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5" y="33673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200025</xdr:colOff>
      <xdr:row>69</xdr:row>
      <xdr:rowOff>153704</xdr:rowOff>
    </xdr:from>
    <xdr:to>
      <xdr:col>10</xdr:col>
      <xdr:colOff>104775</xdr:colOff>
      <xdr:row>75</xdr:row>
      <xdr:rowOff>200024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898337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Table2245236891011121314151617181920212224" displayName="Table2245236891011121314151617181920212224" ref="C2:N27" totalsRowShown="0" headerRowDxfId="609" dataDxfId="607" headerRowBorderDxfId="608">
  <tableColumns count="12">
    <tableColumn id="1" name="NOMOR" dataDxfId="606" dataCellStyle="Normal"/>
    <tableColumn id="3" name="TUJUAN" dataDxfId="605" dataCellStyle="Normal"/>
    <tableColumn id="16" name="Pick Up" dataDxfId="604"/>
    <tableColumn id="14" name="KAPAL" dataDxfId="603"/>
    <tableColumn id="15" name="ETD Kapal" dataDxfId="602"/>
    <tableColumn id="10" name="KETERANGAN" dataDxfId="601" dataCellStyle="Normal"/>
    <tableColumn id="5" name="P" dataDxfId="600" dataCellStyle="Normal"/>
    <tableColumn id="6" name="L" dataDxfId="599" dataCellStyle="Normal"/>
    <tableColumn id="7" name="T" dataDxfId="598" dataCellStyle="Normal"/>
    <tableColumn id="4" name="ACT KG" dataDxfId="597" dataCellStyle="Normal"/>
    <tableColumn id="8" name="KG VOLUME" dataDxfId="596" dataCellStyle="Normal"/>
    <tableColumn id="19" name="PEMBULATAN" dataDxfId="595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9" name="Table22452368910111213141516171819202122242345678910" displayName="Table22452368910111213141516171819202122242345678910" ref="C2:N144" totalsRowShown="0" headerRowDxfId="455" dataDxfId="453" headerRowBorderDxfId="454">
  <tableColumns count="12">
    <tableColumn id="1" name="NOMOR" dataDxfId="452" dataCellStyle="Normal"/>
    <tableColumn id="3" name="TUJUAN" dataDxfId="451" dataCellStyle="Normal"/>
    <tableColumn id="16" name="Pick Up" dataDxfId="450"/>
    <tableColumn id="14" name="KAPAL" dataDxfId="449"/>
    <tableColumn id="15" name="ETD Kapal" dataDxfId="448"/>
    <tableColumn id="10" name="KETERANGAN" dataDxfId="447" dataCellStyle="Normal"/>
    <tableColumn id="5" name="P" dataDxfId="446" dataCellStyle="Normal"/>
    <tableColumn id="6" name="L" dataDxfId="445" dataCellStyle="Normal"/>
    <tableColumn id="7" name="T" dataDxfId="444" dataCellStyle="Normal"/>
    <tableColumn id="4" name="ACT KG" dataDxfId="443" dataCellStyle="Normal"/>
    <tableColumn id="8" name="KG VOLUME" dataDxfId="442" dataCellStyle="Normal"/>
    <tableColumn id="19" name="PEMBULATAN" dataDxfId="441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0" name="Table2245236891011121314151617181920212224234567891011" displayName="Table2245236891011121314151617181920212224234567891011" ref="C2:N4" totalsRowShown="0" headerRowDxfId="438" dataDxfId="436" headerRowBorderDxfId="437">
  <tableColumns count="12">
    <tableColumn id="1" name="NOMOR" dataDxfId="435" dataCellStyle="Normal"/>
    <tableColumn id="3" name="TUJUAN" dataDxfId="434" dataCellStyle="Normal"/>
    <tableColumn id="16" name="Pick Up" dataDxfId="433"/>
    <tableColumn id="14" name="KAPAL" dataDxfId="432"/>
    <tableColumn id="15" name="ETD Kapal" dataDxfId="431"/>
    <tableColumn id="10" name="KETERANGAN" dataDxfId="430" dataCellStyle="Normal"/>
    <tableColumn id="5" name="P" dataDxfId="429" dataCellStyle="Normal"/>
    <tableColumn id="6" name="L" dataDxfId="428" dataCellStyle="Normal"/>
    <tableColumn id="7" name="T" dataDxfId="427" dataCellStyle="Normal"/>
    <tableColumn id="4" name="ACT KG" dataDxfId="426" dataCellStyle="Normal"/>
    <tableColumn id="8" name="KG VOLUME" dataDxfId="425" dataCellStyle="Normal"/>
    <tableColumn id="19" name="PEMBULATAN" dataDxfId="424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Table2245236891011121314151617181920212224234567891011121314" displayName="Table2245236891011121314151617181920212224234567891011121314" ref="C2:N4" totalsRowShown="0" headerRowDxfId="421" dataDxfId="419" headerRowBorderDxfId="420">
  <tableColumns count="12">
    <tableColumn id="1" name="NOMOR" dataDxfId="418" dataCellStyle="Normal"/>
    <tableColumn id="3" name="TUJUAN" dataDxfId="417" dataCellStyle="Normal"/>
    <tableColumn id="16" name="Pick Up" dataDxfId="416"/>
    <tableColumn id="14" name="KAPAL" dataDxfId="415"/>
    <tableColumn id="15" name="ETD Kapal" dataDxfId="414"/>
    <tableColumn id="10" name="KETERANGAN" dataDxfId="413" dataCellStyle="Normal"/>
    <tableColumn id="5" name="P" dataDxfId="412" dataCellStyle="Normal"/>
    <tableColumn id="6" name="L" dataDxfId="411" dataCellStyle="Normal"/>
    <tableColumn id="7" name="T" dataDxfId="410" dataCellStyle="Normal"/>
    <tableColumn id="4" name="ACT KG" dataDxfId="409" dataCellStyle="Normal"/>
    <tableColumn id="8" name="KG VOLUME" dataDxfId="408" dataCellStyle="Normal"/>
    <tableColumn id="19" name="PEMBULATAN" dataDxfId="407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1" name="Table224523689101112131415161718192021222423456789101112" displayName="Table224523689101112131415161718192021222423456789101112" ref="C2:N257" totalsRowShown="0" headerRowDxfId="404" dataDxfId="402" headerRowBorderDxfId="403">
  <autoFilter ref="C2:N257"/>
  <tableColumns count="12">
    <tableColumn id="1" name="NOMOR" dataDxfId="401" dataCellStyle="Normal"/>
    <tableColumn id="3" name="TUJUAN" dataDxfId="400" dataCellStyle="Normal"/>
    <tableColumn id="16" name="Pick Up" dataDxfId="399"/>
    <tableColumn id="14" name="KAPAL" dataDxfId="398"/>
    <tableColumn id="15" name="ETD Kapal" dataDxfId="397"/>
    <tableColumn id="10" name="KETERANGAN" dataDxfId="396" dataCellStyle="Normal"/>
    <tableColumn id="5" name="P" dataDxfId="395" dataCellStyle="Normal"/>
    <tableColumn id="6" name="L" dataDxfId="394" dataCellStyle="Normal"/>
    <tableColumn id="7" name="T" dataDxfId="393" dataCellStyle="Normal"/>
    <tableColumn id="4" name="ACT KG" dataDxfId="392" dataCellStyle="Normal"/>
    <tableColumn id="8" name="KG VOLUME" dataDxfId="391" dataCellStyle="Normal"/>
    <tableColumn id="19" name="PEMBULATAN" dataDxfId="390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2" name="Table22452368910111213141516171819202122242345678910111213" displayName="Table22452368910111213141516171819202122242345678910111213" ref="C2:N313" totalsRowShown="0" headerRowDxfId="387" dataDxfId="385" headerRowBorderDxfId="386">
  <tableColumns count="12">
    <tableColumn id="1" name="NOMOR" dataDxfId="384" dataCellStyle="Normal"/>
    <tableColumn id="3" name="TUJUAN" dataDxfId="383" dataCellStyle="Normal"/>
    <tableColumn id="16" name="Pick Up" dataDxfId="382"/>
    <tableColumn id="14" name="KAPAL" dataDxfId="381"/>
    <tableColumn id="15" name="ETD Kapal" dataDxfId="380"/>
    <tableColumn id="10" name="KETERANGAN" dataDxfId="379" dataCellStyle="Normal"/>
    <tableColumn id="5" name="P" dataDxfId="378" dataCellStyle="Normal"/>
    <tableColumn id="6" name="L" dataDxfId="377" dataCellStyle="Normal"/>
    <tableColumn id="7" name="T" dataDxfId="376" dataCellStyle="Normal"/>
    <tableColumn id="4" name="ACT KG" dataDxfId="375" dataCellStyle="Normal"/>
    <tableColumn id="8" name="KG VOLUME" dataDxfId="374" dataCellStyle="Normal"/>
    <tableColumn id="19" name="PEMBULATAN" dataDxfId="373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4" name="Table224523689101112131415161718192021222423456789101112131415" displayName="Table224523689101112131415161718192021222423456789101112131415" ref="C2:N180" totalsRowShown="0" headerRowDxfId="370" dataDxfId="368" headerRowBorderDxfId="369">
  <tableColumns count="12">
    <tableColumn id="1" name="NOMOR" dataDxfId="367" dataCellStyle="Normal"/>
    <tableColumn id="3" name="TUJUAN" dataDxfId="366" dataCellStyle="Normal"/>
    <tableColumn id="16" name="Pick Up" dataDxfId="365"/>
    <tableColumn id="14" name="KAPAL" dataDxfId="364"/>
    <tableColumn id="15" name="ETD Kapal" dataDxfId="363"/>
    <tableColumn id="10" name="KETERANGAN" dataDxfId="362" dataCellStyle="Normal"/>
    <tableColumn id="5" name="P" dataDxfId="361" dataCellStyle="Normal"/>
    <tableColumn id="6" name="L" dataDxfId="360" dataCellStyle="Normal"/>
    <tableColumn id="7" name="T" dataDxfId="359" dataCellStyle="Normal"/>
    <tableColumn id="4" name="ACT KG" dataDxfId="358" dataCellStyle="Normal"/>
    <tableColumn id="8" name="KG VOLUME" dataDxfId="357" dataCellStyle="Normal"/>
    <tableColumn id="19" name="PEMBULATAN" dataDxfId="356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37" name="Table2245236891011121314151617181920212224234567891011121314151638" displayName="Table2245236891011121314151617181920212224234567891011121314151638" ref="C2:N14" totalsRowShown="0" headerRowDxfId="353" dataDxfId="351" headerRowBorderDxfId="352">
  <tableColumns count="12">
    <tableColumn id="1" name="NOMOR" dataDxfId="350" dataCellStyle="Normal"/>
    <tableColumn id="3" name="TUJUAN" dataDxfId="349" dataCellStyle="Normal"/>
    <tableColumn id="16" name="Pick Up" dataDxfId="348"/>
    <tableColumn id="14" name="KAPAL" dataDxfId="347"/>
    <tableColumn id="15" name="ETD Kapal" dataDxfId="346"/>
    <tableColumn id="10" name="KETERANGAN" dataDxfId="345" dataCellStyle="Normal"/>
    <tableColumn id="5" name="P" dataDxfId="344" dataCellStyle="Normal"/>
    <tableColumn id="6" name="L" dataDxfId="343" dataCellStyle="Normal"/>
    <tableColumn id="7" name="T" dataDxfId="342" dataCellStyle="Normal"/>
    <tableColumn id="4" name="ACT KG" dataDxfId="341" dataCellStyle="Normal"/>
    <tableColumn id="8" name="KG VOLUME" dataDxfId="340" dataCellStyle="Normal"/>
    <tableColumn id="19" name="PEMBULATAN" dataDxfId="339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5" name="Table22452368910111213141516171819202122242345678910111213141516" displayName="Table22452368910111213141516171819202122242345678910111213141516" ref="C2:N267" totalsRowShown="0" headerRowDxfId="336" dataDxfId="334" headerRowBorderDxfId="335">
  <tableColumns count="12">
    <tableColumn id="1" name="NOMOR" dataDxfId="333" dataCellStyle="Normal"/>
    <tableColumn id="3" name="TUJUAN" dataDxfId="332" dataCellStyle="Normal"/>
    <tableColumn id="16" name="Pick Up" dataDxfId="331"/>
    <tableColumn id="14" name="KAPAL" dataDxfId="330"/>
    <tableColumn id="15" name="ETD Kapal" dataDxfId="329"/>
    <tableColumn id="10" name="KETERANGAN" dataDxfId="328" dataCellStyle="Normal"/>
    <tableColumn id="5" name="P" dataDxfId="327" dataCellStyle="Normal"/>
    <tableColumn id="6" name="L" dataDxfId="326" dataCellStyle="Normal"/>
    <tableColumn id="7" name="T" dataDxfId="325" dataCellStyle="Normal"/>
    <tableColumn id="4" name="ACT KG" dataDxfId="324" dataCellStyle="Normal"/>
    <tableColumn id="8" name="KG VOLUME" dataDxfId="323" dataCellStyle="Normal"/>
    <tableColumn id="19" name="PEMBULATAN" dataDxfId="322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6" name="Table2245236891011121314151617181920212224234567891011121314151617" displayName="Table2245236891011121314151617181920212224234567891011121314151617" ref="C2:N188" totalsRowShown="0" headerRowDxfId="319" dataDxfId="317" headerRowBorderDxfId="318">
  <tableColumns count="12">
    <tableColumn id="1" name="NOMOR" dataDxfId="316" dataCellStyle="Normal"/>
    <tableColumn id="3" name="TUJUAN" dataDxfId="315" dataCellStyle="Normal"/>
    <tableColumn id="16" name="Pick Up" dataDxfId="314"/>
    <tableColumn id="14" name="KAPAL" dataDxfId="313"/>
    <tableColumn id="15" name="ETD Kapal" dataDxfId="312"/>
    <tableColumn id="10" name="KETERANGAN" dataDxfId="311" dataCellStyle="Normal"/>
    <tableColumn id="5" name="P" dataDxfId="310" dataCellStyle="Normal"/>
    <tableColumn id="6" name="L" dataDxfId="309" dataCellStyle="Normal"/>
    <tableColumn id="7" name="T" dataDxfId="308" dataCellStyle="Normal"/>
    <tableColumn id="4" name="ACT KG" dataDxfId="307" dataCellStyle="Normal"/>
    <tableColumn id="8" name="KG VOLUME" dataDxfId="306" dataCellStyle="Normal"/>
    <tableColumn id="19" name="PEMBULATAN" dataDxfId="305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17" name="Table224523689101112131415161718192021222423456789101112131415161718" displayName="Table224523689101112131415161718192021222423456789101112131415161718" ref="C2:N45" totalsRowShown="0" headerRowDxfId="302" dataDxfId="300" headerRowBorderDxfId="301">
  <tableColumns count="12">
    <tableColumn id="1" name="NOMOR" dataDxfId="299" dataCellStyle="Normal"/>
    <tableColumn id="3" name="TUJUAN" dataDxfId="298" dataCellStyle="Normal"/>
    <tableColumn id="16" name="Pick Up" dataDxfId="297"/>
    <tableColumn id="14" name="KAPAL" dataDxfId="296"/>
    <tableColumn id="15" name="ETD Kapal" dataDxfId="295"/>
    <tableColumn id="10" name="KETERANGAN" dataDxfId="294" dataCellStyle="Normal"/>
    <tableColumn id="5" name="P" dataDxfId="293" dataCellStyle="Normal"/>
    <tableColumn id="6" name="L" dataDxfId="292" dataCellStyle="Normal"/>
    <tableColumn id="7" name="T" dataDxfId="291" dataCellStyle="Normal"/>
    <tableColumn id="4" name="ACT KG" dataDxfId="290" dataCellStyle="Normal"/>
    <tableColumn id="8" name="KG VOLUME" dataDxfId="289" dataCellStyle="Normal"/>
    <tableColumn id="19" name="PEMBULATAN" dataDxfId="28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2368910111213141516171819202122242" displayName="Table22452368910111213141516171819202122242" ref="C2:N110" totalsRowShown="0" headerRowDxfId="592" dataDxfId="590" headerRowBorderDxfId="591">
  <tableColumns count="12">
    <tableColumn id="1" name="NOMOR" dataDxfId="589" dataCellStyle="Normal"/>
    <tableColumn id="3" name="TUJUAN" dataDxfId="588" dataCellStyle="Normal"/>
    <tableColumn id="16" name="Pick Up" dataDxfId="587"/>
    <tableColumn id="14" name="KAPAL" dataDxfId="586"/>
    <tableColumn id="15" name="ETD Kapal" dataDxfId="585"/>
    <tableColumn id="10" name="KETERANGAN" dataDxfId="584" dataCellStyle="Normal"/>
    <tableColumn id="5" name="P" dataDxfId="583" dataCellStyle="Normal"/>
    <tableColumn id="6" name="L" dataDxfId="582" dataCellStyle="Normal"/>
    <tableColumn id="7" name="T" dataDxfId="581" dataCellStyle="Normal"/>
    <tableColumn id="4" name="ACT KG" dataDxfId="580" dataCellStyle="Normal"/>
    <tableColumn id="8" name="KG VOLUME" dataDxfId="579" dataCellStyle="Normal"/>
    <tableColumn id="19" name="PEMBULATAN" dataDxfId="578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18" name="Table22452368910111213141516171819202122242345678910111213141516171819" displayName="Table22452368910111213141516171819202122242345678910111213141516171819" ref="C2:N33" totalsRowShown="0" headerRowDxfId="285" dataDxfId="283" headerRowBorderDxfId="284">
  <tableColumns count="12">
    <tableColumn id="1" name="NOMOR" dataDxfId="282" dataCellStyle="Normal"/>
    <tableColumn id="3" name="TUJUAN" dataDxfId="281" dataCellStyle="Normal"/>
    <tableColumn id="16" name="Pick Up" dataDxfId="280"/>
    <tableColumn id="14" name="KAPAL" dataDxfId="279"/>
    <tableColumn id="15" name="ETD Kapal" dataDxfId="278"/>
    <tableColumn id="10" name="KETERANGAN" dataDxfId="277" dataCellStyle="Normal"/>
    <tableColumn id="5" name="P" dataDxfId="276" dataCellStyle="Normal"/>
    <tableColumn id="6" name="L" dataDxfId="275" dataCellStyle="Normal"/>
    <tableColumn id="7" name="T" dataDxfId="274" dataCellStyle="Normal"/>
    <tableColumn id="4" name="ACT KG" dataDxfId="273" dataCellStyle="Normal"/>
    <tableColumn id="8" name="KG VOLUME" dataDxfId="272" dataCellStyle="Normal"/>
    <tableColumn id="19" name="PEMBULATAN" dataDxfId="271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19" name="Table2245236891011121314151617181920212224234567891011121314151617181920" displayName="Table2245236891011121314151617181920212224234567891011121314151617181920" ref="C2:N8" totalsRowShown="0" headerRowDxfId="268" dataDxfId="266" headerRowBorderDxfId="267">
  <tableColumns count="12">
    <tableColumn id="1" name="NOMOR" dataDxfId="265" dataCellStyle="Normal"/>
    <tableColumn id="3" name="TUJUAN" dataDxfId="264" dataCellStyle="Normal"/>
    <tableColumn id="16" name="Pick Up" dataDxfId="263"/>
    <tableColumn id="14" name="KAPAL" dataDxfId="262"/>
    <tableColumn id="15" name="ETD Kapal" dataDxfId="261"/>
    <tableColumn id="10" name="KETERANGAN" dataDxfId="260" dataCellStyle="Normal"/>
    <tableColumn id="5" name="P" dataDxfId="259" dataCellStyle="Normal"/>
    <tableColumn id="6" name="L" dataDxfId="258" dataCellStyle="Normal"/>
    <tableColumn id="7" name="T" dataDxfId="257" dataCellStyle="Normal"/>
    <tableColumn id="4" name="ACT KG" dataDxfId="256" dataCellStyle="Normal"/>
    <tableColumn id="8" name="KG VOLUME" dataDxfId="255" dataCellStyle="Normal"/>
    <tableColumn id="19" name="PEMBULATAN" dataDxfId="254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0" name="Table224523689101112131415161718192021222423456789101112131415161718192021" displayName="Table224523689101112131415161718192021222423456789101112131415161718192021" ref="C2:N251" totalsRowShown="0" headerRowDxfId="251" dataDxfId="249" headerRowBorderDxfId="250">
  <tableColumns count="12">
    <tableColumn id="1" name="NOMOR" dataDxfId="248" dataCellStyle="Normal"/>
    <tableColumn id="3" name="TUJUAN" dataDxfId="247" dataCellStyle="Normal"/>
    <tableColumn id="16" name="Pick Up" dataDxfId="246"/>
    <tableColumn id="14" name="KAPAL" dataDxfId="245"/>
    <tableColumn id="15" name="ETD Kapal" dataDxfId="244"/>
    <tableColumn id="10" name="KETERANGAN" dataDxfId="243" dataCellStyle="Normal"/>
    <tableColumn id="5" name="P" dataDxfId="242" dataCellStyle="Normal"/>
    <tableColumn id="6" name="L" dataDxfId="241" dataCellStyle="Normal"/>
    <tableColumn id="7" name="T" dataDxfId="240" dataCellStyle="Normal"/>
    <tableColumn id="4" name="ACT KG" dataDxfId="239" dataCellStyle="Normal"/>
    <tableColumn id="8" name="KG VOLUME" dataDxfId="238" dataCellStyle="Normal"/>
    <tableColumn id="19" name="PEMBULATAN" dataDxfId="237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1" name="Table22452368910111213141516171819202122242345678910111213141516171819202122" displayName="Table22452368910111213141516171819202122242345678910111213141516171819202122" ref="C2:N284" totalsRowShown="0" headerRowDxfId="234" dataDxfId="232" headerRowBorderDxfId="233">
  <tableColumns count="12">
    <tableColumn id="1" name="NOMOR" dataDxfId="231" dataCellStyle="Normal"/>
    <tableColumn id="3" name="TUJUAN" dataDxfId="230" dataCellStyle="Normal"/>
    <tableColumn id="16" name="Pick Up" dataDxfId="229"/>
    <tableColumn id="14" name="KAPAL" dataDxfId="228"/>
    <tableColumn id="15" name="ETD Kapal" dataDxfId="227"/>
    <tableColumn id="10" name="KETERANGAN" dataDxfId="226" dataCellStyle="Normal"/>
    <tableColumn id="5" name="P" dataDxfId="225" dataCellStyle="Normal"/>
    <tableColumn id="6" name="L" dataDxfId="224" dataCellStyle="Normal"/>
    <tableColumn id="7" name="T" dataDxfId="223" dataCellStyle="Normal"/>
    <tableColumn id="4" name="ACT KG" dataDxfId="222" dataCellStyle="Normal"/>
    <tableColumn id="8" name="KG VOLUME" dataDxfId="221" dataCellStyle="Normal"/>
    <tableColumn id="19" name="PEMBULATAN" dataDxfId="220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2" name="Table2245236891011121314151617181920212224234567891011121314151617181920212223" displayName="Table2245236891011121314151617181920212224234567891011121314151617181920212223" ref="C2:N33" totalsRowShown="0" headerRowDxfId="217" dataDxfId="215" headerRowBorderDxfId="216">
  <tableColumns count="12">
    <tableColumn id="1" name="NOMOR" dataDxfId="214" dataCellStyle="Normal"/>
    <tableColumn id="3" name="TUJUAN" dataDxfId="213" dataCellStyle="Normal"/>
    <tableColumn id="16" name="Pick Up" dataDxfId="212"/>
    <tableColumn id="14" name="KAPAL" dataDxfId="211"/>
    <tableColumn id="15" name="ETD Kapal" dataDxfId="210"/>
    <tableColumn id="10" name="KETERANGAN" dataDxfId="209" dataCellStyle="Normal"/>
    <tableColumn id="5" name="P" dataDxfId="208" dataCellStyle="Normal"/>
    <tableColumn id="6" name="L" dataDxfId="207" dataCellStyle="Normal"/>
    <tableColumn id="7" name="T" dataDxfId="206" dataCellStyle="Normal"/>
    <tableColumn id="4" name="ACT KG" dataDxfId="205" dataCellStyle="Normal"/>
    <tableColumn id="8" name="KG VOLUME" dataDxfId="204" dataCellStyle="Normal"/>
    <tableColumn id="19" name="PEMBULATAN" dataDxfId="203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4" name="Table224523689101112131415161718192021222423456789101112131415161718192021222325" displayName="Table224523689101112131415161718192021222423456789101112131415161718192021222325" ref="C2:N241" totalsRowShown="0" headerRowDxfId="200" dataDxfId="198" headerRowBorderDxfId="199">
  <tableColumns count="12">
    <tableColumn id="1" name="NOMOR" dataDxfId="197" dataCellStyle="Normal"/>
    <tableColumn id="3" name="TUJUAN" dataDxfId="196" dataCellStyle="Normal"/>
    <tableColumn id="16" name="Pick Up" dataDxfId="195"/>
    <tableColumn id="14" name="KAPAL" dataDxfId="194"/>
    <tableColumn id="15" name="ETD Kapal" dataDxfId="193"/>
    <tableColumn id="10" name="KETERANGAN" dataDxfId="192" dataCellStyle="Normal"/>
    <tableColumn id="5" name="P" dataDxfId="191" dataCellStyle="Normal"/>
    <tableColumn id="6" name="L" dataDxfId="190" dataCellStyle="Normal"/>
    <tableColumn id="7" name="T" dataDxfId="189" dataCellStyle="Normal"/>
    <tableColumn id="4" name="ACT KG" dataDxfId="188" dataCellStyle="Normal"/>
    <tableColumn id="8" name="KG VOLUME" dataDxfId="187" dataCellStyle="Normal"/>
    <tableColumn id="19" name="PEMBULATAN" dataDxfId="186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5" name="Table22452368910111213141516171819202122242345678910111213141516171819202122232526" displayName="Table22452368910111213141516171819202122242345678910111213141516171819202122232526" ref="C2:N129" totalsRowShown="0" headerRowDxfId="183" dataDxfId="181" headerRowBorderDxfId="182">
  <tableColumns count="12">
    <tableColumn id="1" name="NOMOR" dataDxfId="180" dataCellStyle="Normal"/>
    <tableColumn id="3" name="TUJUAN" dataDxfId="179" dataCellStyle="Normal"/>
    <tableColumn id="16" name="Pick Up" dataDxfId="178"/>
    <tableColumn id="14" name="KAPAL" dataDxfId="177"/>
    <tableColumn id="15" name="ETD Kapal" dataDxfId="176"/>
    <tableColumn id="10" name="KETERANGAN" dataDxfId="175" dataCellStyle="Normal"/>
    <tableColumn id="5" name="P" dataDxfId="174" dataCellStyle="Normal"/>
    <tableColumn id="6" name="L" dataDxfId="173" dataCellStyle="Normal"/>
    <tableColumn id="7" name="T" dataDxfId="172" dataCellStyle="Normal"/>
    <tableColumn id="4" name="ACT KG" dataDxfId="171" dataCellStyle="Normal"/>
    <tableColumn id="8" name="KG VOLUME" dataDxfId="170" dataCellStyle="Normal"/>
    <tableColumn id="19" name="PEMBULATAN" dataDxfId="169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6" name="Table2245236891011121314151617181920212224234567891011121314151617181920212223252627" displayName="Table2245236891011121314151617181920212224234567891011121314151617181920212223252627" ref="C2:N163" totalsRowShown="0" headerRowDxfId="166" dataDxfId="164" headerRowBorderDxfId="165">
  <tableColumns count="12">
    <tableColumn id="1" name="NOMOR" dataDxfId="163" dataCellStyle="Normal"/>
    <tableColumn id="3" name="TUJUAN" dataDxfId="162" dataCellStyle="Normal"/>
    <tableColumn id="16" name="Pick Up" dataDxfId="161"/>
    <tableColumn id="14" name="KAPAL" dataDxfId="160"/>
    <tableColumn id="15" name="ETD Kapal" dataDxfId="159"/>
    <tableColumn id="10" name="KETERANGAN" dataDxfId="158" dataCellStyle="Normal"/>
    <tableColumn id="5" name="P" dataDxfId="157" dataCellStyle="Normal"/>
    <tableColumn id="6" name="L" dataDxfId="156" dataCellStyle="Normal"/>
    <tableColumn id="7" name="T" dataDxfId="155" dataCellStyle="Normal"/>
    <tableColumn id="4" name="ACT KG" dataDxfId="154" dataCellStyle="Normal"/>
    <tableColumn id="8" name="KG VOLUME" dataDxfId="153" dataCellStyle="Normal"/>
    <tableColumn id="19" name="PEMBULATAN" dataDxfId="152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7" name="Table224523689101112131415161718192021222423456789101112131415161718192021222325262728" displayName="Table224523689101112131415161718192021222423456789101112131415161718192021222325262728" ref="C2:N76" totalsRowShown="0" headerRowDxfId="149" dataDxfId="147" headerRowBorderDxfId="148">
  <tableColumns count="12">
    <tableColumn id="1" name="NOMOR" dataDxfId="146" dataCellStyle="Normal"/>
    <tableColumn id="3" name="TUJUAN" dataDxfId="145" dataCellStyle="Normal"/>
    <tableColumn id="16" name="Pick Up" dataDxfId="144"/>
    <tableColumn id="14" name="KAPAL" dataDxfId="143"/>
    <tableColumn id="15" name="ETD Kapal" dataDxfId="142"/>
    <tableColumn id="10" name="KETERANGAN" dataDxfId="141" dataCellStyle="Normal"/>
    <tableColumn id="5" name="P" dataDxfId="140" dataCellStyle="Normal"/>
    <tableColumn id="6" name="L" dataDxfId="139" dataCellStyle="Normal"/>
    <tableColumn id="7" name="T" dataDxfId="138" dataCellStyle="Normal"/>
    <tableColumn id="4" name="ACT KG" dataDxfId="137" dataCellStyle="Normal"/>
    <tableColumn id="8" name="KG VOLUME" dataDxfId="136" dataCellStyle="Normal"/>
    <tableColumn id="19" name="PEMBULATAN" dataDxfId="135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28" name="Table22452368910111213141516171819202122242345678910111213141516171819202122232526272829" displayName="Table22452368910111213141516171819202122242345678910111213141516171819202122232526272829" ref="C2:N86" totalsRowShown="0" headerRowDxfId="132" dataDxfId="130" headerRowBorderDxfId="131">
  <tableColumns count="12">
    <tableColumn id="1" name="NOMOR" dataDxfId="129" dataCellStyle="Normal"/>
    <tableColumn id="3" name="TUJUAN" dataDxfId="128" dataCellStyle="Normal"/>
    <tableColumn id="16" name="Pick Up" dataDxfId="127"/>
    <tableColumn id="14" name="KAPAL" dataDxfId="126"/>
    <tableColumn id="15" name="ETD Kapal" dataDxfId="125"/>
    <tableColumn id="10" name="KETERANGAN" dataDxfId="124" dataCellStyle="Normal"/>
    <tableColumn id="5" name="P" dataDxfId="123" dataCellStyle="Normal"/>
    <tableColumn id="6" name="L" dataDxfId="122" dataCellStyle="Normal"/>
    <tableColumn id="7" name="T" dataDxfId="121" dataCellStyle="Normal"/>
    <tableColumn id="4" name="ACT KG" dataDxfId="120" dataCellStyle="Normal"/>
    <tableColumn id="8" name="KG VOLUME" dataDxfId="119" dataCellStyle="Normal"/>
    <tableColumn id="19" name="PEMBULATAN" dataDxfId="11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2" name="Table224523689101112131415161718192021222423" displayName="Table224523689101112131415161718192021222423" ref="C2:N135" totalsRowShown="0" headerRowDxfId="575" dataDxfId="573" headerRowBorderDxfId="574">
  <tableColumns count="12">
    <tableColumn id="1" name="NOMOR" dataDxfId="572" dataCellStyle="Normal"/>
    <tableColumn id="3" name="TUJUAN" dataDxfId="571" dataCellStyle="Normal"/>
    <tableColumn id="16" name="Pick Up" dataDxfId="570"/>
    <tableColumn id="14" name="KAPAL" dataDxfId="569"/>
    <tableColumn id="15" name="ETD Kapal" dataDxfId="568"/>
    <tableColumn id="10" name="KETERANGAN" dataDxfId="567" dataCellStyle="Normal"/>
    <tableColumn id="5" name="P" dataDxfId="566" dataCellStyle="Normal"/>
    <tableColumn id="6" name="L" dataDxfId="565" dataCellStyle="Normal"/>
    <tableColumn id="7" name="T" dataDxfId="564" dataCellStyle="Normal"/>
    <tableColumn id="4" name="ACT KG" dataDxfId="563" dataCellStyle="Normal"/>
    <tableColumn id="8" name="KG VOLUME" dataDxfId="562" dataCellStyle="Normal"/>
    <tableColumn id="19" name="PEMBULATAN" dataDxfId="561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29" name="Table2245236891011121314151617181920212224234567891011121314151617181920212223252627282930" displayName="Table2245236891011121314151617181920212224234567891011121314151617181920212223252627282930" ref="C2:N31" totalsRowShown="0" headerRowDxfId="115" dataDxfId="113" headerRowBorderDxfId="114">
  <tableColumns count="12">
    <tableColumn id="1" name="NOMOR" dataDxfId="112" dataCellStyle="Normal"/>
    <tableColumn id="3" name="TUJUAN" dataDxfId="111" dataCellStyle="Normal"/>
    <tableColumn id="16" name="Pick Up" dataDxfId="110"/>
    <tableColumn id="14" name="KAPAL" dataDxfId="109"/>
    <tableColumn id="15" name="ETD Kapal" dataDxfId="108"/>
    <tableColumn id="10" name="KETERANGAN" dataDxfId="107" dataCellStyle="Normal"/>
    <tableColumn id="5" name="P" dataDxfId="106" dataCellStyle="Normal"/>
    <tableColumn id="6" name="L" dataDxfId="105" dataCellStyle="Normal"/>
    <tableColumn id="7" name="T" dataDxfId="104" dataCellStyle="Normal"/>
    <tableColumn id="4" name="ACT KG" dataDxfId="103" dataCellStyle="Normal"/>
    <tableColumn id="8" name="KG VOLUME" dataDxfId="102" dataCellStyle="Normal"/>
    <tableColumn id="19" name="PEMBULATAN" dataDxfId="101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0" name="Table224523689101112131415161718192021222423456789101112131415161718192021222325262728293031" displayName="Table224523689101112131415161718192021222423456789101112131415161718192021222325262728293031" ref="C2:N148" totalsRowShown="0" headerRowDxfId="98" dataDxfId="96" headerRowBorderDxfId="97">
  <tableColumns count="12">
    <tableColumn id="1" name="NOMOR" dataDxfId="95" dataCellStyle="Normal"/>
    <tableColumn id="3" name="TUJUAN" dataDxfId="94" dataCellStyle="Normal"/>
    <tableColumn id="16" name="Pick Up" dataDxfId="93"/>
    <tableColumn id="14" name="KAPAL" dataDxfId="92"/>
    <tableColumn id="15" name="ETD Kapal" dataDxfId="91"/>
    <tableColumn id="10" name="KETERANGAN" dataDxfId="90" dataCellStyle="Normal"/>
    <tableColumn id="5" name="P" dataDxfId="89" dataCellStyle="Normal"/>
    <tableColumn id="6" name="L" dataDxfId="88" dataCellStyle="Normal"/>
    <tableColumn id="7" name="T" dataDxfId="87" dataCellStyle="Normal"/>
    <tableColumn id="4" name="ACT KG" dataDxfId="86" dataCellStyle="Normal"/>
    <tableColumn id="8" name="KG VOLUME" dataDxfId="85" dataCellStyle="Normal"/>
    <tableColumn id="19" name="PEMBULATAN" dataDxfId="84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31" name="Table22452368910111213141516171819202122242345678910111213141516171819202122232526272829303132" displayName="Table22452368910111213141516171819202122242345678910111213141516171819202122232526272829303132" ref="C2:N137" totalsRowShown="0" headerRowDxfId="81" dataDxfId="79" headerRowBorderDxfId="80">
  <tableColumns count="12">
    <tableColumn id="1" name="NOMOR" dataDxfId="78" dataCellStyle="Normal"/>
    <tableColumn id="3" name="TUJUAN" dataDxfId="77" dataCellStyle="Normal"/>
    <tableColumn id="16" name="Pick Up" dataDxfId="76"/>
    <tableColumn id="14" name="KAPAL" dataDxfId="75"/>
    <tableColumn id="15" name="ETD Kapal" dataDxfId="74"/>
    <tableColumn id="10" name="KETERANGAN" dataDxfId="73" dataCellStyle="Normal"/>
    <tableColumn id="5" name="P" dataDxfId="72" dataCellStyle="Normal"/>
    <tableColumn id="6" name="L" dataDxfId="71" dataCellStyle="Normal"/>
    <tableColumn id="7" name="T" dataDxfId="70" dataCellStyle="Normal"/>
    <tableColumn id="4" name="ACT KG" dataDxfId="69" dataCellStyle="Normal"/>
    <tableColumn id="8" name="KG VOLUME" dataDxfId="68" dataCellStyle="Normal"/>
    <tableColumn id="19" name="PEMBULATAN" dataDxfId="67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33" name="Table224523689101112131415161718192021222423456789101112131415161718192021222325262728293031323334" displayName="Table224523689101112131415161718192021222423456789101112131415161718192021222325262728293031323334" ref="C2:N264" totalsRowShown="0" headerRowDxfId="64" dataDxfId="62" headerRowBorderDxfId="63">
  <tableColumns count="12">
    <tableColumn id="1" name="NOMOR" dataDxfId="61" dataCellStyle="Normal"/>
    <tableColumn id="3" name="TUJUAN" dataDxfId="60" dataCellStyle="Normal"/>
    <tableColumn id="16" name="Pick Up" dataDxfId="59"/>
    <tableColumn id="14" name="KAPAL" dataDxfId="58"/>
    <tableColumn id="15" name="ETD Kapal" dataDxfId="57"/>
    <tableColumn id="10" name="KETERANGAN" dataDxfId="56" dataCellStyle="Normal"/>
    <tableColumn id="5" name="P" dataDxfId="55" dataCellStyle="Normal"/>
    <tableColumn id="6" name="L" dataDxfId="54" dataCellStyle="Normal"/>
    <tableColumn id="7" name="T" dataDxfId="53" dataCellStyle="Normal"/>
    <tableColumn id="4" name="ACT KG" dataDxfId="52" dataCellStyle="Normal"/>
    <tableColumn id="8" name="KG VOLUME" dataDxfId="51" dataCellStyle="Normal"/>
    <tableColumn id="19" name="PEMBULATAN" dataDxfId="50"/>
  </tableColumns>
  <tableStyleInfo name="Table Style 1" showFirstColumn="0" showLastColumn="0" showRowStripes="1" showColumnStripes="0"/>
</table>
</file>

<file path=xl/tables/table34.xml><?xml version="1.0" encoding="utf-8"?>
<table xmlns="http://schemas.openxmlformats.org/spreadsheetml/2006/main" id="32" name="Table2245236891011121314151617181920212224234567891011121314151617181920212223252627282930313233" displayName="Table2245236891011121314151617181920212224234567891011121314151617181920212223252627282930313233" ref="C2:N3" totalsRowShown="0" headerRowDxfId="48" dataDxfId="46" headerRowBorderDxfId="47">
  <tableColumns count="12">
    <tableColumn id="1" name="NOMOR" dataDxfId="45" dataCellStyle="Normal"/>
    <tableColumn id="3" name="TUJUAN" dataDxfId="44" dataCellStyle="Normal"/>
    <tableColumn id="16" name="Pick Up" dataDxfId="43"/>
    <tableColumn id="14" name="KAPAL" dataDxfId="42"/>
    <tableColumn id="15" name="ETD Kapal" dataDxfId="41"/>
    <tableColumn id="10" name="KETERANGAN" dataDxfId="40" dataCellStyle="Normal"/>
    <tableColumn id="5" name="P" dataDxfId="39" dataCellStyle="Normal"/>
    <tableColumn id="6" name="L" dataDxfId="38" dataCellStyle="Normal"/>
    <tableColumn id="7" name="T" dataDxfId="37" dataCellStyle="Normal"/>
    <tableColumn id="4" name="ACT KG" dataDxfId="36" dataCellStyle="Normal"/>
    <tableColumn id="8" name="KG VOLUME" dataDxfId="35" dataCellStyle="Normal"/>
    <tableColumn id="19" name="PEMBULATAN" dataDxfId="34"/>
  </tableColumns>
  <tableStyleInfo name="Table Style 1" showFirstColumn="0" showLastColumn="0" showRowStripes="1" showColumnStripes="0"/>
</table>
</file>

<file path=xl/tables/table35.xml><?xml version="1.0" encoding="utf-8"?>
<table xmlns="http://schemas.openxmlformats.org/spreadsheetml/2006/main" id="34" name="Table22452368910111213141516171819202122242345678910111213141516171819202122232526272829303132333435" displayName="Table22452368910111213141516171819202122242345678910111213141516171819202122232526272829303132333435" ref="C2:N148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36.xml><?xml version="1.0" encoding="utf-8"?>
<table xmlns="http://schemas.openxmlformats.org/spreadsheetml/2006/main" id="35" name="Table2245236891011121314151617181920212224234567891011121314151617181920212223252627282930313233343536" displayName="Table2245236891011121314151617181920212224234567891011121314151617181920212223252627282930313233343536" ref="C2:N482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3" name="Table2245236891011121314151617181920212224234" displayName="Table2245236891011121314151617181920212224234" ref="C2:N191" totalsRowShown="0" headerRowDxfId="558" dataDxfId="556" headerRowBorderDxfId="557">
  <tableColumns count="12">
    <tableColumn id="1" name="NOMOR" dataDxfId="555" dataCellStyle="Normal"/>
    <tableColumn id="3" name="TUJUAN" dataDxfId="554" dataCellStyle="Normal"/>
    <tableColumn id="16" name="Pick Up" dataDxfId="553"/>
    <tableColumn id="14" name="KAPAL" dataDxfId="552"/>
    <tableColumn id="15" name="ETD Kapal" dataDxfId="551"/>
    <tableColumn id="10" name="KETERANGAN" dataDxfId="550" dataCellStyle="Normal"/>
    <tableColumn id="5" name="P" dataDxfId="549" dataCellStyle="Normal"/>
    <tableColumn id="6" name="L" dataDxfId="548" dataCellStyle="Normal"/>
    <tableColumn id="7" name="T" dataDxfId="547" dataCellStyle="Normal"/>
    <tableColumn id="4" name="ACT KG" dataDxfId="546" dataCellStyle="Normal"/>
    <tableColumn id="8" name="KG VOLUME" dataDxfId="545" dataCellStyle="Normal"/>
    <tableColumn id="19" name="PEMBULATAN" dataDxfId="54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4" name="Table22452368910111213141516171819202122242345" displayName="Table22452368910111213141516171819202122242345" ref="C2:N15" totalsRowShown="0" headerRowDxfId="540" dataDxfId="538" headerRowBorderDxfId="539">
  <tableColumns count="12">
    <tableColumn id="1" name="NOMOR" dataDxfId="537" dataCellStyle="Normal"/>
    <tableColumn id="3" name="TUJUAN" dataDxfId="536" dataCellStyle="Normal"/>
    <tableColumn id="16" name="Pick Up" dataDxfId="535"/>
    <tableColumn id="14" name="KAPAL" dataDxfId="534"/>
    <tableColumn id="15" name="ETD Kapal" dataDxfId="533"/>
    <tableColumn id="10" name="KETERANGAN" dataDxfId="532" dataCellStyle="Normal"/>
    <tableColumn id="5" name="P" dataDxfId="531" dataCellStyle="Normal"/>
    <tableColumn id="6" name="L" dataDxfId="530" dataCellStyle="Normal"/>
    <tableColumn id="7" name="T" dataDxfId="529" dataCellStyle="Normal"/>
    <tableColumn id="4" name="ACT KG" dataDxfId="528" dataCellStyle="Normal"/>
    <tableColumn id="8" name="KG VOLUME" dataDxfId="527" dataCellStyle="Normal"/>
    <tableColumn id="19" name="PEMBULATAN" dataDxfId="526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5" name="Table224523689101112131415161718192021222423456" displayName="Table224523689101112131415161718192021222423456" ref="C2:N32" totalsRowShown="0" headerRowDxfId="523" dataDxfId="521" headerRowBorderDxfId="522">
  <tableColumns count="12">
    <tableColumn id="1" name="NOMOR" dataDxfId="520" dataCellStyle="Normal"/>
    <tableColumn id="3" name="TUJUAN" dataDxfId="519" dataCellStyle="Normal"/>
    <tableColumn id="16" name="Pick Up" dataDxfId="518"/>
    <tableColumn id="14" name="KAPAL" dataDxfId="517"/>
    <tableColumn id="15" name="ETD Kapal" dataDxfId="516"/>
    <tableColumn id="10" name="KETERANGAN" dataDxfId="515" dataCellStyle="Normal"/>
    <tableColumn id="5" name="P" dataDxfId="514" dataCellStyle="Normal"/>
    <tableColumn id="6" name="L" dataDxfId="513" dataCellStyle="Normal"/>
    <tableColumn id="7" name="T" dataDxfId="512" dataCellStyle="Normal"/>
    <tableColumn id="4" name="ACT KG" dataDxfId="511" dataCellStyle="Normal"/>
    <tableColumn id="8" name="KG VOLUME" dataDxfId="510" dataCellStyle="Normal"/>
    <tableColumn id="19" name="PEMBULATAN" dataDxfId="509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6" name="Table2245236891011121314151617181920212224234567" displayName="Table2245236891011121314151617181920212224234567" ref="C2:N203" totalsRowShown="0" headerRowDxfId="506" dataDxfId="504" headerRowBorderDxfId="505">
  <tableColumns count="12">
    <tableColumn id="1" name="NOMOR" dataDxfId="503" dataCellStyle="Normal"/>
    <tableColumn id="3" name="TUJUAN" dataDxfId="502" dataCellStyle="Normal"/>
    <tableColumn id="16" name="Pick Up" dataDxfId="501"/>
    <tableColumn id="14" name="KAPAL" dataDxfId="500"/>
    <tableColumn id="15" name="ETD Kapal" dataDxfId="499"/>
    <tableColumn id="10" name="KETERANGAN" dataDxfId="498" dataCellStyle="Normal"/>
    <tableColumn id="5" name="P" dataDxfId="497" dataCellStyle="Normal"/>
    <tableColumn id="6" name="L" dataDxfId="496" dataCellStyle="Normal"/>
    <tableColumn id="7" name="T" dataDxfId="495" dataCellStyle="Normal"/>
    <tableColumn id="4" name="ACT KG" dataDxfId="494" dataCellStyle="Normal"/>
    <tableColumn id="8" name="KG VOLUME" dataDxfId="493" dataCellStyle="Normal"/>
    <tableColumn id="19" name="PEMBULATAN" dataDxfId="492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7" name="Table22452368910111213141516171819202122242345678" displayName="Table22452368910111213141516171819202122242345678" ref="C2:N213" totalsRowShown="0" headerRowDxfId="489" dataDxfId="487" headerRowBorderDxfId="488">
  <tableColumns count="12">
    <tableColumn id="1" name="NOMOR" dataDxfId="486" dataCellStyle="Normal"/>
    <tableColumn id="3" name="TUJUAN" dataDxfId="485" dataCellStyle="Normal"/>
    <tableColumn id="16" name="Pick Up" dataDxfId="484"/>
    <tableColumn id="14" name="KAPAL" dataDxfId="483"/>
    <tableColumn id="15" name="ETD Kapal" dataDxfId="482"/>
    <tableColumn id="10" name="KETERANGAN" dataDxfId="481" dataCellStyle="Normal"/>
    <tableColumn id="5" name="P" dataDxfId="480" dataCellStyle="Normal"/>
    <tableColumn id="6" name="L" dataDxfId="479" dataCellStyle="Normal"/>
    <tableColumn id="7" name="T" dataDxfId="478" dataCellStyle="Normal"/>
    <tableColumn id="4" name="ACT KG" dataDxfId="477" dataCellStyle="Normal"/>
    <tableColumn id="8" name="KG VOLUME" dataDxfId="476" dataCellStyle="Normal"/>
    <tableColumn id="19" name="PEMBULATAN" dataDxfId="475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8" name="Table224523689101112131415161718192021222423456789" displayName="Table224523689101112131415161718192021222423456789" ref="C2:N156" totalsRowShown="0" headerRowDxfId="472" dataDxfId="470" headerRowBorderDxfId="471">
  <tableColumns count="12">
    <tableColumn id="1" name="NOMOR" dataDxfId="469" dataCellStyle="Normal"/>
    <tableColumn id="3" name="TUJUAN" dataDxfId="468" dataCellStyle="Normal"/>
    <tableColumn id="16" name="Pick Up" dataDxfId="467"/>
    <tableColumn id="14" name="KAPAL" dataDxfId="466"/>
    <tableColumn id="15" name="ETD Kapal" dataDxfId="465"/>
    <tableColumn id="10" name="KETERANGAN" dataDxfId="464" dataCellStyle="Normal"/>
    <tableColumn id="5" name="P" dataDxfId="463" dataCellStyle="Normal"/>
    <tableColumn id="6" name="L" dataDxfId="462" dataCellStyle="Normal"/>
    <tableColumn id="7" name="T" dataDxfId="461" dataCellStyle="Normal"/>
    <tableColumn id="4" name="ACT KG" dataDxfId="460" dataCellStyle="Normal"/>
    <tableColumn id="8" name="KG VOLUME" dataDxfId="459" dataCellStyle="Normal"/>
    <tableColumn id="19" name="PEMBULATAN" dataDxfId="45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77"/>
  <sheetViews>
    <sheetView topLeftCell="A49" workbookViewId="0">
      <selection activeCell="L55" sqref="L55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" style="17" customWidth="1"/>
    <col min="5" max="5" width="12.7109375" style="17" customWidth="1"/>
    <col min="6" max="6" width="6.85546875" style="17" bestFit="1" customWidth="1"/>
    <col min="7" max="7" width="8.140625" style="17" customWidth="1"/>
    <col min="8" max="8" width="14.140625" style="18" bestFit="1" customWidth="1"/>
    <col min="9" max="9" width="1.5703125" style="18" customWidth="1"/>
    <col min="10" max="10" width="19" style="17" customWidth="1"/>
    <col min="11" max="11" width="9.140625" style="17"/>
    <col min="12" max="12" width="16.855468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33" t="s">
        <v>14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2" spans="1:10" x14ac:dyDescent="0.25">
      <c r="A12" s="17" t="s">
        <v>15</v>
      </c>
      <c r="B12" s="17" t="s">
        <v>16</v>
      </c>
      <c r="H12" s="18" t="s">
        <v>17</v>
      </c>
      <c r="I12" s="22" t="s">
        <v>18</v>
      </c>
      <c r="J12" s="23" t="s">
        <v>5128</v>
      </c>
    </row>
    <row r="13" spans="1:10" x14ac:dyDescent="0.25">
      <c r="H13" s="18" t="s">
        <v>19</v>
      </c>
      <c r="I13" s="22" t="s">
        <v>18</v>
      </c>
      <c r="J13" s="24" t="s">
        <v>5129</v>
      </c>
    </row>
    <row r="14" spans="1:10" x14ac:dyDescent="0.25">
      <c r="H14" s="18" t="s">
        <v>20</v>
      </c>
      <c r="I14" s="22" t="s">
        <v>18</v>
      </c>
      <c r="J14" s="17" t="s">
        <v>21</v>
      </c>
    </row>
    <row r="15" spans="1:10" x14ac:dyDescent="0.25">
      <c r="A15" s="17" t="s">
        <v>22</v>
      </c>
      <c r="B15" s="23" t="s">
        <v>23</v>
      </c>
      <c r="C15" s="23"/>
      <c r="I15" s="22"/>
    </row>
    <row r="16" spans="1:10" ht="16.5" thickBot="1" x14ac:dyDescent="0.3"/>
    <row r="17" spans="1:12" ht="26.25" customHeight="1" x14ac:dyDescent="0.25">
      <c r="A17" s="25" t="s">
        <v>24</v>
      </c>
      <c r="B17" s="26" t="s">
        <v>25</v>
      </c>
      <c r="C17" s="26" t="s">
        <v>26</v>
      </c>
      <c r="D17" s="26" t="s">
        <v>27</v>
      </c>
      <c r="E17" s="26" t="s">
        <v>28</v>
      </c>
      <c r="F17" s="27" t="s">
        <v>29</v>
      </c>
      <c r="G17" s="27" t="s">
        <v>30</v>
      </c>
      <c r="H17" s="136" t="s">
        <v>31</v>
      </c>
      <c r="I17" s="137"/>
      <c r="J17" s="28" t="s">
        <v>32</v>
      </c>
    </row>
    <row r="18" spans="1:12" ht="36.75" customHeight="1" x14ac:dyDescent="0.25">
      <c r="A18" s="29">
        <v>1</v>
      </c>
      <c r="B18" s="30">
        <v>44414</v>
      </c>
      <c r="C18" s="31" t="s">
        <v>55</v>
      </c>
      <c r="D18" s="32" t="s">
        <v>5124</v>
      </c>
      <c r="E18" s="32" t="s">
        <v>82</v>
      </c>
      <c r="F18" s="33">
        <v>25</v>
      </c>
      <c r="G18" s="108">
        <v>250</v>
      </c>
      <c r="H18" s="128">
        <v>3000</v>
      </c>
      <c r="I18" s="129"/>
      <c r="J18" s="34">
        <f>G18*H18</f>
        <v>750000</v>
      </c>
      <c r="L18"/>
    </row>
    <row r="19" spans="1:12" ht="36.75" customHeight="1" x14ac:dyDescent="0.25">
      <c r="A19" s="29">
        <f>A18+1</f>
        <v>2</v>
      </c>
      <c r="B19" s="30">
        <v>44415</v>
      </c>
      <c r="C19" s="110" t="s">
        <v>5103</v>
      </c>
      <c r="D19" s="32" t="s">
        <v>5124</v>
      </c>
      <c r="E19" s="32" t="s">
        <v>198</v>
      </c>
      <c r="F19" s="33">
        <v>108</v>
      </c>
      <c r="G19" s="109">
        <v>3218</v>
      </c>
      <c r="H19" s="128">
        <v>3000</v>
      </c>
      <c r="I19" s="129"/>
      <c r="J19" s="34">
        <f t="shared" ref="J19:J36" si="0">G19*H19</f>
        <v>9654000</v>
      </c>
      <c r="L19"/>
    </row>
    <row r="20" spans="1:12" ht="36.75" customHeight="1" x14ac:dyDescent="0.25">
      <c r="A20" s="29">
        <f t="shared" ref="A20:A53" si="1">A19+1</f>
        <v>3</v>
      </c>
      <c r="B20" s="30">
        <v>44415</v>
      </c>
      <c r="C20" s="110" t="s">
        <v>333</v>
      </c>
      <c r="D20" s="32" t="s">
        <v>5124</v>
      </c>
      <c r="E20" s="32" t="s">
        <v>198</v>
      </c>
      <c r="F20" s="33">
        <v>133</v>
      </c>
      <c r="G20" s="109">
        <v>3739</v>
      </c>
      <c r="H20" s="128">
        <v>3000</v>
      </c>
      <c r="I20" s="129"/>
      <c r="J20" s="34">
        <f t="shared" si="0"/>
        <v>11217000</v>
      </c>
      <c r="L20"/>
    </row>
    <row r="21" spans="1:12" ht="36.75" customHeight="1" x14ac:dyDescent="0.25">
      <c r="A21" s="29">
        <f t="shared" si="1"/>
        <v>4</v>
      </c>
      <c r="B21" s="30">
        <v>44415</v>
      </c>
      <c r="C21" s="110" t="s">
        <v>334</v>
      </c>
      <c r="D21" s="32" t="s">
        <v>5124</v>
      </c>
      <c r="E21" s="32" t="s">
        <v>82</v>
      </c>
      <c r="F21" s="33">
        <v>189</v>
      </c>
      <c r="G21" s="109">
        <v>3972</v>
      </c>
      <c r="H21" s="128">
        <v>3000</v>
      </c>
      <c r="I21" s="129"/>
      <c r="J21" s="34">
        <f t="shared" si="0"/>
        <v>11916000</v>
      </c>
      <c r="L21"/>
    </row>
    <row r="22" spans="1:12" ht="36.75" customHeight="1" x14ac:dyDescent="0.25">
      <c r="A22" s="29">
        <f t="shared" si="1"/>
        <v>5</v>
      </c>
      <c r="B22" s="30">
        <v>44415</v>
      </c>
      <c r="C22" s="110" t="s">
        <v>85</v>
      </c>
      <c r="D22" s="32" t="s">
        <v>5124</v>
      </c>
      <c r="E22" s="32" t="s">
        <v>82</v>
      </c>
      <c r="F22" s="33">
        <v>13</v>
      </c>
      <c r="G22" s="109">
        <v>144</v>
      </c>
      <c r="H22" s="128">
        <v>3000</v>
      </c>
      <c r="I22" s="129"/>
      <c r="J22" s="34">
        <f t="shared" si="0"/>
        <v>432000</v>
      </c>
      <c r="L22"/>
    </row>
    <row r="23" spans="1:12" ht="36.75" customHeight="1" x14ac:dyDescent="0.25">
      <c r="A23" s="29">
        <f t="shared" si="1"/>
        <v>6</v>
      </c>
      <c r="B23" s="30">
        <v>44416</v>
      </c>
      <c r="C23" s="31" t="s">
        <v>574</v>
      </c>
      <c r="D23" s="32" t="s">
        <v>5124</v>
      </c>
      <c r="E23" s="32" t="s">
        <v>198</v>
      </c>
      <c r="F23" s="33">
        <v>30</v>
      </c>
      <c r="G23" s="109">
        <v>1214</v>
      </c>
      <c r="H23" s="128">
        <v>3000</v>
      </c>
      <c r="I23" s="129"/>
      <c r="J23" s="34">
        <f t="shared" si="0"/>
        <v>3642000</v>
      </c>
      <c r="L23"/>
    </row>
    <row r="24" spans="1:12" ht="36.75" customHeight="1" x14ac:dyDescent="0.25">
      <c r="A24" s="29">
        <f t="shared" si="1"/>
        <v>7</v>
      </c>
      <c r="B24" s="30">
        <v>44416</v>
      </c>
      <c r="C24" s="31" t="s">
        <v>777</v>
      </c>
      <c r="D24" s="32" t="s">
        <v>5124</v>
      </c>
      <c r="E24" s="32" t="s">
        <v>198</v>
      </c>
      <c r="F24" s="33">
        <v>201</v>
      </c>
      <c r="G24" s="109">
        <v>5078</v>
      </c>
      <c r="H24" s="128">
        <v>3000</v>
      </c>
      <c r="I24" s="129"/>
      <c r="J24" s="34">
        <f t="shared" si="0"/>
        <v>15234000</v>
      </c>
      <c r="L24"/>
    </row>
    <row r="25" spans="1:12" ht="36.75" customHeight="1" x14ac:dyDescent="0.25">
      <c r="A25" s="29">
        <f t="shared" si="1"/>
        <v>8</v>
      </c>
      <c r="B25" s="30">
        <v>44416</v>
      </c>
      <c r="C25" s="31" t="s">
        <v>778</v>
      </c>
      <c r="D25" s="32" t="s">
        <v>5124</v>
      </c>
      <c r="E25" s="32" t="s">
        <v>82</v>
      </c>
      <c r="F25" s="33">
        <v>211</v>
      </c>
      <c r="G25" s="109">
        <v>4909</v>
      </c>
      <c r="H25" s="128">
        <v>3000</v>
      </c>
      <c r="I25" s="129"/>
      <c r="J25" s="34">
        <f t="shared" si="0"/>
        <v>14727000</v>
      </c>
      <c r="L25"/>
    </row>
    <row r="26" spans="1:12" ht="36.75" customHeight="1" x14ac:dyDescent="0.25">
      <c r="A26" s="29">
        <f t="shared" si="1"/>
        <v>9</v>
      </c>
      <c r="B26" s="30">
        <v>44417</v>
      </c>
      <c r="C26" s="31" t="s">
        <v>993</v>
      </c>
      <c r="D26" s="32" t="s">
        <v>5124</v>
      </c>
      <c r="E26" s="32" t="s">
        <v>198</v>
      </c>
      <c r="F26" s="33">
        <v>154</v>
      </c>
      <c r="G26" s="109">
        <v>4644</v>
      </c>
      <c r="H26" s="128">
        <v>3000</v>
      </c>
      <c r="I26" s="129"/>
      <c r="J26" s="34">
        <f t="shared" si="0"/>
        <v>13932000</v>
      </c>
      <c r="L26"/>
    </row>
    <row r="27" spans="1:12" ht="36.75" customHeight="1" x14ac:dyDescent="0.25">
      <c r="A27" s="29">
        <f t="shared" si="1"/>
        <v>10</v>
      </c>
      <c r="B27" s="30">
        <v>44417</v>
      </c>
      <c r="C27" s="31" t="s">
        <v>1151</v>
      </c>
      <c r="D27" s="32" t="s">
        <v>5124</v>
      </c>
      <c r="E27" s="32" t="s">
        <v>82</v>
      </c>
      <c r="F27" s="33">
        <v>142</v>
      </c>
      <c r="G27" s="109">
        <v>4119</v>
      </c>
      <c r="H27" s="128">
        <v>3000</v>
      </c>
      <c r="I27" s="129"/>
      <c r="J27" s="34">
        <f t="shared" si="0"/>
        <v>12357000</v>
      </c>
      <c r="L27"/>
    </row>
    <row r="28" spans="1:12" ht="36.75" customHeight="1" x14ac:dyDescent="0.25">
      <c r="A28" s="29">
        <f t="shared" si="1"/>
        <v>11</v>
      </c>
      <c r="B28" s="30">
        <v>44417</v>
      </c>
      <c r="C28" s="31" t="s">
        <v>1296</v>
      </c>
      <c r="D28" s="32" t="s">
        <v>5124</v>
      </c>
      <c r="E28" s="32" t="s">
        <v>82</v>
      </c>
      <c r="F28" s="33">
        <v>2</v>
      </c>
      <c r="G28" s="109">
        <v>30</v>
      </c>
      <c r="H28" s="128">
        <v>3000</v>
      </c>
      <c r="I28" s="129"/>
      <c r="J28" s="34">
        <f t="shared" si="0"/>
        <v>90000</v>
      </c>
      <c r="L28"/>
    </row>
    <row r="29" spans="1:12" ht="36.75" customHeight="1" x14ac:dyDescent="0.25">
      <c r="A29" s="29">
        <f t="shared" si="1"/>
        <v>12</v>
      </c>
      <c r="B29" s="30">
        <v>44417</v>
      </c>
      <c r="C29" s="110" t="s">
        <v>1875</v>
      </c>
      <c r="D29" s="32" t="s">
        <v>5124</v>
      </c>
      <c r="E29" s="32" t="s">
        <v>198</v>
      </c>
      <c r="F29" s="33">
        <v>2</v>
      </c>
      <c r="G29" s="109">
        <v>11</v>
      </c>
      <c r="H29" s="128">
        <v>3000</v>
      </c>
      <c r="I29" s="129"/>
      <c r="J29" s="34">
        <f t="shared" si="0"/>
        <v>33000</v>
      </c>
      <c r="L29"/>
    </row>
    <row r="30" spans="1:12" ht="36.75" customHeight="1" x14ac:dyDescent="0.25">
      <c r="A30" s="29">
        <f t="shared" si="1"/>
        <v>13</v>
      </c>
      <c r="B30" s="30">
        <v>44418</v>
      </c>
      <c r="C30" s="31" t="s">
        <v>1558</v>
      </c>
      <c r="D30" s="32" t="s">
        <v>5124</v>
      </c>
      <c r="E30" s="32" t="s">
        <v>82</v>
      </c>
      <c r="F30" s="33">
        <v>255</v>
      </c>
      <c r="G30" s="109">
        <v>6973</v>
      </c>
      <c r="H30" s="128">
        <v>3000</v>
      </c>
      <c r="I30" s="129"/>
      <c r="J30" s="34">
        <f t="shared" si="0"/>
        <v>20919000</v>
      </c>
      <c r="L30"/>
    </row>
    <row r="31" spans="1:12" ht="36.75" customHeight="1" x14ac:dyDescent="0.25">
      <c r="A31" s="29">
        <f t="shared" si="1"/>
        <v>14</v>
      </c>
      <c r="B31" s="30">
        <v>44418</v>
      </c>
      <c r="C31" s="31" t="s">
        <v>1559</v>
      </c>
      <c r="D31" s="32" t="s">
        <v>5124</v>
      </c>
      <c r="E31" s="32" t="s">
        <v>198</v>
      </c>
      <c r="F31" s="33">
        <v>311</v>
      </c>
      <c r="G31" s="109">
        <v>8981</v>
      </c>
      <c r="H31" s="128">
        <v>3000</v>
      </c>
      <c r="I31" s="129"/>
      <c r="J31" s="34">
        <f t="shared" si="0"/>
        <v>26943000</v>
      </c>
      <c r="L31"/>
    </row>
    <row r="32" spans="1:12" ht="36.75" customHeight="1" x14ac:dyDescent="0.25">
      <c r="A32" s="29">
        <f t="shared" si="1"/>
        <v>15</v>
      </c>
      <c r="B32" s="30">
        <v>44419</v>
      </c>
      <c r="C32" s="31" t="s">
        <v>2057</v>
      </c>
      <c r="D32" s="32" t="s">
        <v>5124</v>
      </c>
      <c r="E32" s="32" t="s">
        <v>198</v>
      </c>
      <c r="F32" s="33">
        <v>178</v>
      </c>
      <c r="G32" s="109">
        <v>5782</v>
      </c>
      <c r="H32" s="128">
        <v>3000</v>
      </c>
      <c r="I32" s="129"/>
      <c r="J32" s="34">
        <f t="shared" si="0"/>
        <v>17346000</v>
      </c>
      <c r="L32"/>
    </row>
    <row r="33" spans="1:12" ht="36.75" customHeight="1" x14ac:dyDescent="0.25">
      <c r="A33" s="29">
        <f t="shared" si="1"/>
        <v>16</v>
      </c>
      <c r="B33" s="30">
        <v>44419</v>
      </c>
      <c r="C33" s="31" t="s">
        <v>5109</v>
      </c>
      <c r="D33" s="32" t="s">
        <v>5124</v>
      </c>
      <c r="E33" s="32" t="s">
        <v>82</v>
      </c>
      <c r="F33" s="33">
        <v>12</v>
      </c>
      <c r="G33" s="109">
        <v>473</v>
      </c>
      <c r="H33" s="128">
        <v>3000</v>
      </c>
      <c r="I33" s="129"/>
      <c r="J33" s="34">
        <f t="shared" si="0"/>
        <v>1419000</v>
      </c>
      <c r="L33"/>
    </row>
    <row r="34" spans="1:12" ht="36.75" customHeight="1" x14ac:dyDescent="0.25">
      <c r="A34" s="29">
        <f t="shared" si="1"/>
        <v>17</v>
      </c>
      <c r="B34" s="30">
        <v>44419</v>
      </c>
      <c r="C34" s="31" t="s">
        <v>2058</v>
      </c>
      <c r="D34" s="32" t="s">
        <v>5124</v>
      </c>
      <c r="E34" s="32" t="s">
        <v>82</v>
      </c>
      <c r="F34" s="33">
        <v>265</v>
      </c>
      <c r="G34" s="109">
        <v>6911</v>
      </c>
      <c r="H34" s="128">
        <v>3000</v>
      </c>
      <c r="I34" s="129"/>
      <c r="J34" s="34">
        <f t="shared" si="0"/>
        <v>20733000</v>
      </c>
      <c r="L34"/>
    </row>
    <row r="35" spans="1:12" ht="36.75" customHeight="1" x14ac:dyDescent="0.25">
      <c r="A35" s="29">
        <f t="shared" si="1"/>
        <v>18</v>
      </c>
      <c r="B35" s="30">
        <v>44420</v>
      </c>
      <c r="C35" s="31" t="s">
        <v>2326</v>
      </c>
      <c r="D35" s="32" t="s">
        <v>5124</v>
      </c>
      <c r="E35" s="32" t="s">
        <v>198</v>
      </c>
      <c r="F35" s="33">
        <v>186</v>
      </c>
      <c r="G35" s="109">
        <v>4916</v>
      </c>
      <c r="H35" s="128">
        <v>3000</v>
      </c>
      <c r="I35" s="129"/>
      <c r="J35" s="34">
        <f t="shared" si="0"/>
        <v>14748000</v>
      </c>
      <c r="L35"/>
    </row>
    <row r="36" spans="1:12" ht="36.75" customHeight="1" x14ac:dyDescent="0.25">
      <c r="A36" s="29">
        <f t="shared" si="1"/>
        <v>19</v>
      </c>
      <c r="B36" s="30">
        <v>44420</v>
      </c>
      <c r="C36" s="31" t="s">
        <v>2566</v>
      </c>
      <c r="D36" s="32" t="s">
        <v>5124</v>
      </c>
      <c r="E36" s="32" t="s">
        <v>82</v>
      </c>
      <c r="F36" s="33">
        <v>43</v>
      </c>
      <c r="G36" s="109">
        <v>695</v>
      </c>
      <c r="H36" s="128">
        <v>3000</v>
      </c>
      <c r="I36" s="129"/>
      <c r="J36" s="34">
        <f t="shared" si="0"/>
        <v>2085000</v>
      </c>
      <c r="L36"/>
    </row>
    <row r="37" spans="1:12" ht="36.75" customHeight="1" x14ac:dyDescent="0.25">
      <c r="A37" s="29">
        <f t="shared" si="1"/>
        <v>20</v>
      </c>
      <c r="B37" s="30">
        <v>44421</v>
      </c>
      <c r="C37" s="31" t="s">
        <v>2599</v>
      </c>
      <c r="D37" s="32" t="s">
        <v>5124</v>
      </c>
      <c r="E37" s="32" t="s">
        <v>82</v>
      </c>
      <c r="F37" s="33">
        <v>31</v>
      </c>
      <c r="G37" s="109">
        <v>325</v>
      </c>
      <c r="H37" s="128">
        <v>3000</v>
      </c>
      <c r="I37" s="129"/>
      <c r="J37" s="34">
        <f t="shared" ref="J37:J39" si="2">G37*H37</f>
        <v>975000</v>
      </c>
      <c r="L37"/>
    </row>
    <row r="38" spans="1:12" ht="36.75" customHeight="1" x14ac:dyDescent="0.25">
      <c r="A38" s="29">
        <f t="shared" si="1"/>
        <v>21</v>
      </c>
      <c r="B38" s="30">
        <v>44421</v>
      </c>
      <c r="C38" s="31" t="s">
        <v>2608</v>
      </c>
      <c r="D38" s="32" t="s">
        <v>5124</v>
      </c>
      <c r="E38" s="32" t="s">
        <v>198</v>
      </c>
      <c r="F38" s="33">
        <v>6</v>
      </c>
      <c r="G38" s="109">
        <v>354</v>
      </c>
      <c r="H38" s="128">
        <v>3000</v>
      </c>
      <c r="I38" s="129"/>
      <c r="J38" s="34">
        <f t="shared" si="2"/>
        <v>1062000</v>
      </c>
      <c r="L38"/>
    </row>
    <row r="39" spans="1:12" ht="36.75" customHeight="1" x14ac:dyDescent="0.25">
      <c r="A39" s="29">
        <f t="shared" si="1"/>
        <v>22</v>
      </c>
      <c r="B39" s="30">
        <v>44421</v>
      </c>
      <c r="C39" s="31" t="s">
        <v>2861</v>
      </c>
      <c r="D39" s="32" t="s">
        <v>5124</v>
      </c>
      <c r="E39" s="32" t="s">
        <v>198</v>
      </c>
      <c r="F39" s="33">
        <v>249</v>
      </c>
      <c r="G39" s="109">
        <v>6202</v>
      </c>
      <c r="H39" s="128">
        <v>3000</v>
      </c>
      <c r="I39" s="129"/>
      <c r="J39" s="34">
        <f t="shared" si="2"/>
        <v>18606000</v>
      </c>
      <c r="L39"/>
    </row>
    <row r="40" spans="1:12" ht="36.75" customHeight="1" x14ac:dyDescent="0.25">
      <c r="A40" s="29">
        <f t="shared" si="1"/>
        <v>23</v>
      </c>
      <c r="B40" s="30">
        <v>44421</v>
      </c>
      <c r="C40" s="31" t="s">
        <v>2862</v>
      </c>
      <c r="D40" s="32" t="s">
        <v>5124</v>
      </c>
      <c r="E40" s="32" t="s">
        <v>82</v>
      </c>
      <c r="F40" s="33">
        <v>282</v>
      </c>
      <c r="G40" s="109">
        <v>6363</v>
      </c>
      <c r="H40" s="128">
        <v>3000</v>
      </c>
      <c r="I40" s="129"/>
      <c r="J40" s="34">
        <f t="shared" ref="J40" si="3">G40*H40</f>
        <v>19089000</v>
      </c>
      <c r="L40"/>
    </row>
    <row r="41" spans="1:12" ht="36.75" customHeight="1" x14ac:dyDescent="0.25">
      <c r="A41" s="29">
        <f t="shared" si="1"/>
        <v>24</v>
      </c>
      <c r="B41" s="30">
        <v>44422</v>
      </c>
      <c r="C41" s="31" t="s">
        <v>3183</v>
      </c>
      <c r="D41" s="32" t="s">
        <v>5124</v>
      </c>
      <c r="E41" s="32" t="s">
        <v>198</v>
      </c>
      <c r="F41" s="33">
        <v>31</v>
      </c>
      <c r="G41" s="109">
        <v>559</v>
      </c>
      <c r="H41" s="128">
        <v>3000</v>
      </c>
      <c r="I41" s="129"/>
      <c r="J41" s="34">
        <f t="shared" ref="J41:J48" si="4">G41*H41</f>
        <v>1677000</v>
      </c>
      <c r="L41"/>
    </row>
    <row r="42" spans="1:12" ht="36.75" customHeight="1" x14ac:dyDescent="0.25">
      <c r="A42" s="29">
        <f t="shared" si="1"/>
        <v>25</v>
      </c>
      <c r="B42" s="30">
        <v>44422</v>
      </c>
      <c r="C42" s="31" t="s">
        <v>3428</v>
      </c>
      <c r="D42" s="32" t="s">
        <v>5124</v>
      </c>
      <c r="E42" s="32" t="s">
        <v>82</v>
      </c>
      <c r="F42" s="33">
        <v>239</v>
      </c>
      <c r="G42" s="109">
        <v>5712</v>
      </c>
      <c r="H42" s="128">
        <v>3000</v>
      </c>
      <c r="I42" s="129"/>
      <c r="J42" s="34">
        <f t="shared" si="4"/>
        <v>17136000</v>
      </c>
      <c r="L42"/>
    </row>
    <row r="43" spans="1:12" ht="36.75" customHeight="1" x14ac:dyDescent="0.25">
      <c r="A43" s="29">
        <f t="shared" si="1"/>
        <v>26</v>
      </c>
      <c r="B43" s="30">
        <v>44423</v>
      </c>
      <c r="C43" s="31" t="s">
        <v>3558</v>
      </c>
      <c r="D43" s="32" t="s">
        <v>5124</v>
      </c>
      <c r="E43" s="32" t="s">
        <v>82</v>
      </c>
      <c r="F43" s="33">
        <v>127</v>
      </c>
      <c r="G43" s="109">
        <v>4909</v>
      </c>
      <c r="H43" s="128">
        <v>3000</v>
      </c>
      <c r="I43" s="129"/>
      <c r="J43" s="34">
        <f t="shared" si="4"/>
        <v>14727000</v>
      </c>
      <c r="L43"/>
    </row>
    <row r="44" spans="1:12" ht="36.75" customHeight="1" x14ac:dyDescent="0.25">
      <c r="A44" s="29">
        <f t="shared" si="1"/>
        <v>27</v>
      </c>
      <c r="B44" s="30">
        <v>44423</v>
      </c>
      <c r="C44" s="31" t="s">
        <v>3559</v>
      </c>
      <c r="D44" s="32" t="s">
        <v>5124</v>
      </c>
      <c r="E44" s="32" t="s">
        <v>82</v>
      </c>
      <c r="F44" s="33">
        <v>161</v>
      </c>
      <c r="G44" s="109">
        <v>3451</v>
      </c>
      <c r="H44" s="128">
        <v>3000</v>
      </c>
      <c r="I44" s="129"/>
      <c r="J44" s="34">
        <f t="shared" si="4"/>
        <v>10353000</v>
      </c>
      <c r="L44"/>
    </row>
    <row r="45" spans="1:12" ht="36.75" customHeight="1" x14ac:dyDescent="0.25">
      <c r="A45" s="29">
        <f t="shared" si="1"/>
        <v>28</v>
      </c>
      <c r="B45" s="30">
        <v>44424</v>
      </c>
      <c r="C45" s="31" t="s">
        <v>3801</v>
      </c>
      <c r="D45" s="32" t="s">
        <v>5124</v>
      </c>
      <c r="E45" s="32" t="s">
        <v>82</v>
      </c>
      <c r="F45" s="33">
        <v>74</v>
      </c>
      <c r="G45" s="109">
        <v>1418</v>
      </c>
      <c r="H45" s="128">
        <v>3000</v>
      </c>
      <c r="I45" s="129"/>
      <c r="J45" s="34">
        <f t="shared" si="4"/>
        <v>4254000</v>
      </c>
      <c r="L45"/>
    </row>
    <row r="46" spans="1:12" ht="36.75" customHeight="1" x14ac:dyDescent="0.25">
      <c r="A46" s="29">
        <f t="shared" si="1"/>
        <v>29</v>
      </c>
      <c r="B46" s="30">
        <v>44424</v>
      </c>
      <c r="C46" s="31" t="s">
        <v>3724</v>
      </c>
      <c r="D46" s="32" t="s">
        <v>5124</v>
      </c>
      <c r="E46" s="32" t="s">
        <v>198</v>
      </c>
      <c r="F46" s="33">
        <v>84</v>
      </c>
      <c r="G46" s="109">
        <v>1550</v>
      </c>
      <c r="H46" s="128">
        <v>3000</v>
      </c>
      <c r="I46" s="129"/>
      <c r="J46" s="34">
        <f t="shared" si="4"/>
        <v>4650000</v>
      </c>
      <c r="L46"/>
    </row>
    <row r="47" spans="1:12" ht="36.75" customHeight="1" x14ac:dyDescent="0.25">
      <c r="A47" s="29">
        <f t="shared" si="1"/>
        <v>30</v>
      </c>
      <c r="B47" s="30">
        <v>44425</v>
      </c>
      <c r="C47" s="31" t="s">
        <v>3919</v>
      </c>
      <c r="D47" s="32" t="s">
        <v>5124</v>
      </c>
      <c r="E47" s="32" t="s">
        <v>82</v>
      </c>
      <c r="F47" s="33">
        <v>29</v>
      </c>
      <c r="G47" s="109">
        <v>332</v>
      </c>
      <c r="H47" s="128">
        <v>3000</v>
      </c>
      <c r="I47" s="129"/>
      <c r="J47" s="34">
        <f t="shared" si="4"/>
        <v>996000</v>
      </c>
      <c r="L47"/>
    </row>
    <row r="48" spans="1:12" ht="36.75" customHeight="1" x14ac:dyDescent="0.25">
      <c r="A48" s="29">
        <f t="shared" si="1"/>
        <v>31</v>
      </c>
      <c r="B48" s="30">
        <v>44425</v>
      </c>
      <c r="C48" s="31" t="s">
        <v>3920</v>
      </c>
      <c r="D48" s="32" t="s">
        <v>5124</v>
      </c>
      <c r="E48" s="32" t="s">
        <v>198</v>
      </c>
      <c r="F48" s="33">
        <v>146</v>
      </c>
      <c r="G48" s="109">
        <v>3080</v>
      </c>
      <c r="H48" s="128">
        <v>3000</v>
      </c>
      <c r="I48" s="129"/>
      <c r="J48" s="34">
        <f t="shared" si="4"/>
        <v>9240000</v>
      </c>
      <c r="L48"/>
    </row>
    <row r="49" spans="1:12" ht="36.75" customHeight="1" x14ac:dyDescent="0.25">
      <c r="A49" s="29">
        <f t="shared" si="1"/>
        <v>32</v>
      </c>
      <c r="B49" s="30">
        <v>44425</v>
      </c>
      <c r="C49" s="111" t="s">
        <v>5104</v>
      </c>
      <c r="D49" s="32" t="s">
        <v>5124</v>
      </c>
      <c r="E49" s="32" t="s">
        <v>198</v>
      </c>
      <c r="F49" s="33">
        <v>135</v>
      </c>
      <c r="G49" s="109">
        <v>4138</v>
      </c>
      <c r="H49" s="128">
        <v>3000</v>
      </c>
      <c r="I49" s="129"/>
      <c r="J49" s="34">
        <f t="shared" ref="J49" si="5">G49*H49</f>
        <v>12414000</v>
      </c>
      <c r="L49"/>
    </row>
    <row r="50" spans="1:12" ht="36.75" customHeight="1" x14ac:dyDescent="0.25">
      <c r="A50" s="29">
        <f t="shared" si="1"/>
        <v>33</v>
      </c>
      <c r="B50" s="30">
        <v>44425</v>
      </c>
      <c r="C50" s="111" t="s">
        <v>5105</v>
      </c>
      <c r="D50" s="32" t="s">
        <v>5124</v>
      </c>
      <c r="E50" s="32" t="s">
        <v>82</v>
      </c>
      <c r="F50" s="33">
        <v>262</v>
      </c>
      <c r="G50" s="109">
        <v>6744</v>
      </c>
      <c r="H50" s="128">
        <v>3000</v>
      </c>
      <c r="I50" s="129"/>
      <c r="J50" s="34">
        <f>G50*H50</f>
        <v>20232000</v>
      </c>
      <c r="L50"/>
    </row>
    <row r="51" spans="1:12" ht="36.75" customHeight="1" x14ac:dyDescent="0.25">
      <c r="A51" s="29">
        <f t="shared" si="1"/>
        <v>34</v>
      </c>
      <c r="B51" s="30">
        <v>44426</v>
      </c>
      <c r="C51" s="111" t="s">
        <v>5106</v>
      </c>
      <c r="D51" s="32" t="s">
        <v>5124</v>
      </c>
      <c r="E51" s="32" t="s">
        <v>198</v>
      </c>
      <c r="F51" s="33">
        <v>1</v>
      </c>
      <c r="G51" s="109">
        <v>60</v>
      </c>
      <c r="H51" s="128">
        <v>3000</v>
      </c>
      <c r="I51" s="129"/>
      <c r="J51" s="34">
        <f>G51*H51</f>
        <v>180000</v>
      </c>
      <c r="L51"/>
    </row>
    <row r="52" spans="1:12" ht="36.75" customHeight="1" x14ac:dyDescent="0.25">
      <c r="A52" s="29">
        <f t="shared" si="1"/>
        <v>35</v>
      </c>
      <c r="B52" s="30">
        <v>44426</v>
      </c>
      <c r="C52" s="111" t="s">
        <v>5107</v>
      </c>
      <c r="D52" s="32" t="s">
        <v>5124</v>
      </c>
      <c r="E52" s="32" t="s">
        <v>82</v>
      </c>
      <c r="F52" s="33">
        <v>146</v>
      </c>
      <c r="G52" s="109">
        <v>4319</v>
      </c>
      <c r="H52" s="128">
        <v>3000</v>
      </c>
      <c r="I52" s="129"/>
      <c r="J52" s="34">
        <f>G52*H52</f>
        <v>12957000</v>
      </c>
      <c r="L52"/>
    </row>
    <row r="53" spans="1:12" ht="36.75" customHeight="1" x14ac:dyDescent="0.25">
      <c r="A53" s="29">
        <f t="shared" si="1"/>
        <v>36</v>
      </c>
      <c r="B53" s="30">
        <v>44427</v>
      </c>
      <c r="C53" s="111" t="s">
        <v>5108</v>
      </c>
      <c r="D53" s="32" t="s">
        <v>5124</v>
      </c>
      <c r="E53" s="32" t="s">
        <v>198</v>
      </c>
      <c r="F53" s="33">
        <v>480</v>
      </c>
      <c r="G53" s="109">
        <v>13797</v>
      </c>
      <c r="H53" s="128">
        <v>3000</v>
      </c>
      <c r="I53" s="129"/>
      <c r="J53" s="34">
        <f t="shared" ref="J53" si="6">G53*H53</f>
        <v>41391000</v>
      </c>
      <c r="L53"/>
    </row>
    <row r="54" spans="1:12" ht="32.25" customHeight="1" thickBot="1" x14ac:dyDescent="0.3">
      <c r="A54" s="138" t="s">
        <v>33</v>
      </c>
      <c r="B54" s="139"/>
      <c r="C54" s="139"/>
      <c r="D54" s="139"/>
      <c r="E54" s="139"/>
      <c r="F54" s="139"/>
      <c r="G54" s="139"/>
      <c r="H54" s="139"/>
      <c r="I54" s="140"/>
      <c r="J54" s="35">
        <f>SUM(J18:J53)</f>
        <v>388116000</v>
      </c>
      <c r="L54" s="81"/>
    </row>
    <row r="55" spans="1:12" x14ac:dyDescent="0.25">
      <c r="A55" s="141"/>
      <c r="B55" s="141"/>
      <c r="C55" s="36"/>
      <c r="D55" s="36"/>
      <c r="E55" s="36"/>
      <c r="F55" s="36"/>
      <c r="G55" s="36"/>
      <c r="H55" s="37"/>
      <c r="I55" s="37"/>
      <c r="J55" s="38"/>
      <c r="L55" s="89"/>
    </row>
    <row r="56" spans="1:12" x14ac:dyDescent="0.25">
      <c r="A56" s="82"/>
      <c r="B56" s="82"/>
      <c r="C56" s="82"/>
      <c r="D56" s="82"/>
      <c r="E56" s="82"/>
      <c r="F56" s="82"/>
      <c r="G56" s="39" t="s">
        <v>54</v>
      </c>
      <c r="H56" s="39"/>
      <c r="I56" s="37"/>
      <c r="J56" s="38">
        <f>J54*10%</f>
        <v>38811600</v>
      </c>
      <c r="L56" s="40"/>
    </row>
    <row r="57" spans="1:12" x14ac:dyDescent="0.25">
      <c r="A57" s="112"/>
      <c r="B57" s="112"/>
      <c r="C57" s="112"/>
      <c r="D57" s="112"/>
      <c r="E57" s="112"/>
      <c r="F57" s="112"/>
      <c r="G57" s="126" t="s">
        <v>5126</v>
      </c>
      <c r="H57" s="126"/>
      <c r="I57" s="126"/>
      <c r="J57" s="127">
        <f>J54-J56</f>
        <v>349304400</v>
      </c>
      <c r="L57" s="40"/>
    </row>
    <row r="58" spans="1:12" x14ac:dyDescent="0.25">
      <c r="A58" s="36"/>
      <c r="B58" s="36"/>
      <c r="C58" s="36"/>
      <c r="D58" s="36"/>
      <c r="E58" s="36"/>
      <c r="F58" s="36"/>
      <c r="G58" s="39" t="s">
        <v>34</v>
      </c>
      <c r="H58" s="39"/>
      <c r="I58" s="40" t="e">
        <f>#REF!*1%</f>
        <v>#REF!</v>
      </c>
      <c r="J58" s="38">
        <f>J57*1%</f>
        <v>3493044</v>
      </c>
    </row>
    <row r="59" spans="1:12" ht="16.5" thickBot="1" x14ac:dyDescent="0.3">
      <c r="A59" s="36"/>
      <c r="B59" s="36"/>
      <c r="C59" s="36"/>
      <c r="D59" s="36"/>
      <c r="E59" s="36"/>
      <c r="F59" s="36"/>
      <c r="G59" s="39" t="s">
        <v>5125</v>
      </c>
      <c r="H59" s="39"/>
      <c r="I59" s="38">
        <f>I55*10%</f>
        <v>0</v>
      </c>
      <c r="J59" s="41">
        <f>J57*2%</f>
        <v>6986088</v>
      </c>
    </row>
    <row r="60" spans="1:12" x14ac:dyDescent="0.25">
      <c r="E60" s="16"/>
      <c r="F60" s="16"/>
      <c r="G60" s="42" t="s">
        <v>37</v>
      </c>
      <c r="H60" s="42"/>
      <c r="I60" s="43" t="e">
        <f>I54+I58</f>
        <v>#REF!</v>
      </c>
      <c r="J60" s="43">
        <f>J57-J59+J58</f>
        <v>345811356</v>
      </c>
    </row>
    <row r="61" spans="1:12" x14ac:dyDescent="0.25">
      <c r="E61" s="16"/>
      <c r="F61" s="16"/>
      <c r="G61" s="16"/>
      <c r="H61" s="42"/>
      <c r="I61" s="43"/>
      <c r="J61" s="43"/>
      <c r="L61" s="89"/>
    </row>
    <row r="62" spans="1:12" x14ac:dyDescent="0.25">
      <c r="A62" s="47" t="s">
        <v>5127</v>
      </c>
      <c r="D62" s="16"/>
      <c r="E62" s="16"/>
      <c r="F62" s="16"/>
      <c r="G62" s="16"/>
      <c r="H62" s="42"/>
      <c r="I62" s="42"/>
      <c r="J62" s="43"/>
    </row>
    <row r="63" spans="1:12" x14ac:dyDescent="0.25">
      <c r="A63" s="44"/>
      <c r="D63" s="16"/>
      <c r="E63" s="16"/>
      <c r="F63" s="16"/>
      <c r="G63" s="16"/>
      <c r="H63" s="42"/>
      <c r="I63" s="42"/>
      <c r="J63" s="43"/>
    </row>
    <row r="64" spans="1:12" x14ac:dyDescent="0.25">
      <c r="A64" s="45" t="s">
        <v>38</v>
      </c>
    </row>
    <row r="65" spans="1:10" x14ac:dyDescent="0.25">
      <c r="A65" s="46" t="s">
        <v>39</v>
      </c>
      <c r="B65" s="47"/>
      <c r="C65" s="47"/>
      <c r="D65" s="48"/>
      <c r="E65" s="48"/>
      <c r="F65" s="48"/>
      <c r="G65" s="48"/>
    </row>
    <row r="66" spans="1:10" x14ac:dyDescent="0.25">
      <c r="A66" s="46" t="s">
        <v>40</v>
      </c>
      <c r="B66" s="47"/>
      <c r="C66" s="47"/>
      <c r="D66" s="48"/>
      <c r="E66" s="48"/>
      <c r="F66" s="48"/>
      <c r="G66" s="48"/>
    </row>
    <row r="67" spans="1:10" x14ac:dyDescent="0.25">
      <c r="A67" s="49" t="s">
        <v>41</v>
      </c>
      <c r="B67" s="50"/>
      <c r="C67" s="50"/>
      <c r="D67" s="48"/>
      <c r="E67" s="48"/>
      <c r="F67" s="48"/>
      <c r="G67" s="48"/>
    </row>
    <row r="68" spans="1:10" x14ac:dyDescent="0.25">
      <c r="A68" s="51" t="s">
        <v>8</v>
      </c>
      <c r="B68" s="52"/>
      <c r="C68" s="52"/>
      <c r="D68" s="48"/>
      <c r="E68" s="48"/>
      <c r="F68" s="48"/>
      <c r="G68" s="48"/>
    </row>
    <row r="69" spans="1:10" x14ac:dyDescent="0.25">
      <c r="A69" s="53"/>
      <c r="B69" s="53"/>
      <c r="C69" s="53"/>
    </row>
    <row r="70" spans="1:10" x14ac:dyDescent="0.25">
      <c r="H70" s="54" t="s">
        <v>42</v>
      </c>
      <c r="I70" s="130" t="str">
        <f>+J13</f>
        <v xml:space="preserve"> 10 September 2021</v>
      </c>
      <c r="J70" s="131"/>
    </row>
    <row r="74" spans="1:10" ht="18" customHeight="1" x14ac:dyDescent="0.25"/>
    <row r="75" spans="1:10" ht="17.25" customHeight="1" x14ac:dyDescent="0.25"/>
    <row r="77" spans="1:10" x14ac:dyDescent="0.25">
      <c r="H77" s="132" t="s">
        <v>43</v>
      </c>
      <c r="I77" s="132"/>
      <c r="J77" s="132"/>
    </row>
  </sheetData>
  <mergeCells count="42">
    <mergeCell ref="H36:I36"/>
    <mergeCell ref="H38:I38"/>
    <mergeCell ref="H37:I37"/>
    <mergeCell ref="H29:I29"/>
    <mergeCell ref="H46:I46"/>
    <mergeCell ref="H41:I41"/>
    <mergeCell ref="H42:I42"/>
    <mergeCell ref="H43:I43"/>
    <mergeCell ref="H44:I44"/>
    <mergeCell ref="H45:I45"/>
    <mergeCell ref="H33:I33"/>
    <mergeCell ref="H30:I30"/>
    <mergeCell ref="H31:I31"/>
    <mergeCell ref="H32:I32"/>
    <mergeCell ref="H34:I34"/>
    <mergeCell ref="H35:I35"/>
    <mergeCell ref="A10:J10"/>
    <mergeCell ref="H17:I17"/>
    <mergeCell ref="H18:I18"/>
    <mergeCell ref="A54:I54"/>
    <mergeCell ref="A55:B55"/>
    <mergeCell ref="H19:I19"/>
    <mergeCell ref="H20:I20"/>
    <mergeCell ref="H21:I21"/>
    <mergeCell ref="H22:I22"/>
    <mergeCell ref="H23:I23"/>
    <mergeCell ref="H24:I24"/>
    <mergeCell ref="H25:I25"/>
    <mergeCell ref="H26:I26"/>
    <mergeCell ref="H40:I40"/>
    <mergeCell ref="H27:I27"/>
    <mergeCell ref="H28:I28"/>
    <mergeCell ref="H52:I52"/>
    <mergeCell ref="H53:I53"/>
    <mergeCell ref="H39:I39"/>
    <mergeCell ref="I70:J70"/>
    <mergeCell ref="H77:J77"/>
    <mergeCell ref="H47:I47"/>
    <mergeCell ref="H48:I48"/>
    <mergeCell ref="H49:I49"/>
    <mergeCell ref="H51:I51"/>
    <mergeCell ref="H50:I5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92D050"/>
  </sheetPr>
  <dimension ref="A1:P178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156" sqref="N3:N15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993</v>
      </c>
      <c r="B3" s="75" t="s">
        <v>994</v>
      </c>
      <c r="C3" s="9" t="s">
        <v>995</v>
      </c>
      <c r="D3" s="77" t="s">
        <v>198</v>
      </c>
      <c r="E3" s="13">
        <v>44417</v>
      </c>
      <c r="F3" s="77" t="s">
        <v>83</v>
      </c>
      <c r="G3" s="13">
        <v>44419</v>
      </c>
      <c r="H3" s="10" t="s">
        <v>84</v>
      </c>
      <c r="I3" s="1">
        <v>40</v>
      </c>
      <c r="J3" s="1">
        <v>32</v>
      </c>
      <c r="K3" s="1">
        <v>20</v>
      </c>
      <c r="L3" s="1">
        <v>11</v>
      </c>
      <c r="M3" s="83">
        <v>6.4</v>
      </c>
      <c r="N3" s="8">
        <v>11</v>
      </c>
      <c r="O3" s="64">
        <v>3000</v>
      </c>
      <c r="P3" s="65">
        <f>Table224523689101112131415161718192021222423456789[[#This Row],[PEMBULATAN]]*O3</f>
        <v>33000</v>
      </c>
    </row>
    <row r="4" spans="1:16" ht="39" customHeight="1" x14ac:dyDescent="0.2">
      <c r="A4" s="143"/>
      <c r="B4" s="76"/>
      <c r="C4" s="9" t="s">
        <v>996</v>
      </c>
      <c r="D4" s="77" t="s">
        <v>198</v>
      </c>
      <c r="E4" s="13">
        <v>44417</v>
      </c>
      <c r="F4" s="77" t="s">
        <v>83</v>
      </c>
      <c r="G4" s="13">
        <v>44419</v>
      </c>
      <c r="H4" s="10" t="s">
        <v>84</v>
      </c>
      <c r="I4" s="1">
        <v>31</v>
      </c>
      <c r="J4" s="1">
        <v>40</v>
      </c>
      <c r="K4" s="1">
        <v>32</v>
      </c>
      <c r="L4" s="1">
        <v>7</v>
      </c>
      <c r="M4" s="83">
        <v>9.92</v>
      </c>
      <c r="N4" s="8">
        <v>10</v>
      </c>
      <c r="O4" s="64">
        <v>3000</v>
      </c>
      <c r="P4" s="65">
        <f>Table224523689101112131415161718192021222423456789[[#This Row],[PEMBULATAN]]*O4</f>
        <v>30000</v>
      </c>
    </row>
    <row r="5" spans="1:16" ht="39" customHeight="1" x14ac:dyDescent="0.2">
      <c r="A5" s="93"/>
      <c r="B5" s="76"/>
      <c r="C5" s="90" t="s">
        <v>997</v>
      </c>
      <c r="D5" s="79" t="s">
        <v>198</v>
      </c>
      <c r="E5" s="13">
        <v>44417</v>
      </c>
      <c r="F5" s="77" t="s">
        <v>83</v>
      </c>
      <c r="G5" s="13">
        <v>44419</v>
      </c>
      <c r="H5" s="78" t="s">
        <v>84</v>
      </c>
      <c r="I5" s="15">
        <v>31</v>
      </c>
      <c r="J5" s="15">
        <v>27</v>
      </c>
      <c r="K5" s="15">
        <v>8</v>
      </c>
      <c r="L5" s="15">
        <v>1</v>
      </c>
      <c r="M5" s="84">
        <v>1.6739999999999999</v>
      </c>
      <c r="N5" s="73">
        <v>2</v>
      </c>
      <c r="O5" s="64">
        <v>3000</v>
      </c>
      <c r="P5" s="65">
        <f>Table224523689101112131415161718192021222423456789[[#This Row],[PEMBULATAN]]*O5</f>
        <v>6000</v>
      </c>
    </row>
    <row r="6" spans="1:16" ht="39" customHeight="1" x14ac:dyDescent="0.2">
      <c r="A6" s="93"/>
      <c r="B6" s="76"/>
      <c r="C6" s="90" t="s">
        <v>998</v>
      </c>
      <c r="D6" s="79" t="s">
        <v>198</v>
      </c>
      <c r="E6" s="13">
        <v>44417</v>
      </c>
      <c r="F6" s="77" t="s">
        <v>83</v>
      </c>
      <c r="G6" s="13">
        <v>44419</v>
      </c>
      <c r="H6" s="78" t="s">
        <v>84</v>
      </c>
      <c r="I6" s="15">
        <v>40</v>
      </c>
      <c r="J6" s="15">
        <v>33</v>
      </c>
      <c r="K6" s="15">
        <v>12</v>
      </c>
      <c r="L6" s="15">
        <v>5</v>
      </c>
      <c r="M6" s="84">
        <v>3.96</v>
      </c>
      <c r="N6" s="73">
        <v>5</v>
      </c>
      <c r="O6" s="64">
        <v>3000</v>
      </c>
      <c r="P6" s="65">
        <f>Table224523689101112131415161718192021222423456789[[#This Row],[PEMBULATAN]]*O6</f>
        <v>15000</v>
      </c>
    </row>
    <row r="7" spans="1:16" ht="39" customHeight="1" x14ac:dyDescent="0.2">
      <c r="A7" s="93"/>
      <c r="B7" s="92"/>
      <c r="C7" s="90" t="s">
        <v>999</v>
      </c>
      <c r="D7" s="79" t="s">
        <v>198</v>
      </c>
      <c r="E7" s="13">
        <v>44417</v>
      </c>
      <c r="F7" s="77" t="s">
        <v>83</v>
      </c>
      <c r="G7" s="13">
        <v>44419</v>
      </c>
      <c r="H7" s="78" t="s">
        <v>84</v>
      </c>
      <c r="I7" s="15">
        <v>55</v>
      </c>
      <c r="J7" s="15">
        <v>37</v>
      </c>
      <c r="K7" s="15">
        <v>17</v>
      </c>
      <c r="L7" s="15">
        <v>5</v>
      </c>
      <c r="M7" s="84">
        <v>8.6487499999999997</v>
      </c>
      <c r="N7" s="73">
        <v>9</v>
      </c>
      <c r="O7" s="64">
        <v>3000</v>
      </c>
      <c r="P7" s="65">
        <f>Table224523689101112131415161718192021222423456789[[#This Row],[PEMBULATAN]]*O7</f>
        <v>27000</v>
      </c>
    </row>
    <row r="8" spans="1:16" ht="39" customHeight="1" x14ac:dyDescent="0.2">
      <c r="A8" s="93"/>
      <c r="B8" s="76" t="s">
        <v>1000</v>
      </c>
      <c r="C8" s="90" t="s">
        <v>1001</v>
      </c>
      <c r="D8" s="79" t="s">
        <v>198</v>
      </c>
      <c r="E8" s="13">
        <v>44417</v>
      </c>
      <c r="F8" s="77" t="s">
        <v>83</v>
      </c>
      <c r="G8" s="13">
        <v>44419</v>
      </c>
      <c r="H8" s="78" t="s">
        <v>84</v>
      </c>
      <c r="I8" s="15">
        <v>70</v>
      </c>
      <c r="J8" s="15">
        <v>35</v>
      </c>
      <c r="K8" s="15">
        <v>20</v>
      </c>
      <c r="L8" s="15">
        <v>2</v>
      </c>
      <c r="M8" s="84">
        <v>12.25</v>
      </c>
      <c r="N8" s="73">
        <v>12</v>
      </c>
      <c r="O8" s="64">
        <v>3000</v>
      </c>
      <c r="P8" s="65">
        <f>Table224523689101112131415161718192021222423456789[[#This Row],[PEMBULATAN]]*O8</f>
        <v>36000</v>
      </c>
    </row>
    <row r="9" spans="1:16" ht="39" customHeight="1" x14ac:dyDescent="0.2">
      <c r="A9" s="93"/>
      <c r="B9" s="76"/>
      <c r="C9" s="90" t="s">
        <v>1002</v>
      </c>
      <c r="D9" s="79" t="s">
        <v>198</v>
      </c>
      <c r="E9" s="13">
        <v>44417</v>
      </c>
      <c r="F9" s="77" t="s">
        <v>83</v>
      </c>
      <c r="G9" s="13">
        <v>44419</v>
      </c>
      <c r="H9" s="78" t="s">
        <v>84</v>
      </c>
      <c r="I9" s="15">
        <v>61</v>
      </c>
      <c r="J9" s="15">
        <v>40</v>
      </c>
      <c r="K9" s="15">
        <v>5</v>
      </c>
      <c r="L9" s="15">
        <v>2</v>
      </c>
      <c r="M9" s="84">
        <v>3.05</v>
      </c>
      <c r="N9" s="73">
        <v>3</v>
      </c>
      <c r="O9" s="64">
        <v>3000</v>
      </c>
      <c r="P9" s="65">
        <f>Table224523689101112131415161718192021222423456789[[#This Row],[PEMBULATAN]]*O9</f>
        <v>9000</v>
      </c>
    </row>
    <row r="10" spans="1:16" ht="39" customHeight="1" x14ac:dyDescent="0.2">
      <c r="A10" s="93"/>
      <c r="B10" s="76"/>
      <c r="C10" s="90" t="s">
        <v>1003</v>
      </c>
      <c r="D10" s="79" t="s">
        <v>198</v>
      </c>
      <c r="E10" s="13">
        <v>44417</v>
      </c>
      <c r="F10" s="77" t="s">
        <v>83</v>
      </c>
      <c r="G10" s="13">
        <v>44419</v>
      </c>
      <c r="H10" s="78" t="s">
        <v>84</v>
      </c>
      <c r="I10" s="15">
        <v>89</v>
      </c>
      <c r="J10" s="15">
        <v>9</v>
      </c>
      <c r="K10" s="15">
        <v>9</v>
      </c>
      <c r="L10" s="15">
        <v>1</v>
      </c>
      <c r="M10" s="84">
        <v>1.8022499999999999</v>
      </c>
      <c r="N10" s="73">
        <v>2</v>
      </c>
      <c r="O10" s="64">
        <v>3000</v>
      </c>
      <c r="P10" s="65">
        <f>Table224523689101112131415161718192021222423456789[[#This Row],[PEMBULATAN]]*O10</f>
        <v>6000</v>
      </c>
    </row>
    <row r="11" spans="1:16" ht="39" customHeight="1" x14ac:dyDescent="0.2">
      <c r="A11" s="93"/>
      <c r="B11" s="76"/>
      <c r="C11" s="90" t="s">
        <v>1004</v>
      </c>
      <c r="D11" s="79" t="s">
        <v>198</v>
      </c>
      <c r="E11" s="13">
        <v>44417</v>
      </c>
      <c r="F11" s="77" t="s">
        <v>83</v>
      </c>
      <c r="G11" s="13">
        <v>44419</v>
      </c>
      <c r="H11" s="78" t="s">
        <v>84</v>
      </c>
      <c r="I11" s="15">
        <v>103</v>
      </c>
      <c r="J11" s="15">
        <v>10</v>
      </c>
      <c r="K11" s="15">
        <v>9</v>
      </c>
      <c r="L11" s="15">
        <v>1</v>
      </c>
      <c r="M11" s="84">
        <v>2.3174999999999999</v>
      </c>
      <c r="N11" s="73">
        <v>3</v>
      </c>
      <c r="O11" s="64">
        <v>3000</v>
      </c>
      <c r="P11" s="65">
        <f>Table224523689101112131415161718192021222423456789[[#This Row],[PEMBULATAN]]*O11</f>
        <v>9000</v>
      </c>
    </row>
    <row r="12" spans="1:16" ht="39" customHeight="1" x14ac:dyDescent="0.2">
      <c r="A12" s="93"/>
      <c r="B12" s="76"/>
      <c r="C12" s="90" t="s">
        <v>1005</v>
      </c>
      <c r="D12" s="79" t="s">
        <v>198</v>
      </c>
      <c r="E12" s="13">
        <v>44417</v>
      </c>
      <c r="F12" s="77" t="s">
        <v>83</v>
      </c>
      <c r="G12" s="13">
        <v>44419</v>
      </c>
      <c r="H12" s="78" t="s">
        <v>84</v>
      </c>
      <c r="I12" s="15">
        <v>58</v>
      </c>
      <c r="J12" s="15">
        <v>33</v>
      </c>
      <c r="K12" s="15">
        <v>16</v>
      </c>
      <c r="L12" s="15">
        <v>8</v>
      </c>
      <c r="M12" s="84">
        <v>7.6559999999999997</v>
      </c>
      <c r="N12" s="73">
        <v>8</v>
      </c>
      <c r="O12" s="64">
        <v>3000</v>
      </c>
      <c r="P12" s="65">
        <f>Table224523689101112131415161718192021222423456789[[#This Row],[PEMBULATAN]]*O12</f>
        <v>24000</v>
      </c>
    </row>
    <row r="13" spans="1:16" ht="39" customHeight="1" x14ac:dyDescent="0.2">
      <c r="A13" s="93"/>
      <c r="B13" s="76"/>
      <c r="C13" s="90" t="s">
        <v>1006</v>
      </c>
      <c r="D13" s="79" t="s">
        <v>198</v>
      </c>
      <c r="E13" s="13">
        <v>44417</v>
      </c>
      <c r="F13" s="77" t="s">
        <v>83</v>
      </c>
      <c r="G13" s="13">
        <v>44419</v>
      </c>
      <c r="H13" s="78" t="s">
        <v>84</v>
      </c>
      <c r="I13" s="15">
        <v>48</v>
      </c>
      <c r="J13" s="15">
        <v>43</v>
      </c>
      <c r="K13" s="15">
        <v>48</v>
      </c>
      <c r="L13" s="15">
        <v>33</v>
      </c>
      <c r="M13" s="84">
        <v>24.768000000000001</v>
      </c>
      <c r="N13" s="73">
        <v>33</v>
      </c>
      <c r="O13" s="64">
        <v>3000</v>
      </c>
      <c r="P13" s="65">
        <f>Table224523689101112131415161718192021222423456789[[#This Row],[PEMBULATAN]]*O13</f>
        <v>99000</v>
      </c>
    </row>
    <row r="14" spans="1:16" ht="39" customHeight="1" x14ac:dyDescent="0.2">
      <c r="A14" s="93"/>
      <c r="B14" s="92"/>
      <c r="C14" s="90" t="s">
        <v>1007</v>
      </c>
      <c r="D14" s="79" t="s">
        <v>198</v>
      </c>
      <c r="E14" s="13">
        <v>44417</v>
      </c>
      <c r="F14" s="77" t="s">
        <v>83</v>
      </c>
      <c r="G14" s="13">
        <v>44419</v>
      </c>
      <c r="H14" s="78" t="s">
        <v>84</v>
      </c>
      <c r="I14" s="15">
        <v>103</v>
      </c>
      <c r="J14" s="15">
        <v>5</v>
      </c>
      <c r="K14" s="15">
        <v>5</v>
      </c>
      <c r="L14" s="15">
        <v>1</v>
      </c>
      <c r="M14" s="84">
        <v>0.64375000000000004</v>
      </c>
      <c r="N14" s="73">
        <v>1</v>
      </c>
      <c r="O14" s="64">
        <v>3000</v>
      </c>
      <c r="P14" s="65">
        <f>Table224523689101112131415161718192021222423456789[[#This Row],[PEMBULATAN]]*O14</f>
        <v>3000</v>
      </c>
    </row>
    <row r="15" spans="1:16" ht="39" customHeight="1" x14ac:dyDescent="0.2">
      <c r="A15" s="93"/>
      <c r="B15" s="76" t="s">
        <v>1008</v>
      </c>
      <c r="C15" s="90" t="s">
        <v>1009</v>
      </c>
      <c r="D15" s="79" t="s">
        <v>198</v>
      </c>
      <c r="E15" s="13">
        <v>44417</v>
      </c>
      <c r="F15" s="77" t="s">
        <v>83</v>
      </c>
      <c r="G15" s="13">
        <v>44419</v>
      </c>
      <c r="H15" s="78" t="s">
        <v>84</v>
      </c>
      <c r="I15" s="15">
        <v>70</v>
      </c>
      <c r="J15" s="15">
        <v>51</v>
      </c>
      <c r="K15" s="15">
        <v>22</v>
      </c>
      <c r="L15" s="15">
        <v>12</v>
      </c>
      <c r="M15" s="84">
        <v>19.635000000000002</v>
      </c>
      <c r="N15" s="73">
        <v>20</v>
      </c>
      <c r="O15" s="64">
        <v>3000</v>
      </c>
      <c r="P15" s="65">
        <f>Table224523689101112131415161718192021222423456789[[#This Row],[PEMBULATAN]]*O15</f>
        <v>60000</v>
      </c>
    </row>
    <row r="16" spans="1:16" ht="39" customHeight="1" x14ac:dyDescent="0.2">
      <c r="A16" s="93"/>
      <c r="B16" s="76"/>
      <c r="C16" s="90" t="s">
        <v>1010</v>
      </c>
      <c r="D16" s="79" t="s">
        <v>198</v>
      </c>
      <c r="E16" s="13">
        <v>44417</v>
      </c>
      <c r="F16" s="77" t="s">
        <v>83</v>
      </c>
      <c r="G16" s="13">
        <v>44419</v>
      </c>
      <c r="H16" s="78" t="s">
        <v>84</v>
      </c>
      <c r="I16" s="15">
        <v>75</v>
      </c>
      <c r="J16" s="15">
        <v>61</v>
      </c>
      <c r="K16" s="15">
        <v>30</v>
      </c>
      <c r="L16" s="15">
        <v>6</v>
      </c>
      <c r="M16" s="84">
        <v>34.3125</v>
      </c>
      <c r="N16" s="73">
        <v>35</v>
      </c>
      <c r="O16" s="64">
        <v>3000</v>
      </c>
      <c r="P16" s="65">
        <f>Table224523689101112131415161718192021222423456789[[#This Row],[PEMBULATAN]]*O16</f>
        <v>105000</v>
      </c>
    </row>
    <row r="17" spans="1:16" ht="39" customHeight="1" x14ac:dyDescent="0.2">
      <c r="A17" s="123"/>
      <c r="B17" s="92"/>
      <c r="C17" s="90" t="s">
        <v>1011</v>
      </c>
      <c r="D17" s="79" t="s">
        <v>198</v>
      </c>
      <c r="E17" s="13">
        <v>44417</v>
      </c>
      <c r="F17" s="77" t="s">
        <v>83</v>
      </c>
      <c r="G17" s="13">
        <v>44419</v>
      </c>
      <c r="H17" s="78" t="s">
        <v>84</v>
      </c>
      <c r="I17" s="15">
        <v>101</v>
      </c>
      <c r="J17" s="15">
        <v>50</v>
      </c>
      <c r="K17" s="15">
        <v>36</v>
      </c>
      <c r="L17" s="15">
        <v>16</v>
      </c>
      <c r="M17" s="84">
        <v>45.45</v>
      </c>
      <c r="N17" s="73">
        <v>46</v>
      </c>
      <c r="O17" s="64">
        <v>3000</v>
      </c>
      <c r="P17" s="65">
        <f>Table224523689101112131415161718192021222423456789[[#This Row],[PEMBULATAN]]*O17</f>
        <v>138000</v>
      </c>
    </row>
    <row r="18" spans="1:16" ht="39" customHeight="1" x14ac:dyDescent="0.2">
      <c r="A18" s="93"/>
      <c r="B18" s="76"/>
      <c r="C18" s="113" t="s">
        <v>1012</v>
      </c>
      <c r="D18" s="114" t="s">
        <v>198</v>
      </c>
      <c r="E18" s="115">
        <v>44417</v>
      </c>
      <c r="F18" s="116" t="s">
        <v>83</v>
      </c>
      <c r="G18" s="115">
        <v>44419</v>
      </c>
      <c r="H18" s="117" t="s">
        <v>84</v>
      </c>
      <c r="I18" s="118">
        <v>50</v>
      </c>
      <c r="J18" s="118">
        <v>40</v>
      </c>
      <c r="K18" s="118">
        <v>12</v>
      </c>
      <c r="L18" s="118">
        <v>3</v>
      </c>
      <c r="M18" s="119">
        <v>6</v>
      </c>
      <c r="N18" s="120">
        <v>6</v>
      </c>
      <c r="O18" s="121">
        <v>3000</v>
      </c>
      <c r="P18" s="122">
        <f>Table224523689101112131415161718192021222423456789[[#This Row],[PEMBULATAN]]*O18</f>
        <v>18000</v>
      </c>
    </row>
    <row r="19" spans="1:16" ht="39" customHeight="1" x14ac:dyDescent="0.2">
      <c r="A19" s="93"/>
      <c r="B19" s="76"/>
      <c r="C19" s="90" t="s">
        <v>1013</v>
      </c>
      <c r="D19" s="79" t="s">
        <v>198</v>
      </c>
      <c r="E19" s="13">
        <v>44417</v>
      </c>
      <c r="F19" s="77" t="s">
        <v>83</v>
      </c>
      <c r="G19" s="13">
        <v>44419</v>
      </c>
      <c r="H19" s="78" t="s">
        <v>84</v>
      </c>
      <c r="I19" s="15">
        <v>96</v>
      </c>
      <c r="J19" s="15">
        <v>60</v>
      </c>
      <c r="K19" s="15">
        <v>40</v>
      </c>
      <c r="L19" s="15">
        <v>21</v>
      </c>
      <c r="M19" s="84">
        <v>57.6</v>
      </c>
      <c r="N19" s="73">
        <v>58</v>
      </c>
      <c r="O19" s="64">
        <v>3000</v>
      </c>
      <c r="P19" s="65">
        <f>Table224523689101112131415161718192021222423456789[[#This Row],[PEMBULATAN]]*O19</f>
        <v>174000</v>
      </c>
    </row>
    <row r="20" spans="1:16" ht="39" customHeight="1" x14ac:dyDescent="0.2">
      <c r="A20" s="93"/>
      <c r="B20" s="76"/>
      <c r="C20" s="90" t="s">
        <v>1014</v>
      </c>
      <c r="D20" s="79" t="s">
        <v>198</v>
      </c>
      <c r="E20" s="13">
        <v>44417</v>
      </c>
      <c r="F20" s="77" t="s">
        <v>83</v>
      </c>
      <c r="G20" s="13">
        <v>44419</v>
      </c>
      <c r="H20" s="78" t="s">
        <v>84</v>
      </c>
      <c r="I20" s="15">
        <v>91</v>
      </c>
      <c r="J20" s="15">
        <v>53</v>
      </c>
      <c r="K20" s="15">
        <v>42</v>
      </c>
      <c r="L20" s="15">
        <v>17</v>
      </c>
      <c r="M20" s="84">
        <v>50.641500000000001</v>
      </c>
      <c r="N20" s="73">
        <v>51</v>
      </c>
      <c r="O20" s="64">
        <v>3000</v>
      </c>
      <c r="P20" s="65">
        <f>Table224523689101112131415161718192021222423456789[[#This Row],[PEMBULATAN]]*O20</f>
        <v>153000</v>
      </c>
    </row>
    <row r="21" spans="1:16" ht="39" customHeight="1" x14ac:dyDescent="0.2">
      <c r="A21" s="93"/>
      <c r="B21" s="76"/>
      <c r="C21" s="90" t="s">
        <v>1015</v>
      </c>
      <c r="D21" s="79" t="s">
        <v>198</v>
      </c>
      <c r="E21" s="13">
        <v>44417</v>
      </c>
      <c r="F21" s="77" t="s">
        <v>83</v>
      </c>
      <c r="G21" s="13">
        <v>44419</v>
      </c>
      <c r="H21" s="78" t="s">
        <v>84</v>
      </c>
      <c r="I21" s="15">
        <v>92</v>
      </c>
      <c r="J21" s="15">
        <v>52</v>
      </c>
      <c r="K21" s="15">
        <v>38</v>
      </c>
      <c r="L21" s="15">
        <v>11</v>
      </c>
      <c r="M21" s="84">
        <v>45.448</v>
      </c>
      <c r="N21" s="73">
        <v>46</v>
      </c>
      <c r="O21" s="64">
        <v>3000</v>
      </c>
      <c r="P21" s="65">
        <f>Table224523689101112131415161718192021222423456789[[#This Row],[PEMBULATAN]]*O21</f>
        <v>138000</v>
      </c>
    </row>
    <row r="22" spans="1:16" ht="39" customHeight="1" x14ac:dyDescent="0.2">
      <c r="A22" s="93"/>
      <c r="B22" s="76"/>
      <c r="C22" s="90" t="s">
        <v>1016</v>
      </c>
      <c r="D22" s="79" t="s">
        <v>198</v>
      </c>
      <c r="E22" s="13">
        <v>44417</v>
      </c>
      <c r="F22" s="77" t="s">
        <v>83</v>
      </c>
      <c r="G22" s="13">
        <v>44419</v>
      </c>
      <c r="H22" s="78" t="s">
        <v>84</v>
      </c>
      <c r="I22" s="15">
        <v>91</v>
      </c>
      <c r="J22" s="15">
        <v>42</v>
      </c>
      <c r="K22" s="15">
        <v>20</v>
      </c>
      <c r="L22" s="15">
        <v>5</v>
      </c>
      <c r="M22" s="84">
        <v>19.11</v>
      </c>
      <c r="N22" s="73">
        <v>19</v>
      </c>
      <c r="O22" s="64">
        <v>3000</v>
      </c>
      <c r="P22" s="65">
        <f>Table224523689101112131415161718192021222423456789[[#This Row],[PEMBULATAN]]*O22</f>
        <v>57000</v>
      </c>
    </row>
    <row r="23" spans="1:16" ht="39" customHeight="1" x14ac:dyDescent="0.2">
      <c r="A23" s="93"/>
      <c r="B23" s="76"/>
      <c r="C23" s="90" t="s">
        <v>1017</v>
      </c>
      <c r="D23" s="79" t="s">
        <v>198</v>
      </c>
      <c r="E23" s="13">
        <v>44417</v>
      </c>
      <c r="F23" s="77" t="s">
        <v>83</v>
      </c>
      <c r="G23" s="13">
        <v>44419</v>
      </c>
      <c r="H23" s="78" t="s">
        <v>84</v>
      </c>
      <c r="I23" s="15">
        <v>82</v>
      </c>
      <c r="J23" s="15">
        <v>52</v>
      </c>
      <c r="K23" s="15">
        <v>20</v>
      </c>
      <c r="L23" s="15">
        <v>10</v>
      </c>
      <c r="M23" s="84">
        <v>21.32</v>
      </c>
      <c r="N23" s="73">
        <v>22</v>
      </c>
      <c r="O23" s="64">
        <v>3000</v>
      </c>
      <c r="P23" s="65">
        <f>Table224523689101112131415161718192021222423456789[[#This Row],[PEMBULATAN]]*O23</f>
        <v>66000</v>
      </c>
    </row>
    <row r="24" spans="1:16" ht="39" customHeight="1" x14ac:dyDescent="0.2">
      <c r="A24" s="93"/>
      <c r="B24" s="76"/>
      <c r="C24" s="90" t="s">
        <v>1018</v>
      </c>
      <c r="D24" s="79" t="s">
        <v>198</v>
      </c>
      <c r="E24" s="13">
        <v>44417</v>
      </c>
      <c r="F24" s="77" t="s">
        <v>83</v>
      </c>
      <c r="G24" s="13">
        <v>44419</v>
      </c>
      <c r="H24" s="78" t="s">
        <v>84</v>
      </c>
      <c r="I24" s="15">
        <v>57</v>
      </c>
      <c r="J24" s="15">
        <v>53</v>
      </c>
      <c r="K24" s="15">
        <v>53</v>
      </c>
      <c r="L24" s="15">
        <v>10</v>
      </c>
      <c r="M24" s="84">
        <v>40.02825</v>
      </c>
      <c r="N24" s="73">
        <v>40</v>
      </c>
      <c r="O24" s="64">
        <v>3000</v>
      </c>
      <c r="P24" s="65">
        <f>Table224523689101112131415161718192021222423456789[[#This Row],[PEMBULATAN]]*O24</f>
        <v>120000</v>
      </c>
    </row>
    <row r="25" spans="1:16" ht="39" customHeight="1" x14ac:dyDescent="0.2">
      <c r="A25" s="93"/>
      <c r="B25" s="76"/>
      <c r="C25" s="90" t="s">
        <v>1019</v>
      </c>
      <c r="D25" s="79" t="s">
        <v>198</v>
      </c>
      <c r="E25" s="13">
        <v>44417</v>
      </c>
      <c r="F25" s="77" t="s">
        <v>83</v>
      </c>
      <c r="G25" s="13">
        <v>44419</v>
      </c>
      <c r="H25" s="78" t="s">
        <v>84</v>
      </c>
      <c r="I25" s="15">
        <v>100</v>
      </c>
      <c r="J25" s="15">
        <v>61</v>
      </c>
      <c r="K25" s="15">
        <v>30</v>
      </c>
      <c r="L25" s="15">
        <v>17</v>
      </c>
      <c r="M25" s="84">
        <v>45.75</v>
      </c>
      <c r="N25" s="73">
        <v>46</v>
      </c>
      <c r="O25" s="64">
        <v>3000</v>
      </c>
      <c r="P25" s="65">
        <f>Table224523689101112131415161718192021222423456789[[#This Row],[PEMBULATAN]]*O25</f>
        <v>138000</v>
      </c>
    </row>
    <row r="26" spans="1:16" ht="39" customHeight="1" x14ac:dyDescent="0.2">
      <c r="A26" s="93"/>
      <c r="B26" s="76"/>
      <c r="C26" s="90" t="s">
        <v>1020</v>
      </c>
      <c r="D26" s="79" t="s">
        <v>198</v>
      </c>
      <c r="E26" s="13">
        <v>44417</v>
      </c>
      <c r="F26" s="77" t="s">
        <v>83</v>
      </c>
      <c r="G26" s="13">
        <v>44419</v>
      </c>
      <c r="H26" s="78" t="s">
        <v>84</v>
      </c>
      <c r="I26" s="15">
        <v>56</v>
      </c>
      <c r="J26" s="15">
        <v>42</v>
      </c>
      <c r="K26" s="15">
        <v>19</v>
      </c>
      <c r="L26" s="15">
        <v>8</v>
      </c>
      <c r="M26" s="84">
        <v>11.172000000000001</v>
      </c>
      <c r="N26" s="73">
        <v>11</v>
      </c>
      <c r="O26" s="64">
        <v>3000</v>
      </c>
      <c r="P26" s="65">
        <f>Table224523689101112131415161718192021222423456789[[#This Row],[PEMBULATAN]]*O26</f>
        <v>33000</v>
      </c>
    </row>
    <row r="27" spans="1:16" ht="39" customHeight="1" x14ac:dyDescent="0.2">
      <c r="A27" s="93"/>
      <c r="B27" s="76"/>
      <c r="C27" s="90" t="s">
        <v>1021</v>
      </c>
      <c r="D27" s="79" t="s">
        <v>198</v>
      </c>
      <c r="E27" s="13">
        <v>44417</v>
      </c>
      <c r="F27" s="77" t="s">
        <v>83</v>
      </c>
      <c r="G27" s="13">
        <v>44419</v>
      </c>
      <c r="H27" s="78" t="s">
        <v>84</v>
      </c>
      <c r="I27" s="15">
        <v>35</v>
      </c>
      <c r="J27" s="15">
        <v>32</v>
      </c>
      <c r="K27" s="15">
        <v>14</v>
      </c>
      <c r="L27" s="15">
        <v>3</v>
      </c>
      <c r="M27" s="84">
        <v>3.92</v>
      </c>
      <c r="N27" s="73">
        <v>4</v>
      </c>
      <c r="O27" s="64">
        <v>3000</v>
      </c>
      <c r="P27" s="65">
        <f>Table224523689101112131415161718192021222423456789[[#This Row],[PEMBULATAN]]*O27</f>
        <v>12000</v>
      </c>
    </row>
    <row r="28" spans="1:16" ht="39" customHeight="1" x14ac:dyDescent="0.2">
      <c r="A28" s="93"/>
      <c r="B28" s="76"/>
      <c r="C28" s="90" t="s">
        <v>1022</v>
      </c>
      <c r="D28" s="79" t="s">
        <v>198</v>
      </c>
      <c r="E28" s="13">
        <v>44417</v>
      </c>
      <c r="F28" s="77" t="s">
        <v>83</v>
      </c>
      <c r="G28" s="13">
        <v>44419</v>
      </c>
      <c r="H28" s="78" t="s">
        <v>84</v>
      </c>
      <c r="I28" s="15">
        <v>51</v>
      </c>
      <c r="J28" s="15">
        <v>30</v>
      </c>
      <c r="K28" s="15">
        <v>17</v>
      </c>
      <c r="L28" s="15">
        <v>1</v>
      </c>
      <c r="M28" s="84">
        <v>6.5025000000000004</v>
      </c>
      <c r="N28" s="73">
        <v>7</v>
      </c>
      <c r="O28" s="64">
        <v>3000</v>
      </c>
      <c r="P28" s="65">
        <f>Table224523689101112131415161718192021222423456789[[#This Row],[PEMBULATAN]]*O28</f>
        <v>21000</v>
      </c>
    </row>
    <row r="29" spans="1:16" ht="39" customHeight="1" x14ac:dyDescent="0.2">
      <c r="A29" s="93"/>
      <c r="B29" s="76"/>
      <c r="C29" s="90" t="s">
        <v>1023</v>
      </c>
      <c r="D29" s="79" t="s">
        <v>198</v>
      </c>
      <c r="E29" s="13">
        <v>44417</v>
      </c>
      <c r="F29" s="77" t="s">
        <v>83</v>
      </c>
      <c r="G29" s="13">
        <v>44419</v>
      </c>
      <c r="H29" s="78" t="s">
        <v>84</v>
      </c>
      <c r="I29" s="15">
        <v>120</v>
      </c>
      <c r="J29" s="15">
        <v>6</v>
      </c>
      <c r="K29" s="15">
        <v>3</v>
      </c>
      <c r="L29" s="15">
        <v>1</v>
      </c>
      <c r="M29" s="84">
        <v>0.54</v>
      </c>
      <c r="N29" s="73">
        <v>1</v>
      </c>
      <c r="O29" s="64">
        <v>3000</v>
      </c>
      <c r="P29" s="65">
        <f>Table224523689101112131415161718192021222423456789[[#This Row],[PEMBULATAN]]*O29</f>
        <v>3000</v>
      </c>
    </row>
    <row r="30" spans="1:16" ht="39" customHeight="1" x14ac:dyDescent="0.2">
      <c r="A30" s="93"/>
      <c r="B30" s="76"/>
      <c r="C30" s="90" t="s">
        <v>1024</v>
      </c>
      <c r="D30" s="79" t="s">
        <v>198</v>
      </c>
      <c r="E30" s="13">
        <v>44417</v>
      </c>
      <c r="F30" s="77" t="s">
        <v>83</v>
      </c>
      <c r="G30" s="13">
        <v>44419</v>
      </c>
      <c r="H30" s="78" t="s">
        <v>84</v>
      </c>
      <c r="I30" s="15">
        <v>97</v>
      </c>
      <c r="J30" s="15">
        <v>29</v>
      </c>
      <c r="K30" s="15">
        <v>7</v>
      </c>
      <c r="L30" s="15">
        <v>3</v>
      </c>
      <c r="M30" s="84">
        <v>4.9227499999999997</v>
      </c>
      <c r="N30" s="73">
        <v>5</v>
      </c>
      <c r="O30" s="64">
        <v>3000</v>
      </c>
      <c r="P30" s="65">
        <f>Table224523689101112131415161718192021222423456789[[#This Row],[PEMBULATAN]]*O30</f>
        <v>15000</v>
      </c>
    </row>
    <row r="31" spans="1:16" ht="39" customHeight="1" x14ac:dyDescent="0.2">
      <c r="A31" s="93"/>
      <c r="B31" s="76"/>
      <c r="C31" s="90" t="s">
        <v>1025</v>
      </c>
      <c r="D31" s="79" t="s">
        <v>198</v>
      </c>
      <c r="E31" s="13">
        <v>44417</v>
      </c>
      <c r="F31" s="77" t="s">
        <v>83</v>
      </c>
      <c r="G31" s="13">
        <v>44419</v>
      </c>
      <c r="H31" s="78" t="s">
        <v>84</v>
      </c>
      <c r="I31" s="15">
        <v>92</v>
      </c>
      <c r="J31" s="15">
        <v>56</v>
      </c>
      <c r="K31" s="15">
        <v>42</v>
      </c>
      <c r="L31" s="15">
        <v>18</v>
      </c>
      <c r="M31" s="84">
        <v>54.095999999999997</v>
      </c>
      <c r="N31" s="73">
        <v>54</v>
      </c>
      <c r="O31" s="64">
        <v>3000</v>
      </c>
      <c r="P31" s="65">
        <f>Table224523689101112131415161718192021222423456789[[#This Row],[PEMBULATAN]]*O31</f>
        <v>162000</v>
      </c>
    </row>
    <row r="32" spans="1:16" ht="39" customHeight="1" x14ac:dyDescent="0.2">
      <c r="A32" s="93"/>
      <c r="B32" s="76"/>
      <c r="C32" s="90" t="s">
        <v>1026</v>
      </c>
      <c r="D32" s="79" t="s">
        <v>198</v>
      </c>
      <c r="E32" s="13">
        <v>44417</v>
      </c>
      <c r="F32" s="77" t="s">
        <v>83</v>
      </c>
      <c r="G32" s="13">
        <v>44419</v>
      </c>
      <c r="H32" s="78" t="s">
        <v>84</v>
      </c>
      <c r="I32" s="15">
        <v>98</v>
      </c>
      <c r="J32" s="15">
        <v>69</v>
      </c>
      <c r="K32" s="15">
        <v>40</v>
      </c>
      <c r="L32" s="15">
        <v>19</v>
      </c>
      <c r="M32" s="84">
        <v>67.62</v>
      </c>
      <c r="N32" s="73">
        <v>68</v>
      </c>
      <c r="O32" s="64">
        <v>3000</v>
      </c>
      <c r="P32" s="65">
        <f>Table224523689101112131415161718192021222423456789[[#This Row],[PEMBULATAN]]*O32</f>
        <v>204000</v>
      </c>
    </row>
    <row r="33" spans="1:16" ht="39" customHeight="1" x14ac:dyDescent="0.2">
      <c r="A33" s="93"/>
      <c r="B33" s="76"/>
      <c r="C33" s="90" t="s">
        <v>1027</v>
      </c>
      <c r="D33" s="79" t="s">
        <v>198</v>
      </c>
      <c r="E33" s="13">
        <v>44417</v>
      </c>
      <c r="F33" s="77" t="s">
        <v>83</v>
      </c>
      <c r="G33" s="13">
        <v>44419</v>
      </c>
      <c r="H33" s="78" t="s">
        <v>84</v>
      </c>
      <c r="I33" s="15">
        <v>95</v>
      </c>
      <c r="J33" s="15">
        <v>60</v>
      </c>
      <c r="K33" s="15">
        <v>40</v>
      </c>
      <c r="L33" s="15">
        <v>17</v>
      </c>
      <c r="M33" s="84">
        <v>57</v>
      </c>
      <c r="N33" s="73">
        <v>57</v>
      </c>
      <c r="O33" s="64">
        <v>3000</v>
      </c>
      <c r="P33" s="65">
        <f>Table224523689101112131415161718192021222423456789[[#This Row],[PEMBULATAN]]*O33</f>
        <v>171000</v>
      </c>
    </row>
    <row r="34" spans="1:16" ht="39" customHeight="1" x14ac:dyDescent="0.2">
      <c r="A34" s="93"/>
      <c r="B34" s="76"/>
      <c r="C34" s="90" t="s">
        <v>1028</v>
      </c>
      <c r="D34" s="79" t="s">
        <v>198</v>
      </c>
      <c r="E34" s="13">
        <v>44417</v>
      </c>
      <c r="F34" s="77" t="s">
        <v>83</v>
      </c>
      <c r="G34" s="13">
        <v>44419</v>
      </c>
      <c r="H34" s="78" t="s">
        <v>84</v>
      </c>
      <c r="I34" s="15">
        <v>89</v>
      </c>
      <c r="J34" s="15">
        <v>56</v>
      </c>
      <c r="K34" s="15">
        <v>39</v>
      </c>
      <c r="L34" s="15">
        <v>6</v>
      </c>
      <c r="M34" s="84">
        <v>48.594000000000001</v>
      </c>
      <c r="N34" s="73">
        <v>49</v>
      </c>
      <c r="O34" s="64">
        <v>3000</v>
      </c>
      <c r="P34" s="65">
        <f>Table224523689101112131415161718192021222423456789[[#This Row],[PEMBULATAN]]*O34</f>
        <v>147000</v>
      </c>
    </row>
    <row r="35" spans="1:16" ht="39" customHeight="1" x14ac:dyDescent="0.2">
      <c r="A35" s="93"/>
      <c r="B35" s="76"/>
      <c r="C35" s="90" t="s">
        <v>1029</v>
      </c>
      <c r="D35" s="79" t="s">
        <v>198</v>
      </c>
      <c r="E35" s="13">
        <v>44417</v>
      </c>
      <c r="F35" s="77" t="s">
        <v>83</v>
      </c>
      <c r="G35" s="13">
        <v>44419</v>
      </c>
      <c r="H35" s="78" t="s">
        <v>84</v>
      </c>
      <c r="I35" s="15">
        <v>88</v>
      </c>
      <c r="J35" s="15">
        <v>62</v>
      </c>
      <c r="K35" s="15">
        <v>30</v>
      </c>
      <c r="L35" s="15">
        <v>10</v>
      </c>
      <c r="M35" s="84">
        <v>40.92</v>
      </c>
      <c r="N35" s="73">
        <v>41</v>
      </c>
      <c r="O35" s="64">
        <v>3000</v>
      </c>
      <c r="P35" s="65">
        <f>Table224523689101112131415161718192021222423456789[[#This Row],[PEMBULATAN]]*O35</f>
        <v>123000</v>
      </c>
    </row>
    <row r="36" spans="1:16" ht="39" customHeight="1" x14ac:dyDescent="0.2">
      <c r="A36" s="93"/>
      <c r="B36" s="76"/>
      <c r="C36" s="90" t="s">
        <v>1030</v>
      </c>
      <c r="D36" s="79" t="s">
        <v>198</v>
      </c>
      <c r="E36" s="13">
        <v>44417</v>
      </c>
      <c r="F36" s="77" t="s">
        <v>83</v>
      </c>
      <c r="G36" s="13">
        <v>44419</v>
      </c>
      <c r="H36" s="78" t="s">
        <v>84</v>
      </c>
      <c r="I36" s="15">
        <v>70</v>
      </c>
      <c r="J36" s="15">
        <v>55</v>
      </c>
      <c r="K36" s="15">
        <v>30</v>
      </c>
      <c r="L36" s="15">
        <v>11</v>
      </c>
      <c r="M36" s="84">
        <v>28.875</v>
      </c>
      <c r="N36" s="73">
        <v>29</v>
      </c>
      <c r="O36" s="64">
        <v>3000</v>
      </c>
      <c r="P36" s="65">
        <f>Table224523689101112131415161718192021222423456789[[#This Row],[PEMBULATAN]]*O36</f>
        <v>87000</v>
      </c>
    </row>
    <row r="37" spans="1:16" ht="39" customHeight="1" x14ac:dyDescent="0.2">
      <c r="A37" s="93"/>
      <c r="B37" s="76"/>
      <c r="C37" s="90" t="s">
        <v>1031</v>
      </c>
      <c r="D37" s="79" t="s">
        <v>198</v>
      </c>
      <c r="E37" s="13">
        <v>44417</v>
      </c>
      <c r="F37" s="77" t="s">
        <v>83</v>
      </c>
      <c r="G37" s="13">
        <v>44419</v>
      </c>
      <c r="H37" s="78" t="s">
        <v>84</v>
      </c>
      <c r="I37" s="15">
        <v>92</v>
      </c>
      <c r="J37" s="15">
        <v>63</v>
      </c>
      <c r="K37" s="15">
        <v>26</v>
      </c>
      <c r="L37" s="15">
        <v>14</v>
      </c>
      <c r="M37" s="84">
        <v>37.673999999999999</v>
      </c>
      <c r="N37" s="73">
        <v>38</v>
      </c>
      <c r="O37" s="64">
        <v>3000</v>
      </c>
      <c r="P37" s="65">
        <f>Table224523689101112131415161718192021222423456789[[#This Row],[PEMBULATAN]]*O37</f>
        <v>114000</v>
      </c>
    </row>
    <row r="38" spans="1:16" ht="39" customHeight="1" x14ac:dyDescent="0.2">
      <c r="A38" s="93"/>
      <c r="B38" s="76"/>
      <c r="C38" s="90" t="s">
        <v>1032</v>
      </c>
      <c r="D38" s="79" t="s">
        <v>198</v>
      </c>
      <c r="E38" s="13">
        <v>44417</v>
      </c>
      <c r="F38" s="77" t="s">
        <v>83</v>
      </c>
      <c r="G38" s="13">
        <v>44419</v>
      </c>
      <c r="H38" s="78" t="s">
        <v>84</v>
      </c>
      <c r="I38" s="15">
        <v>88</v>
      </c>
      <c r="J38" s="15">
        <v>55</v>
      </c>
      <c r="K38" s="15">
        <v>30</v>
      </c>
      <c r="L38" s="15">
        <v>11</v>
      </c>
      <c r="M38" s="84">
        <v>36.299999999999997</v>
      </c>
      <c r="N38" s="73">
        <v>37</v>
      </c>
      <c r="O38" s="64">
        <v>3000</v>
      </c>
      <c r="P38" s="65">
        <f>Table224523689101112131415161718192021222423456789[[#This Row],[PEMBULATAN]]*O38</f>
        <v>111000</v>
      </c>
    </row>
    <row r="39" spans="1:16" ht="39" customHeight="1" x14ac:dyDescent="0.2">
      <c r="A39" s="93"/>
      <c r="B39" s="76"/>
      <c r="C39" s="90" t="s">
        <v>1033</v>
      </c>
      <c r="D39" s="79" t="s">
        <v>198</v>
      </c>
      <c r="E39" s="13">
        <v>44417</v>
      </c>
      <c r="F39" s="77" t="s">
        <v>83</v>
      </c>
      <c r="G39" s="13">
        <v>44419</v>
      </c>
      <c r="H39" s="78" t="s">
        <v>84</v>
      </c>
      <c r="I39" s="15">
        <v>53</v>
      </c>
      <c r="J39" s="15">
        <v>47</v>
      </c>
      <c r="K39" s="15">
        <v>27</v>
      </c>
      <c r="L39" s="15">
        <v>7</v>
      </c>
      <c r="M39" s="84">
        <v>16.814250000000001</v>
      </c>
      <c r="N39" s="73">
        <v>17</v>
      </c>
      <c r="O39" s="64">
        <v>3000</v>
      </c>
      <c r="P39" s="65">
        <f>Table224523689101112131415161718192021222423456789[[#This Row],[PEMBULATAN]]*O39</f>
        <v>51000</v>
      </c>
    </row>
    <row r="40" spans="1:16" ht="39" customHeight="1" x14ac:dyDescent="0.2">
      <c r="A40" s="93"/>
      <c r="B40" s="76"/>
      <c r="C40" s="90" t="s">
        <v>1034</v>
      </c>
      <c r="D40" s="79" t="s">
        <v>198</v>
      </c>
      <c r="E40" s="13">
        <v>44417</v>
      </c>
      <c r="F40" s="77" t="s">
        <v>83</v>
      </c>
      <c r="G40" s="13">
        <v>44419</v>
      </c>
      <c r="H40" s="78" t="s">
        <v>84</v>
      </c>
      <c r="I40" s="15">
        <v>66</v>
      </c>
      <c r="J40" s="15">
        <v>56</v>
      </c>
      <c r="K40" s="15">
        <v>30</v>
      </c>
      <c r="L40" s="15">
        <v>12</v>
      </c>
      <c r="M40" s="84">
        <v>27.72</v>
      </c>
      <c r="N40" s="73">
        <v>28</v>
      </c>
      <c r="O40" s="64">
        <v>3000</v>
      </c>
      <c r="P40" s="65">
        <f>Table224523689101112131415161718192021222423456789[[#This Row],[PEMBULATAN]]*O40</f>
        <v>84000</v>
      </c>
    </row>
    <row r="41" spans="1:16" ht="39" customHeight="1" x14ac:dyDescent="0.2">
      <c r="A41" s="93"/>
      <c r="B41" s="76"/>
      <c r="C41" s="90" t="s">
        <v>1035</v>
      </c>
      <c r="D41" s="79" t="s">
        <v>198</v>
      </c>
      <c r="E41" s="13">
        <v>44417</v>
      </c>
      <c r="F41" s="77" t="s">
        <v>83</v>
      </c>
      <c r="G41" s="13">
        <v>44419</v>
      </c>
      <c r="H41" s="78" t="s">
        <v>84</v>
      </c>
      <c r="I41" s="15">
        <v>96</v>
      </c>
      <c r="J41" s="15">
        <v>60</v>
      </c>
      <c r="K41" s="15">
        <v>32</v>
      </c>
      <c r="L41" s="15">
        <v>22</v>
      </c>
      <c r="M41" s="84">
        <v>46.08</v>
      </c>
      <c r="N41" s="73">
        <v>46</v>
      </c>
      <c r="O41" s="64">
        <v>3000</v>
      </c>
      <c r="P41" s="65">
        <f>Table224523689101112131415161718192021222423456789[[#This Row],[PEMBULATAN]]*O41</f>
        <v>138000</v>
      </c>
    </row>
    <row r="42" spans="1:16" ht="39" customHeight="1" x14ac:dyDescent="0.2">
      <c r="A42" s="93"/>
      <c r="B42" s="76"/>
      <c r="C42" s="90" t="s">
        <v>1036</v>
      </c>
      <c r="D42" s="79" t="s">
        <v>198</v>
      </c>
      <c r="E42" s="13">
        <v>44417</v>
      </c>
      <c r="F42" s="77" t="s">
        <v>83</v>
      </c>
      <c r="G42" s="13">
        <v>44419</v>
      </c>
      <c r="H42" s="78" t="s">
        <v>84</v>
      </c>
      <c r="I42" s="15">
        <v>100</v>
      </c>
      <c r="J42" s="15">
        <v>44</v>
      </c>
      <c r="K42" s="15">
        <v>46</v>
      </c>
      <c r="L42" s="15">
        <v>21</v>
      </c>
      <c r="M42" s="84">
        <v>50.6</v>
      </c>
      <c r="N42" s="73">
        <v>51</v>
      </c>
      <c r="O42" s="64">
        <v>3000</v>
      </c>
      <c r="P42" s="65">
        <f>Table224523689101112131415161718192021222423456789[[#This Row],[PEMBULATAN]]*O42</f>
        <v>153000</v>
      </c>
    </row>
    <row r="43" spans="1:16" ht="39" customHeight="1" x14ac:dyDescent="0.2">
      <c r="A43" s="93"/>
      <c r="B43" s="76"/>
      <c r="C43" s="90" t="s">
        <v>1037</v>
      </c>
      <c r="D43" s="79" t="s">
        <v>198</v>
      </c>
      <c r="E43" s="13">
        <v>44417</v>
      </c>
      <c r="F43" s="77" t="s">
        <v>83</v>
      </c>
      <c r="G43" s="13">
        <v>44419</v>
      </c>
      <c r="H43" s="78" t="s">
        <v>84</v>
      </c>
      <c r="I43" s="15">
        <v>70</v>
      </c>
      <c r="J43" s="15">
        <v>63</v>
      </c>
      <c r="K43" s="15">
        <v>30</v>
      </c>
      <c r="L43" s="15">
        <v>10</v>
      </c>
      <c r="M43" s="84">
        <v>33.075000000000003</v>
      </c>
      <c r="N43" s="73">
        <v>33</v>
      </c>
      <c r="O43" s="64">
        <v>3000</v>
      </c>
      <c r="P43" s="65">
        <f>Table224523689101112131415161718192021222423456789[[#This Row],[PEMBULATAN]]*O43</f>
        <v>99000</v>
      </c>
    </row>
    <row r="44" spans="1:16" ht="39" customHeight="1" x14ac:dyDescent="0.2">
      <c r="A44" s="93"/>
      <c r="B44" s="76"/>
      <c r="C44" s="90" t="s">
        <v>1038</v>
      </c>
      <c r="D44" s="79" t="s">
        <v>198</v>
      </c>
      <c r="E44" s="13">
        <v>44417</v>
      </c>
      <c r="F44" s="77" t="s">
        <v>83</v>
      </c>
      <c r="G44" s="13">
        <v>44419</v>
      </c>
      <c r="H44" s="78" t="s">
        <v>84</v>
      </c>
      <c r="I44" s="15">
        <v>67</v>
      </c>
      <c r="J44" s="15">
        <v>58</v>
      </c>
      <c r="K44" s="15">
        <v>26</v>
      </c>
      <c r="L44" s="15">
        <v>10</v>
      </c>
      <c r="M44" s="84">
        <v>25.259</v>
      </c>
      <c r="N44" s="73">
        <v>25</v>
      </c>
      <c r="O44" s="64">
        <v>3000</v>
      </c>
      <c r="P44" s="65">
        <f>Table224523689101112131415161718192021222423456789[[#This Row],[PEMBULATAN]]*O44</f>
        <v>75000</v>
      </c>
    </row>
    <row r="45" spans="1:16" ht="39" customHeight="1" x14ac:dyDescent="0.2">
      <c r="A45" s="93"/>
      <c r="B45" s="76"/>
      <c r="C45" s="90" t="s">
        <v>1039</v>
      </c>
      <c r="D45" s="79" t="s">
        <v>198</v>
      </c>
      <c r="E45" s="13">
        <v>44417</v>
      </c>
      <c r="F45" s="77" t="s">
        <v>83</v>
      </c>
      <c r="G45" s="13">
        <v>44419</v>
      </c>
      <c r="H45" s="78" t="s">
        <v>84</v>
      </c>
      <c r="I45" s="15">
        <v>84</v>
      </c>
      <c r="J45" s="15">
        <v>65</v>
      </c>
      <c r="K45" s="15">
        <v>20</v>
      </c>
      <c r="L45" s="15">
        <v>12</v>
      </c>
      <c r="M45" s="84">
        <v>27.3</v>
      </c>
      <c r="N45" s="73">
        <v>28</v>
      </c>
      <c r="O45" s="64">
        <v>3000</v>
      </c>
      <c r="P45" s="65">
        <f>Table224523689101112131415161718192021222423456789[[#This Row],[PEMBULATAN]]*O45</f>
        <v>84000</v>
      </c>
    </row>
    <row r="46" spans="1:16" ht="39" customHeight="1" x14ac:dyDescent="0.2">
      <c r="A46" s="93"/>
      <c r="B46" s="76"/>
      <c r="C46" s="90" t="s">
        <v>1040</v>
      </c>
      <c r="D46" s="79" t="s">
        <v>198</v>
      </c>
      <c r="E46" s="13">
        <v>44417</v>
      </c>
      <c r="F46" s="77" t="s">
        <v>83</v>
      </c>
      <c r="G46" s="13">
        <v>44419</v>
      </c>
      <c r="H46" s="78" t="s">
        <v>84</v>
      </c>
      <c r="I46" s="15">
        <v>70</v>
      </c>
      <c r="J46" s="15">
        <v>65</v>
      </c>
      <c r="K46" s="15">
        <v>26</v>
      </c>
      <c r="L46" s="15">
        <v>8</v>
      </c>
      <c r="M46" s="84">
        <v>29.574999999999999</v>
      </c>
      <c r="N46" s="73">
        <v>30</v>
      </c>
      <c r="O46" s="64">
        <v>3000</v>
      </c>
      <c r="P46" s="65">
        <f>Table224523689101112131415161718192021222423456789[[#This Row],[PEMBULATAN]]*O46</f>
        <v>90000</v>
      </c>
    </row>
    <row r="47" spans="1:16" ht="39" customHeight="1" x14ac:dyDescent="0.2">
      <c r="A47" s="93"/>
      <c r="B47" s="76"/>
      <c r="C47" s="90" t="s">
        <v>1041</v>
      </c>
      <c r="D47" s="79" t="s">
        <v>198</v>
      </c>
      <c r="E47" s="13">
        <v>44417</v>
      </c>
      <c r="F47" s="77" t="s">
        <v>83</v>
      </c>
      <c r="G47" s="13">
        <v>44419</v>
      </c>
      <c r="H47" s="78" t="s">
        <v>84</v>
      </c>
      <c r="I47" s="15">
        <v>85</v>
      </c>
      <c r="J47" s="15">
        <v>63</v>
      </c>
      <c r="K47" s="15">
        <v>35</v>
      </c>
      <c r="L47" s="15">
        <v>14</v>
      </c>
      <c r="M47" s="84">
        <v>46.856250000000003</v>
      </c>
      <c r="N47" s="73">
        <v>47</v>
      </c>
      <c r="O47" s="64">
        <v>3000</v>
      </c>
      <c r="P47" s="65">
        <f>Table224523689101112131415161718192021222423456789[[#This Row],[PEMBULATAN]]*O47</f>
        <v>141000</v>
      </c>
    </row>
    <row r="48" spans="1:16" ht="39" customHeight="1" x14ac:dyDescent="0.2">
      <c r="A48" s="93"/>
      <c r="B48" s="76"/>
      <c r="C48" s="90" t="s">
        <v>1042</v>
      </c>
      <c r="D48" s="79" t="s">
        <v>198</v>
      </c>
      <c r="E48" s="13">
        <v>44417</v>
      </c>
      <c r="F48" s="77" t="s">
        <v>83</v>
      </c>
      <c r="G48" s="13">
        <v>44419</v>
      </c>
      <c r="H48" s="78" t="s">
        <v>84</v>
      </c>
      <c r="I48" s="15">
        <v>100</v>
      </c>
      <c r="J48" s="15">
        <v>56</v>
      </c>
      <c r="K48" s="15">
        <v>33</v>
      </c>
      <c r="L48" s="15">
        <v>22</v>
      </c>
      <c r="M48" s="84">
        <v>46.2</v>
      </c>
      <c r="N48" s="73">
        <v>46</v>
      </c>
      <c r="O48" s="64">
        <v>3000</v>
      </c>
      <c r="P48" s="65">
        <f>Table224523689101112131415161718192021222423456789[[#This Row],[PEMBULATAN]]*O48</f>
        <v>138000</v>
      </c>
    </row>
    <row r="49" spans="1:16" ht="39" customHeight="1" x14ac:dyDescent="0.2">
      <c r="A49" s="123"/>
      <c r="B49" s="92"/>
      <c r="C49" s="90" t="s">
        <v>1043</v>
      </c>
      <c r="D49" s="79" t="s">
        <v>198</v>
      </c>
      <c r="E49" s="13">
        <v>44417</v>
      </c>
      <c r="F49" s="77" t="s">
        <v>83</v>
      </c>
      <c r="G49" s="13">
        <v>44419</v>
      </c>
      <c r="H49" s="78" t="s">
        <v>84</v>
      </c>
      <c r="I49" s="15">
        <v>100</v>
      </c>
      <c r="J49" s="15">
        <v>63</v>
      </c>
      <c r="K49" s="15">
        <v>20</v>
      </c>
      <c r="L49" s="15">
        <v>16</v>
      </c>
      <c r="M49" s="84">
        <v>31.5</v>
      </c>
      <c r="N49" s="73">
        <v>32</v>
      </c>
      <c r="O49" s="64">
        <v>3000</v>
      </c>
      <c r="P49" s="65">
        <f>Table224523689101112131415161718192021222423456789[[#This Row],[PEMBULATAN]]*O49</f>
        <v>96000</v>
      </c>
    </row>
    <row r="50" spans="1:16" ht="39" customHeight="1" x14ac:dyDescent="0.2">
      <c r="A50" s="93"/>
      <c r="B50" s="76"/>
      <c r="C50" s="113" t="s">
        <v>1044</v>
      </c>
      <c r="D50" s="114" t="s">
        <v>198</v>
      </c>
      <c r="E50" s="115">
        <v>44417</v>
      </c>
      <c r="F50" s="116" t="s">
        <v>83</v>
      </c>
      <c r="G50" s="115">
        <v>44419</v>
      </c>
      <c r="H50" s="117" t="s">
        <v>84</v>
      </c>
      <c r="I50" s="118">
        <v>88</v>
      </c>
      <c r="J50" s="118">
        <v>58</v>
      </c>
      <c r="K50" s="118">
        <v>30</v>
      </c>
      <c r="L50" s="118">
        <v>9</v>
      </c>
      <c r="M50" s="119">
        <v>38.28</v>
      </c>
      <c r="N50" s="120">
        <v>38</v>
      </c>
      <c r="O50" s="121">
        <v>3000</v>
      </c>
      <c r="P50" s="122">
        <f>Table224523689101112131415161718192021222423456789[[#This Row],[PEMBULATAN]]*O50</f>
        <v>114000</v>
      </c>
    </row>
    <row r="51" spans="1:16" ht="39" customHeight="1" x14ac:dyDescent="0.2">
      <c r="A51" s="93"/>
      <c r="B51" s="76"/>
      <c r="C51" s="90" t="s">
        <v>1045</v>
      </c>
      <c r="D51" s="79" t="s">
        <v>198</v>
      </c>
      <c r="E51" s="13">
        <v>44417</v>
      </c>
      <c r="F51" s="77" t="s">
        <v>83</v>
      </c>
      <c r="G51" s="13">
        <v>44419</v>
      </c>
      <c r="H51" s="78" t="s">
        <v>84</v>
      </c>
      <c r="I51" s="15">
        <v>85</v>
      </c>
      <c r="J51" s="15">
        <v>65</v>
      </c>
      <c r="K51" s="15">
        <v>30</v>
      </c>
      <c r="L51" s="15">
        <v>11</v>
      </c>
      <c r="M51" s="84">
        <v>41.4375</v>
      </c>
      <c r="N51" s="73">
        <v>42</v>
      </c>
      <c r="O51" s="64">
        <v>3000</v>
      </c>
      <c r="P51" s="65">
        <f>Table224523689101112131415161718192021222423456789[[#This Row],[PEMBULATAN]]*O51</f>
        <v>126000</v>
      </c>
    </row>
    <row r="52" spans="1:16" ht="39" customHeight="1" x14ac:dyDescent="0.2">
      <c r="A52" s="93"/>
      <c r="B52" s="76"/>
      <c r="C52" s="90" t="s">
        <v>1046</v>
      </c>
      <c r="D52" s="79" t="s">
        <v>198</v>
      </c>
      <c r="E52" s="13">
        <v>44417</v>
      </c>
      <c r="F52" s="77" t="s">
        <v>83</v>
      </c>
      <c r="G52" s="13">
        <v>44419</v>
      </c>
      <c r="H52" s="78" t="s">
        <v>84</v>
      </c>
      <c r="I52" s="15">
        <v>75</v>
      </c>
      <c r="J52" s="15">
        <v>60</v>
      </c>
      <c r="K52" s="15">
        <v>25</v>
      </c>
      <c r="L52" s="15">
        <v>11</v>
      </c>
      <c r="M52" s="84">
        <v>28.125</v>
      </c>
      <c r="N52" s="73">
        <v>28</v>
      </c>
      <c r="O52" s="64">
        <v>3000</v>
      </c>
      <c r="P52" s="65">
        <f>Table224523689101112131415161718192021222423456789[[#This Row],[PEMBULATAN]]*O52</f>
        <v>84000</v>
      </c>
    </row>
    <row r="53" spans="1:16" ht="39" customHeight="1" x14ac:dyDescent="0.2">
      <c r="A53" s="93"/>
      <c r="B53" s="76"/>
      <c r="C53" s="90" t="s">
        <v>1047</v>
      </c>
      <c r="D53" s="79" t="s">
        <v>198</v>
      </c>
      <c r="E53" s="13">
        <v>44417</v>
      </c>
      <c r="F53" s="77" t="s">
        <v>83</v>
      </c>
      <c r="G53" s="13">
        <v>44419</v>
      </c>
      <c r="H53" s="78" t="s">
        <v>84</v>
      </c>
      <c r="I53" s="15">
        <v>55</v>
      </c>
      <c r="J53" s="15">
        <v>44</v>
      </c>
      <c r="K53" s="15">
        <v>14</v>
      </c>
      <c r="L53" s="15">
        <v>3</v>
      </c>
      <c r="M53" s="84">
        <v>8.4700000000000006</v>
      </c>
      <c r="N53" s="73">
        <v>9</v>
      </c>
      <c r="O53" s="64">
        <v>3000</v>
      </c>
      <c r="P53" s="65">
        <f>Table224523689101112131415161718192021222423456789[[#This Row],[PEMBULATAN]]*O53</f>
        <v>27000</v>
      </c>
    </row>
    <row r="54" spans="1:16" ht="39" customHeight="1" x14ac:dyDescent="0.2">
      <c r="A54" s="93"/>
      <c r="B54" s="76"/>
      <c r="C54" s="90" t="s">
        <v>1048</v>
      </c>
      <c r="D54" s="79" t="s">
        <v>198</v>
      </c>
      <c r="E54" s="13">
        <v>44417</v>
      </c>
      <c r="F54" s="77" t="s">
        <v>83</v>
      </c>
      <c r="G54" s="13">
        <v>44419</v>
      </c>
      <c r="H54" s="78" t="s">
        <v>84</v>
      </c>
      <c r="I54" s="15">
        <v>52</v>
      </c>
      <c r="J54" s="15">
        <v>23</v>
      </c>
      <c r="K54" s="15">
        <v>10</v>
      </c>
      <c r="L54" s="15">
        <v>1</v>
      </c>
      <c r="M54" s="84">
        <v>2.99</v>
      </c>
      <c r="N54" s="73">
        <v>3</v>
      </c>
      <c r="O54" s="64">
        <v>3000</v>
      </c>
      <c r="P54" s="65">
        <f>Table224523689101112131415161718192021222423456789[[#This Row],[PEMBULATAN]]*O54</f>
        <v>9000</v>
      </c>
    </row>
    <row r="55" spans="1:16" ht="39" customHeight="1" x14ac:dyDescent="0.2">
      <c r="A55" s="93"/>
      <c r="B55" s="76"/>
      <c r="C55" s="90" t="s">
        <v>1049</v>
      </c>
      <c r="D55" s="79" t="s">
        <v>198</v>
      </c>
      <c r="E55" s="13">
        <v>44417</v>
      </c>
      <c r="F55" s="77" t="s">
        <v>83</v>
      </c>
      <c r="G55" s="13">
        <v>44419</v>
      </c>
      <c r="H55" s="78" t="s">
        <v>84</v>
      </c>
      <c r="I55" s="15">
        <v>56</v>
      </c>
      <c r="J55" s="15">
        <v>43</v>
      </c>
      <c r="K55" s="15">
        <v>15</v>
      </c>
      <c r="L55" s="15">
        <v>4</v>
      </c>
      <c r="M55" s="84">
        <v>9.0299999999999994</v>
      </c>
      <c r="N55" s="73">
        <v>9</v>
      </c>
      <c r="O55" s="64">
        <v>3000</v>
      </c>
      <c r="P55" s="65">
        <f>Table224523689101112131415161718192021222423456789[[#This Row],[PEMBULATAN]]*O55</f>
        <v>27000</v>
      </c>
    </row>
    <row r="56" spans="1:16" ht="39" customHeight="1" x14ac:dyDescent="0.2">
      <c r="A56" s="93"/>
      <c r="B56" s="76"/>
      <c r="C56" s="90" t="s">
        <v>1050</v>
      </c>
      <c r="D56" s="79" t="s">
        <v>198</v>
      </c>
      <c r="E56" s="13">
        <v>44417</v>
      </c>
      <c r="F56" s="77" t="s">
        <v>83</v>
      </c>
      <c r="G56" s="13">
        <v>44419</v>
      </c>
      <c r="H56" s="78" t="s">
        <v>84</v>
      </c>
      <c r="I56" s="15">
        <v>50</v>
      </c>
      <c r="J56" s="15">
        <v>35</v>
      </c>
      <c r="K56" s="15">
        <v>15</v>
      </c>
      <c r="L56" s="15">
        <v>2</v>
      </c>
      <c r="M56" s="84">
        <v>6.5625</v>
      </c>
      <c r="N56" s="73">
        <v>7</v>
      </c>
      <c r="O56" s="64">
        <v>3000</v>
      </c>
      <c r="P56" s="65">
        <f>Table224523689101112131415161718192021222423456789[[#This Row],[PEMBULATAN]]*O56</f>
        <v>21000</v>
      </c>
    </row>
    <row r="57" spans="1:16" ht="39" customHeight="1" x14ac:dyDescent="0.2">
      <c r="A57" s="93"/>
      <c r="B57" s="76"/>
      <c r="C57" s="90" t="s">
        <v>1051</v>
      </c>
      <c r="D57" s="79" t="s">
        <v>198</v>
      </c>
      <c r="E57" s="13">
        <v>44417</v>
      </c>
      <c r="F57" s="77" t="s">
        <v>83</v>
      </c>
      <c r="G57" s="13">
        <v>44419</v>
      </c>
      <c r="H57" s="78" t="s">
        <v>84</v>
      </c>
      <c r="I57" s="15">
        <v>63</v>
      </c>
      <c r="J57" s="15">
        <v>42</v>
      </c>
      <c r="K57" s="15">
        <v>17</v>
      </c>
      <c r="L57" s="15">
        <v>8</v>
      </c>
      <c r="M57" s="84">
        <v>11.2455</v>
      </c>
      <c r="N57" s="73">
        <v>11</v>
      </c>
      <c r="O57" s="64">
        <v>3000</v>
      </c>
      <c r="P57" s="65">
        <f>Table224523689101112131415161718192021222423456789[[#This Row],[PEMBULATAN]]*O57</f>
        <v>33000</v>
      </c>
    </row>
    <row r="58" spans="1:16" ht="39" customHeight="1" x14ac:dyDescent="0.2">
      <c r="A58" s="93"/>
      <c r="B58" s="76"/>
      <c r="C58" s="90" t="s">
        <v>1052</v>
      </c>
      <c r="D58" s="79" t="s">
        <v>198</v>
      </c>
      <c r="E58" s="13">
        <v>44417</v>
      </c>
      <c r="F58" s="77" t="s">
        <v>83</v>
      </c>
      <c r="G58" s="13">
        <v>44419</v>
      </c>
      <c r="H58" s="78" t="s">
        <v>84</v>
      </c>
      <c r="I58" s="15">
        <v>98</v>
      </c>
      <c r="J58" s="15">
        <v>55</v>
      </c>
      <c r="K58" s="15">
        <v>45</v>
      </c>
      <c r="L58" s="15">
        <v>11</v>
      </c>
      <c r="M58" s="84">
        <v>60.637500000000003</v>
      </c>
      <c r="N58" s="73">
        <v>61</v>
      </c>
      <c r="O58" s="64">
        <v>3000</v>
      </c>
      <c r="P58" s="65">
        <f>Table224523689101112131415161718192021222423456789[[#This Row],[PEMBULATAN]]*O58</f>
        <v>183000</v>
      </c>
    </row>
    <row r="59" spans="1:16" ht="39" customHeight="1" x14ac:dyDescent="0.2">
      <c r="A59" s="93"/>
      <c r="B59" s="76"/>
      <c r="C59" s="90" t="s">
        <v>1053</v>
      </c>
      <c r="D59" s="79" t="s">
        <v>198</v>
      </c>
      <c r="E59" s="13">
        <v>44417</v>
      </c>
      <c r="F59" s="77" t="s">
        <v>83</v>
      </c>
      <c r="G59" s="13">
        <v>44419</v>
      </c>
      <c r="H59" s="78" t="s">
        <v>84</v>
      </c>
      <c r="I59" s="15">
        <v>59</v>
      </c>
      <c r="J59" s="15">
        <v>43</v>
      </c>
      <c r="K59" s="15">
        <v>19</v>
      </c>
      <c r="L59" s="15">
        <v>4</v>
      </c>
      <c r="M59" s="84">
        <v>12.050750000000001</v>
      </c>
      <c r="N59" s="73">
        <v>12</v>
      </c>
      <c r="O59" s="64">
        <v>3000</v>
      </c>
      <c r="P59" s="65">
        <f>Table224523689101112131415161718192021222423456789[[#This Row],[PEMBULATAN]]*O59</f>
        <v>36000</v>
      </c>
    </row>
    <row r="60" spans="1:16" ht="39" customHeight="1" x14ac:dyDescent="0.2">
      <c r="A60" s="93"/>
      <c r="B60" s="76"/>
      <c r="C60" s="90" t="s">
        <v>1054</v>
      </c>
      <c r="D60" s="79" t="s">
        <v>198</v>
      </c>
      <c r="E60" s="13">
        <v>44417</v>
      </c>
      <c r="F60" s="77" t="s">
        <v>83</v>
      </c>
      <c r="G60" s="13">
        <v>44419</v>
      </c>
      <c r="H60" s="78" t="s">
        <v>84</v>
      </c>
      <c r="I60" s="15">
        <v>64</v>
      </c>
      <c r="J60" s="15">
        <v>63</v>
      </c>
      <c r="K60" s="15">
        <v>33</v>
      </c>
      <c r="L60" s="15">
        <v>11</v>
      </c>
      <c r="M60" s="84">
        <v>33.264000000000003</v>
      </c>
      <c r="N60" s="73">
        <v>33</v>
      </c>
      <c r="O60" s="64">
        <v>3000</v>
      </c>
      <c r="P60" s="65">
        <f>Table224523689101112131415161718192021222423456789[[#This Row],[PEMBULATAN]]*O60</f>
        <v>99000</v>
      </c>
    </row>
    <row r="61" spans="1:16" ht="39" customHeight="1" x14ac:dyDescent="0.2">
      <c r="A61" s="93"/>
      <c r="B61" s="76"/>
      <c r="C61" s="90" t="s">
        <v>1055</v>
      </c>
      <c r="D61" s="79" t="s">
        <v>198</v>
      </c>
      <c r="E61" s="13">
        <v>44417</v>
      </c>
      <c r="F61" s="77" t="s">
        <v>83</v>
      </c>
      <c r="G61" s="13">
        <v>44419</v>
      </c>
      <c r="H61" s="78" t="s">
        <v>84</v>
      </c>
      <c r="I61" s="15">
        <v>100</v>
      </c>
      <c r="J61" s="15">
        <v>62</v>
      </c>
      <c r="K61" s="15">
        <v>33</v>
      </c>
      <c r="L61" s="15">
        <v>23</v>
      </c>
      <c r="M61" s="84">
        <v>51.15</v>
      </c>
      <c r="N61" s="73">
        <v>51</v>
      </c>
      <c r="O61" s="64">
        <v>3000</v>
      </c>
      <c r="P61" s="65">
        <f>Table224523689101112131415161718192021222423456789[[#This Row],[PEMBULATAN]]*O61</f>
        <v>153000</v>
      </c>
    </row>
    <row r="62" spans="1:16" ht="39" customHeight="1" x14ac:dyDescent="0.2">
      <c r="A62" s="93"/>
      <c r="B62" s="76"/>
      <c r="C62" s="90" t="s">
        <v>1056</v>
      </c>
      <c r="D62" s="79" t="s">
        <v>198</v>
      </c>
      <c r="E62" s="13">
        <v>44417</v>
      </c>
      <c r="F62" s="77" t="s">
        <v>83</v>
      </c>
      <c r="G62" s="13">
        <v>44419</v>
      </c>
      <c r="H62" s="78" t="s">
        <v>84</v>
      </c>
      <c r="I62" s="15">
        <v>75</v>
      </c>
      <c r="J62" s="15">
        <v>63</v>
      </c>
      <c r="K62" s="15">
        <v>25</v>
      </c>
      <c r="L62" s="15">
        <v>8</v>
      </c>
      <c r="M62" s="84">
        <v>29.53125</v>
      </c>
      <c r="N62" s="73">
        <v>30</v>
      </c>
      <c r="O62" s="64">
        <v>3000</v>
      </c>
      <c r="P62" s="65">
        <f>Table224523689101112131415161718192021222423456789[[#This Row],[PEMBULATAN]]*O62</f>
        <v>90000</v>
      </c>
    </row>
    <row r="63" spans="1:16" ht="39" customHeight="1" x14ac:dyDescent="0.2">
      <c r="A63" s="93"/>
      <c r="B63" s="76"/>
      <c r="C63" s="90" t="s">
        <v>1057</v>
      </c>
      <c r="D63" s="79" t="s">
        <v>198</v>
      </c>
      <c r="E63" s="13">
        <v>44417</v>
      </c>
      <c r="F63" s="77" t="s">
        <v>83</v>
      </c>
      <c r="G63" s="13">
        <v>44419</v>
      </c>
      <c r="H63" s="78" t="s">
        <v>84</v>
      </c>
      <c r="I63" s="15">
        <v>70</v>
      </c>
      <c r="J63" s="15">
        <v>58</v>
      </c>
      <c r="K63" s="15">
        <v>55</v>
      </c>
      <c r="L63" s="15">
        <v>7</v>
      </c>
      <c r="M63" s="84">
        <v>55.825000000000003</v>
      </c>
      <c r="N63" s="73">
        <v>56</v>
      </c>
      <c r="O63" s="64">
        <v>3000</v>
      </c>
      <c r="P63" s="65">
        <f>Table224523689101112131415161718192021222423456789[[#This Row],[PEMBULATAN]]*O63</f>
        <v>168000</v>
      </c>
    </row>
    <row r="64" spans="1:16" ht="39" customHeight="1" x14ac:dyDescent="0.2">
      <c r="A64" s="93"/>
      <c r="B64" s="76"/>
      <c r="C64" s="90" t="s">
        <v>1058</v>
      </c>
      <c r="D64" s="79" t="s">
        <v>198</v>
      </c>
      <c r="E64" s="13">
        <v>44417</v>
      </c>
      <c r="F64" s="77" t="s">
        <v>83</v>
      </c>
      <c r="G64" s="13">
        <v>44419</v>
      </c>
      <c r="H64" s="78" t="s">
        <v>84</v>
      </c>
      <c r="I64" s="15">
        <v>105</v>
      </c>
      <c r="J64" s="15">
        <v>75</v>
      </c>
      <c r="K64" s="15">
        <v>40</v>
      </c>
      <c r="L64" s="15">
        <v>28</v>
      </c>
      <c r="M64" s="84">
        <v>78.75</v>
      </c>
      <c r="N64" s="73">
        <v>79</v>
      </c>
      <c r="O64" s="64">
        <v>3000</v>
      </c>
      <c r="P64" s="65">
        <f>Table224523689101112131415161718192021222423456789[[#This Row],[PEMBULATAN]]*O64</f>
        <v>237000</v>
      </c>
    </row>
    <row r="65" spans="1:16" ht="39" customHeight="1" x14ac:dyDescent="0.2">
      <c r="A65" s="123"/>
      <c r="B65" s="92"/>
      <c r="C65" s="90" t="s">
        <v>1059</v>
      </c>
      <c r="D65" s="79" t="s">
        <v>198</v>
      </c>
      <c r="E65" s="13">
        <v>44417</v>
      </c>
      <c r="F65" s="77" t="s">
        <v>83</v>
      </c>
      <c r="G65" s="13">
        <v>44419</v>
      </c>
      <c r="H65" s="78" t="s">
        <v>84</v>
      </c>
      <c r="I65" s="15">
        <v>67</v>
      </c>
      <c r="J65" s="15">
        <v>65</v>
      </c>
      <c r="K65" s="15">
        <v>25</v>
      </c>
      <c r="L65" s="15">
        <v>8</v>
      </c>
      <c r="M65" s="84">
        <v>27.21875</v>
      </c>
      <c r="N65" s="73">
        <v>27</v>
      </c>
      <c r="O65" s="64">
        <v>3000</v>
      </c>
      <c r="P65" s="65">
        <f>Table224523689101112131415161718192021222423456789[[#This Row],[PEMBULATAN]]*O65</f>
        <v>81000</v>
      </c>
    </row>
    <row r="66" spans="1:16" ht="39" customHeight="1" x14ac:dyDescent="0.2">
      <c r="A66" s="93"/>
      <c r="B66" s="76"/>
      <c r="C66" s="113" t="s">
        <v>1060</v>
      </c>
      <c r="D66" s="114" t="s">
        <v>198</v>
      </c>
      <c r="E66" s="115">
        <v>44417</v>
      </c>
      <c r="F66" s="116" t="s">
        <v>83</v>
      </c>
      <c r="G66" s="115">
        <v>44419</v>
      </c>
      <c r="H66" s="117" t="s">
        <v>84</v>
      </c>
      <c r="I66" s="118">
        <v>93</v>
      </c>
      <c r="J66" s="118">
        <v>69</v>
      </c>
      <c r="K66" s="118">
        <v>28</v>
      </c>
      <c r="L66" s="118">
        <v>17</v>
      </c>
      <c r="M66" s="119">
        <v>44.918999999999997</v>
      </c>
      <c r="N66" s="120">
        <v>45</v>
      </c>
      <c r="O66" s="121">
        <v>3000</v>
      </c>
      <c r="P66" s="122">
        <f>Table224523689101112131415161718192021222423456789[[#This Row],[PEMBULATAN]]*O66</f>
        <v>135000</v>
      </c>
    </row>
    <row r="67" spans="1:16" ht="39" customHeight="1" x14ac:dyDescent="0.2">
      <c r="A67" s="93"/>
      <c r="B67" s="76"/>
      <c r="C67" s="90" t="s">
        <v>1061</v>
      </c>
      <c r="D67" s="79" t="s">
        <v>198</v>
      </c>
      <c r="E67" s="13">
        <v>44417</v>
      </c>
      <c r="F67" s="77" t="s">
        <v>83</v>
      </c>
      <c r="G67" s="13">
        <v>44419</v>
      </c>
      <c r="H67" s="78" t="s">
        <v>84</v>
      </c>
      <c r="I67" s="15">
        <v>98</v>
      </c>
      <c r="J67" s="15">
        <v>60</v>
      </c>
      <c r="K67" s="15">
        <v>34</v>
      </c>
      <c r="L67" s="15">
        <v>16</v>
      </c>
      <c r="M67" s="84">
        <v>49.98</v>
      </c>
      <c r="N67" s="73">
        <v>50</v>
      </c>
      <c r="O67" s="64">
        <v>3000</v>
      </c>
      <c r="P67" s="65">
        <f>Table224523689101112131415161718192021222423456789[[#This Row],[PEMBULATAN]]*O67</f>
        <v>150000</v>
      </c>
    </row>
    <row r="68" spans="1:16" ht="39" customHeight="1" x14ac:dyDescent="0.2">
      <c r="A68" s="93"/>
      <c r="B68" s="76"/>
      <c r="C68" s="90" t="s">
        <v>1062</v>
      </c>
      <c r="D68" s="79" t="s">
        <v>198</v>
      </c>
      <c r="E68" s="13">
        <v>44417</v>
      </c>
      <c r="F68" s="77" t="s">
        <v>83</v>
      </c>
      <c r="G68" s="13">
        <v>44419</v>
      </c>
      <c r="H68" s="78" t="s">
        <v>84</v>
      </c>
      <c r="I68" s="15">
        <v>104</v>
      </c>
      <c r="J68" s="15">
        <v>61</v>
      </c>
      <c r="K68" s="15">
        <v>35</v>
      </c>
      <c r="L68" s="15">
        <v>14</v>
      </c>
      <c r="M68" s="84">
        <v>55.51</v>
      </c>
      <c r="N68" s="73">
        <v>56</v>
      </c>
      <c r="O68" s="64">
        <v>3000</v>
      </c>
      <c r="P68" s="65">
        <f>Table224523689101112131415161718192021222423456789[[#This Row],[PEMBULATAN]]*O68</f>
        <v>168000</v>
      </c>
    </row>
    <row r="69" spans="1:16" ht="39" customHeight="1" x14ac:dyDescent="0.2">
      <c r="A69" s="93"/>
      <c r="B69" s="76"/>
      <c r="C69" s="90" t="s">
        <v>1063</v>
      </c>
      <c r="D69" s="79" t="s">
        <v>198</v>
      </c>
      <c r="E69" s="13">
        <v>44417</v>
      </c>
      <c r="F69" s="77" t="s">
        <v>83</v>
      </c>
      <c r="G69" s="13">
        <v>44419</v>
      </c>
      <c r="H69" s="78" t="s">
        <v>84</v>
      </c>
      <c r="I69" s="15">
        <v>67</v>
      </c>
      <c r="J69" s="15">
        <v>47</v>
      </c>
      <c r="K69" s="15">
        <v>29</v>
      </c>
      <c r="L69" s="15">
        <v>10</v>
      </c>
      <c r="M69" s="84">
        <v>22.830249999999999</v>
      </c>
      <c r="N69" s="73">
        <v>23</v>
      </c>
      <c r="O69" s="64">
        <v>3000</v>
      </c>
      <c r="P69" s="65">
        <f>Table224523689101112131415161718192021222423456789[[#This Row],[PEMBULATAN]]*O69</f>
        <v>69000</v>
      </c>
    </row>
    <row r="70" spans="1:16" ht="39" customHeight="1" x14ac:dyDescent="0.2">
      <c r="A70" s="93"/>
      <c r="B70" s="76"/>
      <c r="C70" s="90" t="s">
        <v>1064</v>
      </c>
      <c r="D70" s="79" t="s">
        <v>198</v>
      </c>
      <c r="E70" s="13">
        <v>44417</v>
      </c>
      <c r="F70" s="77" t="s">
        <v>83</v>
      </c>
      <c r="G70" s="13">
        <v>44419</v>
      </c>
      <c r="H70" s="78" t="s">
        <v>84</v>
      </c>
      <c r="I70" s="15">
        <v>60</v>
      </c>
      <c r="J70" s="15">
        <v>63</v>
      </c>
      <c r="K70" s="15">
        <v>27</v>
      </c>
      <c r="L70" s="15">
        <v>6</v>
      </c>
      <c r="M70" s="84">
        <v>25.515000000000001</v>
      </c>
      <c r="N70" s="73">
        <v>26</v>
      </c>
      <c r="O70" s="64">
        <v>3000</v>
      </c>
      <c r="P70" s="65">
        <f>Table224523689101112131415161718192021222423456789[[#This Row],[PEMBULATAN]]*O70</f>
        <v>78000</v>
      </c>
    </row>
    <row r="71" spans="1:16" ht="39" customHeight="1" x14ac:dyDescent="0.2">
      <c r="A71" s="93"/>
      <c r="B71" s="76"/>
      <c r="C71" s="90" t="s">
        <v>1065</v>
      </c>
      <c r="D71" s="79" t="s">
        <v>198</v>
      </c>
      <c r="E71" s="13">
        <v>44417</v>
      </c>
      <c r="F71" s="77" t="s">
        <v>83</v>
      </c>
      <c r="G71" s="13">
        <v>44419</v>
      </c>
      <c r="H71" s="78" t="s">
        <v>84</v>
      </c>
      <c r="I71" s="15">
        <v>80</v>
      </c>
      <c r="J71" s="15">
        <v>62</v>
      </c>
      <c r="K71" s="15">
        <v>26</v>
      </c>
      <c r="L71" s="15">
        <v>14</v>
      </c>
      <c r="M71" s="84">
        <v>32.24</v>
      </c>
      <c r="N71" s="73">
        <v>32</v>
      </c>
      <c r="O71" s="64">
        <v>3000</v>
      </c>
      <c r="P71" s="65">
        <f>Table224523689101112131415161718192021222423456789[[#This Row],[PEMBULATAN]]*O71</f>
        <v>96000</v>
      </c>
    </row>
    <row r="72" spans="1:16" ht="39" customHeight="1" x14ac:dyDescent="0.2">
      <c r="A72" s="93"/>
      <c r="B72" s="76"/>
      <c r="C72" s="90" t="s">
        <v>1066</v>
      </c>
      <c r="D72" s="79" t="s">
        <v>198</v>
      </c>
      <c r="E72" s="13">
        <v>44417</v>
      </c>
      <c r="F72" s="77" t="s">
        <v>83</v>
      </c>
      <c r="G72" s="13">
        <v>44419</v>
      </c>
      <c r="H72" s="78" t="s">
        <v>84</v>
      </c>
      <c r="I72" s="15">
        <v>100</v>
      </c>
      <c r="J72" s="15">
        <v>59</v>
      </c>
      <c r="K72" s="15">
        <v>40</v>
      </c>
      <c r="L72" s="15">
        <v>22</v>
      </c>
      <c r="M72" s="84">
        <v>59</v>
      </c>
      <c r="N72" s="73">
        <v>59</v>
      </c>
      <c r="O72" s="64">
        <v>3000</v>
      </c>
      <c r="P72" s="65">
        <f>Table224523689101112131415161718192021222423456789[[#This Row],[PEMBULATAN]]*O72</f>
        <v>177000</v>
      </c>
    </row>
    <row r="73" spans="1:16" ht="39" customHeight="1" x14ac:dyDescent="0.2">
      <c r="A73" s="93"/>
      <c r="B73" s="76"/>
      <c r="C73" s="90" t="s">
        <v>1067</v>
      </c>
      <c r="D73" s="79" t="s">
        <v>198</v>
      </c>
      <c r="E73" s="13">
        <v>44417</v>
      </c>
      <c r="F73" s="77" t="s">
        <v>83</v>
      </c>
      <c r="G73" s="13">
        <v>44419</v>
      </c>
      <c r="H73" s="78" t="s">
        <v>84</v>
      </c>
      <c r="I73" s="15">
        <v>85</v>
      </c>
      <c r="J73" s="15">
        <v>64</v>
      </c>
      <c r="K73" s="15">
        <v>15</v>
      </c>
      <c r="L73" s="15">
        <v>8</v>
      </c>
      <c r="M73" s="84">
        <v>20.399999999999999</v>
      </c>
      <c r="N73" s="73">
        <v>21</v>
      </c>
      <c r="O73" s="64">
        <v>3000</v>
      </c>
      <c r="P73" s="65">
        <f>Table224523689101112131415161718192021222423456789[[#This Row],[PEMBULATAN]]*O73</f>
        <v>63000</v>
      </c>
    </row>
    <row r="74" spans="1:16" ht="39" customHeight="1" x14ac:dyDescent="0.2">
      <c r="A74" s="93"/>
      <c r="B74" s="76"/>
      <c r="C74" s="90" t="s">
        <v>1068</v>
      </c>
      <c r="D74" s="79" t="s">
        <v>198</v>
      </c>
      <c r="E74" s="13">
        <v>44417</v>
      </c>
      <c r="F74" s="77" t="s">
        <v>83</v>
      </c>
      <c r="G74" s="13">
        <v>44419</v>
      </c>
      <c r="H74" s="78" t="s">
        <v>84</v>
      </c>
      <c r="I74" s="15">
        <v>92</v>
      </c>
      <c r="J74" s="15">
        <v>58</v>
      </c>
      <c r="K74" s="15">
        <v>20</v>
      </c>
      <c r="L74" s="15">
        <v>17</v>
      </c>
      <c r="M74" s="84">
        <v>26.68</v>
      </c>
      <c r="N74" s="73">
        <v>27</v>
      </c>
      <c r="O74" s="64">
        <v>3000</v>
      </c>
      <c r="P74" s="65">
        <f>Table224523689101112131415161718192021222423456789[[#This Row],[PEMBULATAN]]*O74</f>
        <v>81000</v>
      </c>
    </row>
    <row r="75" spans="1:16" ht="39" customHeight="1" x14ac:dyDescent="0.2">
      <c r="A75" s="93"/>
      <c r="B75" s="76"/>
      <c r="C75" s="90" t="s">
        <v>1069</v>
      </c>
      <c r="D75" s="79" t="s">
        <v>198</v>
      </c>
      <c r="E75" s="13">
        <v>44417</v>
      </c>
      <c r="F75" s="77" t="s">
        <v>83</v>
      </c>
      <c r="G75" s="13">
        <v>44419</v>
      </c>
      <c r="H75" s="78" t="s">
        <v>84</v>
      </c>
      <c r="I75" s="15">
        <v>105</v>
      </c>
      <c r="J75" s="15">
        <v>60</v>
      </c>
      <c r="K75" s="15">
        <v>35</v>
      </c>
      <c r="L75" s="15">
        <v>24</v>
      </c>
      <c r="M75" s="84">
        <v>55.125</v>
      </c>
      <c r="N75" s="73">
        <v>55</v>
      </c>
      <c r="O75" s="64">
        <v>3000</v>
      </c>
      <c r="P75" s="65">
        <f>Table224523689101112131415161718192021222423456789[[#This Row],[PEMBULATAN]]*O75</f>
        <v>165000</v>
      </c>
    </row>
    <row r="76" spans="1:16" ht="39" customHeight="1" x14ac:dyDescent="0.2">
      <c r="A76" s="93"/>
      <c r="B76" s="76"/>
      <c r="C76" s="90" t="s">
        <v>1070</v>
      </c>
      <c r="D76" s="79" t="s">
        <v>198</v>
      </c>
      <c r="E76" s="13">
        <v>44417</v>
      </c>
      <c r="F76" s="77" t="s">
        <v>83</v>
      </c>
      <c r="G76" s="13">
        <v>44419</v>
      </c>
      <c r="H76" s="78" t="s">
        <v>84</v>
      </c>
      <c r="I76" s="15">
        <v>89</v>
      </c>
      <c r="J76" s="15">
        <v>65</v>
      </c>
      <c r="K76" s="15">
        <v>35</v>
      </c>
      <c r="L76" s="15">
        <v>16</v>
      </c>
      <c r="M76" s="84">
        <v>50.618749999999999</v>
      </c>
      <c r="N76" s="73">
        <v>51</v>
      </c>
      <c r="O76" s="64">
        <v>3000</v>
      </c>
      <c r="P76" s="65">
        <f>Table224523689101112131415161718192021222423456789[[#This Row],[PEMBULATAN]]*O76</f>
        <v>153000</v>
      </c>
    </row>
    <row r="77" spans="1:16" ht="39" customHeight="1" x14ac:dyDescent="0.2">
      <c r="A77" s="93"/>
      <c r="B77" s="76"/>
      <c r="C77" s="74" t="s">
        <v>1071</v>
      </c>
      <c r="D77" s="79" t="s">
        <v>198</v>
      </c>
      <c r="E77" s="13">
        <v>44417</v>
      </c>
      <c r="F77" s="77" t="s">
        <v>83</v>
      </c>
      <c r="G77" s="13">
        <v>44419</v>
      </c>
      <c r="H77" s="78" t="s">
        <v>84</v>
      </c>
      <c r="I77" s="15">
        <v>98</v>
      </c>
      <c r="J77" s="15">
        <v>60</v>
      </c>
      <c r="K77" s="15">
        <v>45</v>
      </c>
      <c r="L77" s="15">
        <v>22</v>
      </c>
      <c r="M77" s="84">
        <v>66.150000000000006</v>
      </c>
      <c r="N77" s="73">
        <v>66</v>
      </c>
      <c r="O77" s="64">
        <v>3000</v>
      </c>
      <c r="P77" s="65">
        <f>Table224523689101112131415161718192021222423456789[[#This Row],[PEMBULATAN]]*O77</f>
        <v>198000</v>
      </c>
    </row>
    <row r="78" spans="1:16" ht="39" customHeight="1" x14ac:dyDescent="0.2">
      <c r="A78" s="93"/>
      <c r="B78" s="76"/>
      <c r="C78" s="74" t="s">
        <v>1072</v>
      </c>
      <c r="D78" s="79" t="s">
        <v>198</v>
      </c>
      <c r="E78" s="13">
        <v>44417</v>
      </c>
      <c r="F78" s="77" t="s">
        <v>83</v>
      </c>
      <c r="G78" s="13">
        <v>44419</v>
      </c>
      <c r="H78" s="78" t="s">
        <v>84</v>
      </c>
      <c r="I78" s="15">
        <v>95</v>
      </c>
      <c r="J78" s="15">
        <v>57</v>
      </c>
      <c r="K78" s="15">
        <v>43</v>
      </c>
      <c r="L78" s="15">
        <v>18</v>
      </c>
      <c r="M78" s="84">
        <v>58.21125</v>
      </c>
      <c r="N78" s="73">
        <v>58</v>
      </c>
      <c r="O78" s="64">
        <v>3000</v>
      </c>
      <c r="P78" s="65">
        <f>Table224523689101112131415161718192021222423456789[[#This Row],[PEMBULATAN]]*O78</f>
        <v>174000</v>
      </c>
    </row>
    <row r="79" spans="1:16" ht="39" customHeight="1" x14ac:dyDescent="0.2">
      <c r="A79" s="93"/>
      <c r="B79" s="76"/>
      <c r="C79" s="74" t="s">
        <v>1073</v>
      </c>
      <c r="D79" s="79" t="s">
        <v>198</v>
      </c>
      <c r="E79" s="13">
        <v>44417</v>
      </c>
      <c r="F79" s="77" t="s">
        <v>83</v>
      </c>
      <c r="G79" s="13">
        <v>44419</v>
      </c>
      <c r="H79" s="78" t="s">
        <v>84</v>
      </c>
      <c r="I79" s="15">
        <v>97</v>
      </c>
      <c r="J79" s="15">
        <v>60</v>
      </c>
      <c r="K79" s="15">
        <v>45</v>
      </c>
      <c r="L79" s="15">
        <v>22</v>
      </c>
      <c r="M79" s="84">
        <v>65.474999999999994</v>
      </c>
      <c r="N79" s="73">
        <v>66</v>
      </c>
      <c r="O79" s="64">
        <v>3000</v>
      </c>
      <c r="P79" s="65">
        <f>Table224523689101112131415161718192021222423456789[[#This Row],[PEMBULATAN]]*O79</f>
        <v>198000</v>
      </c>
    </row>
    <row r="80" spans="1:16" ht="39" customHeight="1" x14ac:dyDescent="0.2">
      <c r="A80" s="93"/>
      <c r="B80" s="76"/>
      <c r="C80" s="74" t="s">
        <v>1074</v>
      </c>
      <c r="D80" s="79" t="s">
        <v>198</v>
      </c>
      <c r="E80" s="13">
        <v>44417</v>
      </c>
      <c r="F80" s="77" t="s">
        <v>83</v>
      </c>
      <c r="G80" s="13">
        <v>44419</v>
      </c>
      <c r="H80" s="78" t="s">
        <v>84</v>
      </c>
      <c r="I80" s="15">
        <v>94</v>
      </c>
      <c r="J80" s="15">
        <v>66</v>
      </c>
      <c r="K80" s="15">
        <v>20</v>
      </c>
      <c r="L80" s="15">
        <v>10</v>
      </c>
      <c r="M80" s="84">
        <v>31.02</v>
      </c>
      <c r="N80" s="73">
        <v>31</v>
      </c>
      <c r="O80" s="64">
        <v>3000</v>
      </c>
      <c r="P80" s="65">
        <f>Table224523689101112131415161718192021222423456789[[#This Row],[PEMBULATAN]]*O80</f>
        <v>93000</v>
      </c>
    </row>
    <row r="81" spans="1:16" ht="39" customHeight="1" x14ac:dyDescent="0.2">
      <c r="A81" s="123"/>
      <c r="B81" s="92"/>
      <c r="C81" s="74" t="s">
        <v>1075</v>
      </c>
      <c r="D81" s="79" t="s">
        <v>198</v>
      </c>
      <c r="E81" s="13">
        <v>44417</v>
      </c>
      <c r="F81" s="77" t="s">
        <v>83</v>
      </c>
      <c r="G81" s="13">
        <v>44419</v>
      </c>
      <c r="H81" s="78" t="s">
        <v>84</v>
      </c>
      <c r="I81" s="15">
        <v>90</v>
      </c>
      <c r="J81" s="15">
        <v>57</v>
      </c>
      <c r="K81" s="15">
        <v>27</v>
      </c>
      <c r="L81" s="15">
        <v>13</v>
      </c>
      <c r="M81" s="84">
        <v>34.627499999999998</v>
      </c>
      <c r="N81" s="73">
        <v>35</v>
      </c>
      <c r="O81" s="64">
        <v>3000</v>
      </c>
      <c r="P81" s="65">
        <f>Table224523689101112131415161718192021222423456789[[#This Row],[PEMBULATAN]]*O81</f>
        <v>105000</v>
      </c>
    </row>
    <row r="82" spans="1:16" ht="39" customHeight="1" x14ac:dyDescent="0.2">
      <c r="A82" s="93"/>
      <c r="B82" s="76"/>
      <c r="C82" s="124" t="s">
        <v>1076</v>
      </c>
      <c r="D82" s="114" t="s">
        <v>198</v>
      </c>
      <c r="E82" s="115">
        <v>44417</v>
      </c>
      <c r="F82" s="116" t="s">
        <v>83</v>
      </c>
      <c r="G82" s="115">
        <v>44419</v>
      </c>
      <c r="H82" s="117" t="s">
        <v>84</v>
      </c>
      <c r="I82" s="118">
        <v>95</v>
      </c>
      <c r="J82" s="118">
        <v>60</v>
      </c>
      <c r="K82" s="118">
        <v>28</v>
      </c>
      <c r="L82" s="118">
        <v>12</v>
      </c>
      <c r="M82" s="119">
        <v>39.9</v>
      </c>
      <c r="N82" s="120">
        <v>40</v>
      </c>
      <c r="O82" s="121">
        <v>3000</v>
      </c>
      <c r="P82" s="122">
        <f>Table224523689101112131415161718192021222423456789[[#This Row],[PEMBULATAN]]*O82</f>
        <v>120000</v>
      </c>
    </row>
    <row r="83" spans="1:16" ht="39" customHeight="1" x14ac:dyDescent="0.2">
      <c r="A83" s="93"/>
      <c r="B83" s="76"/>
      <c r="C83" s="74" t="s">
        <v>1077</v>
      </c>
      <c r="D83" s="79" t="s">
        <v>198</v>
      </c>
      <c r="E83" s="13">
        <v>44417</v>
      </c>
      <c r="F83" s="77" t="s">
        <v>83</v>
      </c>
      <c r="G83" s="13">
        <v>44419</v>
      </c>
      <c r="H83" s="78" t="s">
        <v>84</v>
      </c>
      <c r="I83" s="15">
        <v>96</v>
      </c>
      <c r="J83" s="15">
        <v>62</v>
      </c>
      <c r="K83" s="15">
        <v>33</v>
      </c>
      <c r="L83" s="15">
        <v>19</v>
      </c>
      <c r="M83" s="84">
        <v>49.103999999999999</v>
      </c>
      <c r="N83" s="73">
        <v>49</v>
      </c>
      <c r="O83" s="64">
        <v>3000</v>
      </c>
      <c r="P83" s="65">
        <f>Table224523689101112131415161718192021222423456789[[#This Row],[PEMBULATAN]]*O83</f>
        <v>147000</v>
      </c>
    </row>
    <row r="84" spans="1:16" ht="39" customHeight="1" x14ac:dyDescent="0.2">
      <c r="A84" s="93"/>
      <c r="B84" s="76"/>
      <c r="C84" s="74" t="s">
        <v>1078</v>
      </c>
      <c r="D84" s="79" t="s">
        <v>198</v>
      </c>
      <c r="E84" s="13">
        <v>44417</v>
      </c>
      <c r="F84" s="77" t="s">
        <v>83</v>
      </c>
      <c r="G84" s="13">
        <v>44419</v>
      </c>
      <c r="H84" s="78" t="s">
        <v>84</v>
      </c>
      <c r="I84" s="15">
        <v>95</v>
      </c>
      <c r="J84" s="15">
        <v>63</v>
      </c>
      <c r="K84" s="15">
        <v>39</v>
      </c>
      <c r="L84" s="15">
        <v>18</v>
      </c>
      <c r="M84" s="84">
        <v>58.353749999999998</v>
      </c>
      <c r="N84" s="73">
        <v>59</v>
      </c>
      <c r="O84" s="64">
        <v>3000</v>
      </c>
      <c r="P84" s="65">
        <f>Table224523689101112131415161718192021222423456789[[#This Row],[PEMBULATAN]]*O84</f>
        <v>177000</v>
      </c>
    </row>
    <row r="85" spans="1:16" ht="39" customHeight="1" x14ac:dyDescent="0.2">
      <c r="A85" s="93"/>
      <c r="B85" s="76"/>
      <c r="C85" s="74" t="s">
        <v>1079</v>
      </c>
      <c r="D85" s="79" t="s">
        <v>198</v>
      </c>
      <c r="E85" s="13">
        <v>44417</v>
      </c>
      <c r="F85" s="77" t="s">
        <v>83</v>
      </c>
      <c r="G85" s="13">
        <v>44419</v>
      </c>
      <c r="H85" s="78" t="s">
        <v>84</v>
      </c>
      <c r="I85" s="15">
        <v>78</v>
      </c>
      <c r="J85" s="15">
        <v>50</v>
      </c>
      <c r="K85" s="15">
        <v>37</v>
      </c>
      <c r="L85" s="15">
        <v>18</v>
      </c>
      <c r="M85" s="84">
        <v>36.075000000000003</v>
      </c>
      <c r="N85" s="73">
        <v>36</v>
      </c>
      <c r="O85" s="64">
        <v>3000</v>
      </c>
      <c r="P85" s="65">
        <f>Table224523689101112131415161718192021222423456789[[#This Row],[PEMBULATAN]]*O85</f>
        <v>108000</v>
      </c>
    </row>
    <row r="86" spans="1:16" ht="39" customHeight="1" x14ac:dyDescent="0.2">
      <c r="A86" s="93"/>
      <c r="B86" s="76"/>
      <c r="C86" s="74" t="s">
        <v>1080</v>
      </c>
      <c r="D86" s="79" t="s">
        <v>198</v>
      </c>
      <c r="E86" s="13">
        <v>44417</v>
      </c>
      <c r="F86" s="77" t="s">
        <v>83</v>
      </c>
      <c r="G86" s="13">
        <v>44419</v>
      </c>
      <c r="H86" s="78" t="s">
        <v>84</v>
      </c>
      <c r="I86" s="15">
        <v>68</v>
      </c>
      <c r="J86" s="15">
        <v>57</v>
      </c>
      <c r="K86" s="15">
        <v>28</v>
      </c>
      <c r="L86" s="15">
        <v>11</v>
      </c>
      <c r="M86" s="84">
        <v>27.132000000000001</v>
      </c>
      <c r="N86" s="73">
        <v>27</v>
      </c>
      <c r="O86" s="64">
        <v>3000</v>
      </c>
      <c r="P86" s="65">
        <f>Table224523689101112131415161718192021222423456789[[#This Row],[PEMBULATAN]]*O86</f>
        <v>81000</v>
      </c>
    </row>
    <row r="87" spans="1:16" ht="39" customHeight="1" x14ac:dyDescent="0.2">
      <c r="A87" s="93"/>
      <c r="B87" s="76"/>
      <c r="C87" s="74" t="s">
        <v>1081</v>
      </c>
      <c r="D87" s="79" t="s">
        <v>198</v>
      </c>
      <c r="E87" s="13">
        <v>44417</v>
      </c>
      <c r="F87" s="77" t="s">
        <v>83</v>
      </c>
      <c r="G87" s="13">
        <v>44419</v>
      </c>
      <c r="H87" s="78" t="s">
        <v>84</v>
      </c>
      <c r="I87" s="15">
        <v>85</v>
      </c>
      <c r="J87" s="15">
        <v>64</v>
      </c>
      <c r="K87" s="15">
        <v>33</v>
      </c>
      <c r="L87" s="15">
        <v>14</v>
      </c>
      <c r="M87" s="84">
        <v>44.88</v>
      </c>
      <c r="N87" s="73">
        <v>45</v>
      </c>
      <c r="O87" s="64">
        <v>3000</v>
      </c>
      <c r="P87" s="65">
        <f>Table224523689101112131415161718192021222423456789[[#This Row],[PEMBULATAN]]*O87</f>
        <v>135000</v>
      </c>
    </row>
    <row r="88" spans="1:16" ht="39" customHeight="1" x14ac:dyDescent="0.2">
      <c r="A88" s="93"/>
      <c r="B88" s="76"/>
      <c r="C88" s="74" t="s">
        <v>1082</v>
      </c>
      <c r="D88" s="79" t="s">
        <v>198</v>
      </c>
      <c r="E88" s="13">
        <v>44417</v>
      </c>
      <c r="F88" s="77" t="s">
        <v>83</v>
      </c>
      <c r="G88" s="13">
        <v>44419</v>
      </c>
      <c r="H88" s="78" t="s">
        <v>84</v>
      </c>
      <c r="I88" s="15">
        <v>53</v>
      </c>
      <c r="J88" s="15">
        <v>54</v>
      </c>
      <c r="K88" s="15">
        <v>24</v>
      </c>
      <c r="L88" s="15">
        <v>7</v>
      </c>
      <c r="M88" s="84">
        <v>17.172000000000001</v>
      </c>
      <c r="N88" s="73">
        <v>17</v>
      </c>
      <c r="O88" s="64">
        <v>3000</v>
      </c>
      <c r="P88" s="65">
        <f>Table224523689101112131415161718192021222423456789[[#This Row],[PEMBULATAN]]*O88</f>
        <v>51000</v>
      </c>
    </row>
    <row r="89" spans="1:16" ht="39" customHeight="1" x14ac:dyDescent="0.2">
      <c r="A89" s="93"/>
      <c r="B89" s="76"/>
      <c r="C89" s="74" t="s">
        <v>1083</v>
      </c>
      <c r="D89" s="79" t="s">
        <v>198</v>
      </c>
      <c r="E89" s="13">
        <v>44417</v>
      </c>
      <c r="F89" s="77" t="s">
        <v>83</v>
      </c>
      <c r="G89" s="13">
        <v>44419</v>
      </c>
      <c r="H89" s="78" t="s">
        <v>84</v>
      </c>
      <c r="I89" s="15">
        <v>99</v>
      </c>
      <c r="J89" s="15">
        <v>66</v>
      </c>
      <c r="K89" s="15">
        <v>13</v>
      </c>
      <c r="L89" s="15">
        <v>9</v>
      </c>
      <c r="M89" s="84">
        <v>21.235499999999998</v>
      </c>
      <c r="N89" s="73">
        <v>21</v>
      </c>
      <c r="O89" s="64">
        <v>3000</v>
      </c>
      <c r="P89" s="65">
        <f>Table224523689101112131415161718192021222423456789[[#This Row],[PEMBULATAN]]*O89</f>
        <v>63000</v>
      </c>
    </row>
    <row r="90" spans="1:16" ht="39" customHeight="1" x14ac:dyDescent="0.2">
      <c r="A90" s="93"/>
      <c r="B90" s="76"/>
      <c r="C90" s="74" t="s">
        <v>1084</v>
      </c>
      <c r="D90" s="79" t="s">
        <v>198</v>
      </c>
      <c r="E90" s="13">
        <v>44417</v>
      </c>
      <c r="F90" s="77" t="s">
        <v>83</v>
      </c>
      <c r="G90" s="13">
        <v>44419</v>
      </c>
      <c r="H90" s="78" t="s">
        <v>84</v>
      </c>
      <c r="I90" s="15">
        <v>96</v>
      </c>
      <c r="J90" s="15">
        <v>55</v>
      </c>
      <c r="K90" s="15">
        <v>25</v>
      </c>
      <c r="L90" s="15">
        <v>16</v>
      </c>
      <c r="M90" s="84">
        <v>33</v>
      </c>
      <c r="N90" s="73">
        <v>33</v>
      </c>
      <c r="O90" s="64">
        <v>3000</v>
      </c>
      <c r="P90" s="65">
        <f>Table224523689101112131415161718192021222423456789[[#This Row],[PEMBULATAN]]*O90</f>
        <v>99000</v>
      </c>
    </row>
    <row r="91" spans="1:16" ht="39" customHeight="1" x14ac:dyDescent="0.2">
      <c r="A91" s="93"/>
      <c r="B91" s="76"/>
      <c r="C91" s="74" t="s">
        <v>1085</v>
      </c>
      <c r="D91" s="79" t="s">
        <v>198</v>
      </c>
      <c r="E91" s="13">
        <v>44417</v>
      </c>
      <c r="F91" s="77" t="s">
        <v>83</v>
      </c>
      <c r="G91" s="13">
        <v>44419</v>
      </c>
      <c r="H91" s="78" t="s">
        <v>84</v>
      </c>
      <c r="I91" s="15">
        <v>98</v>
      </c>
      <c r="J91" s="15">
        <v>57</v>
      </c>
      <c r="K91" s="15">
        <v>27</v>
      </c>
      <c r="L91" s="15">
        <v>15</v>
      </c>
      <c r="M91" s="84">
        <v>37.705500000000001</v>
      </c>
      <c r="N91" s="73">
        <v>38</v>
      </c>
      <c r="O91" s="64">
        <v>3000</v>
      </c>
      <c r="P91" s="65">
        <f>Table224523689101112131415161718192021222423456789[[#This Row],[PEMBULATAN]]*O91</f>
        <v>114000</v>
      </c>
    </row>
    <row r="92" spans="1:16" ht="39" customHeight="1" x14ac:dyDescent="0.2">
      <c r="A92" s="93"/>
      <c r="B92" s="76"/>
      <c r="C92" s="74" t="s">
        <v>1086</v>
      </c>
      <c r="D92" s="79" t="s">
        <v>198</v>
      </c>
      <c r="E92" s="13">
        <v>44417</v>
      </c>
      <c r="F92" s="77" t="s">
        <v>83</v>
      </c>
      <c r="G92" s="13">
        <v>44419</v>
      </c>
      <c r="H92" s="78" t="s">
        <v>84</v>
      </c>
      <c r="I92" s="15">
        <v>60</v>
      </c>
      <c r="J92" s="15">
        <v>67</v>
      </c>
      <c r="K92" s="15">
        <v>15</v>
      </c>
      <c r="L92" s="15">
        <v>8</v>
      </c>
      <c r="M92" s="84">
        <v>15.074999999999999</v>
      </c>
      <c r="N92" s="73">
        <v>15</v>
      </c>
      <c r="O92" s="64">
        <v>3000</v>
      </c>
      <c r="P92" s="65">
        <f>Table224523689101112131415161718192021222423456789[[#This Row],[PEMBULATAN]]*O92</f>
        <v>45000</v>
      </c>
    </row>
    <row r="93" spans="1:16" ht="39" customHeight="1" x14ac:dyDescent="0.2">
      <c r="A93" s="93"/>
      <c r="B93" s="76"/>
      <c r="C93" s="74" t="s">
        <v>1087</v>
      </c>
      <c r="D93" s="79" t="s">
        <v>198</v>
      </c>
      <c r="E93" s="13">
        <v>44417</v>
      </c>
      <c r="F93" s="77" t="s">
        <v>83</v>
      </c>
      <c r="G93" s="13">
        <v>44419</v>
      </c>
      <c r="H93" s="78" t="s">
        <v>84</v>
      </c>
      <c r="I93" s="15">
        <v>78</v>
      </c>
      <c r="J93" s="15">
        <v>54</v>
      </c>
      <c r="K93" s="15">
        <v>26</v>
      </c>
      <c r="L93" s="15">
        <v>5</v>
      </c>
      <c r="M93" s="84">
        <v>27.378</v>
      </c>
      <c r="N93" s="73">
        <v>28</v>
      </c>
      <c r="O93" s="64">
        <v>3000</v>
      </c>
      <c r="P93" s="65">
        <f>Table224523689101112131415161718192021222423456789[[#This Row],[PEMBULATAN]]*O93</f>
        <v>84000</v>
      </c>
    </row>
    <row r="94" spans="1:16" ht="39" customHeight="1" x14ac:dyDescent="0.2">
      <c r="A94" s="93"/>
      <c r="B94" s="76"/>
      <c r="C94" s="74" t="s">
        <v>1088</v>
      </c>
      <c r="D94" s="79" t="s">
        <v>198</v>
      </c>
      <c r="E94" s="13">
        <v>44417</v>
      </c>
      <c r="F94" s="77" t="s">
        <v>83</v>
      </c>
      <c r="G94" s="13">
        <v>44419</v>
      </c>
      <c r="H94" s="78" t="s">
        <v>84</v>
      </c>
      <c r="I94" s="15">
        <v>95</v>
      </c>
      <c r="J94" s="15">
        <v>69</v>
      </c>
      <c r="K94" s="15">
        <v>27</v>
      </c>
      <c r="L94" s="15">
        <v>13</v>
      </c>
      <c r="M94" s="84">
        <v>44.246250000000003</v>
      </c>
      <c r="N94" s="73">
        <v>44</v>
      </c>
      <c r="O94" s="64">
        <v>3000</v>
      </c>
      <c r="P94" s="65">
        <f>Table224523689101112131415161718192021222423456789[[#This Row],[PEMBULATAN]]*O94</f>
        <v>132000</v>
      </c>
    </row>
    <row r="95" spans="1:16" ht="39" customHeight="1" x14ac:dyDescent="0.2">
      <c r="A95" s="93"/>
      <c r="B95" s="76"/>
      <c r="C95" s="74" t="s">
        <v>1089</v>
      </c>
      <c r="D95" s="79" t="s">
        <v>198</v>
      </c>
      <c r="E95" s="13">
        <v>44417</v>
      </c>
      <c r="F95" s="77" t="s">
        <v>83</v>
      </c>
      <c r="G95" s="13">
        <v>44419</v>
      </c>
      <c r="H95" s="78" t="s">
        <v>84</v>
      </c>
      <c r="I95" s="15">
        <v>83</v>
      </c>
      <c r="J95" s="15">
        <v>50</v>
      </c>
      <c r="K95" s="15">
        <v>24</v>
      </c>
      <c r="L95" s="15">
        <v>11</v>
      </c>
      <c r="M95" s="84">
        <v>24.9</v>
      </c>
      <c r="N95" s="73">
        <v>25</v>
      </c>
      <c r="O95" s="64">
        <v>3000</v>
      </c>
      <c r="P95" s="65">
        <f>Table224523689101112131415161718192021222423456789[[#This Row],[PEMBULATAN]]*O95</f>
        <v>75000</v>
      </c>
    </row>
    <row r="96" spans="1:16" ht="39" customHeight="1" x14ac:dyDescent="0.2">
      <c r="A96" s="93"/>
      <c r="B96" s="76"/>
      <c r="C96" s="74" t="s">
        <v>1090</v>
      </c>
      <c r="D96" s="79" t="s">
        <v>198</v>
      </c>
      <c r="E96" s="13">
        <v>44417</v>
      </c>
      <c r="F96" s="77" t="s">
        <v>83</v>
      </c>
      <c r="G96" s="13">
        <v>44419</v>
      </c>
      <c r="H96" s="78" t="s">
        <v>84</v>
      </c>
      <c r="I96" s="15">
        <v>63</v>
      </c>
      <c r="J96" s="15">
        <v>67</v>
      </c>
      <c r="K96" s="15">
        <v>31</v>
      </c>
      <c r="L96" s="15">
        <v>9</v>
      </c>
      <c r="M96" s="84">
        <v>32.71275</v>
      </c>
      <c r="N96" s="73">
        <v>33</v>
      </c>
      <c r="O96" s="64">
        <v>3000</v>
      </c>
      <c r="P96" s="65">
        <f>Table224523689101112131415161718192021222423456789[[#This Row],[PEMBULATAN]]*O96</f>
        <v>99000</v>
      </c>
    </row>
    <row r="97" spans="1:16" ht="39" customHeight="1" x14ac:dyDescent="0.2">
      <c r="A97" s="123"/>
      <c r="B97" s="92"/>
      <c r="C97" s="74" t="s">
        <v>1091</v>
      </c>
      <c r="D97" s="79" t="s">
        <v>198</v>
      </c>
      <c r="E97" s="13">
        <v>44417</v>
      </c>
      <c r="F97" s="77" t="s">
        <v>83</v>
      </c>
      <c r="G97" s="13">
        <v>44419</v>
      </c>
      <c r="H97" s="78" t="s">
        <v>84</v>
      </c>
      <c r="I97" s="15">
        <v>96</v>
      </c>
      <c r="J97" s="15">
        <v>54</v>
      </c>
      <c r="K97" s="15">
        <v>41</v>
      </c>
      <c r="L97" s="15">
        <v>12</v>
      </c>
      <c r="M97" s="84">
        <v>53.136000000000003</v>
      </c>
      <c r="N97" s="73">
        <v>53</v>
      </c>
      <c r="O97" s="64">
        <v>3000</v>
      </c>
      <c r="P97" s="65">
        <f>Table224523689101112131415161718192021222423456789[[#This Row],[PEMBULATAN]]*O97</f>
        <v>159000</v>
      </c>
    </row>
    <row r="98" spans="1:16" ht="39" customHeight="1" x14ac:dyDescent="0.2">
      <c r="A98" s="93"/>
      <c r="B98" s="76"/>
      <c r="C98" s="124" t="s">
        <v>1092</v>
      </c>
      <c r="D98" s="114" t="s">
        <v>198</v>
      </c>
      <c r="E98" s="115">
        <v>44417</v>
      </c>
      <c r="F98" s="116" t="s">
        <v>83</v>
      </c>
      <c r="G98" s="115">
        <v>44419</v>
      </c>
      <c r="H98" s="117" t="s">
        <v>84</v>
      </c>
      <c r="I98" s="118">
        <v>92</v>
      </c>
      <c r="J98" s="118">
        <v>61</v>
      </c>
      <c r="K98" s="118">
        <v>25</v>
      </c>
      <c r="L98" s="118">
        <v>6</v>
      </c>
      <c r="M98" s="119">
        <v>35.075000000000003</v>
      </c>
      <c r="N98" s="120">
        <v>35</v>
      </c>
      <c r="O98" s="121">
        <v>3000</v>
      </c>
      <c r="P98" s="122">
        <f>Table224523689101112131415161718192021222423456789[[#This Row],[PEMBULATAN]]*O98</f>
        <v>105000</v>
      </c>
    </row>
    <row r="99" spans="1:16" ht="39" customHeight="1" x14ac:dyDescent="0.2">
      <c r="A99" s="93"/>
      <c r="B99" s="76"/>
      <c r="C99" s="74" t="s">
        <v>1093</v>
      </c>
      <c r="D99" s="79" t="s">
        <v>198</v>
      </c>
      <c r="E99" s="13">
        <v>44417</v>
      </c>
      <c r="F99" s="77" t="s">
        <v>83</v>
      </c>
      <c r="G99" s="13">
        <v>44419</v>
      </c>
      <c r="H99" s="78" t="s">
        <v>84</v>
      </c>
      <c r="I99" s="15">
        <v>97</v>
      </c>
      <c r="J99" s="15">
        <v>54</v>
      </c>
      <c r="K99" s="15">
        <v>34</v>
      </c>
      <c r="L99" s="15">
        <v>18</v>
      </c>
      <c r="M99" s="84">
        <v>44.523000000000003</v>
      </c>
      <c r="N99" s="73">
        <v>45</v>
      </c>
      <c r="O99" s="64">
        <v>3000</v>
      </c>
      <c r="P99" s="65">
        <f>Table224523689101112131415161718192021222423456789[[#This Row],[PEMBULATAN]]*O99</f>
        <v>135000</v>
      </c>
    </row>
    <row r="100" spans="1:16" ht="39" customHeight="1" x14ac:dyDescent="0.2">
      <c r="A100" s="93"/>
      <c r="B100" s="76"/>
      <c r="C100" s="74" t="s">
        <v>1094</v>
      </c>
      <c r="D100" s="79" t="s">
        <v>198</v>
      </c>
      <c r="E100" s="13">
        <v>44417</v>
      </c>
      <c r="F100" s="77" t="s">
        <v>83</v>
      </c>
      <c r="G100" s="13">
        <v>44419</v>
      </c>
      <c r="H100" s="78" t="s">
        <v>84</v>
      </c>
      <c r="I100" s="15">
        <v>65</v>
      </c>
      <c r="J100" s="15">
        <v>62</v>
      </c>
      <c r="K100" s="15">
        <v>25</v>
      </c>
      <c r="L100" s="15">
        <v>6</v>
      </c>
      <c r="M100" s="84">
        <v>25.1875</v>
      </c>
      <c r="N100" s="73">
        <v>25</v>
      </c>
      <c r="O100" s="64">
        <v>3000</v>
      </c>
      <c r="P100" s="65">
        <f>Table224523689101112131415161718192021222423456789[[#This Row],[PEMBULATAN]]*O100</f>
        <v>75000</v>
      </c>
    </row>
    <row r="101" spans="1:16" ht="39" customHeight="1" x14ac:dyDescent="0.2">
      <c r="A101" s="93"/>
      <c r="B101" s="76"/>
      <c r="C101" s="74" t="s">
        <v>1095</v>
      </c>
      <c r="D101" s="79" t="s">
        <v>198</v>
      </c>
      <c r="E101" s="13">
        <v>44417</v>
      </c>
      <c r="F101" s="77" t="s">
        <v>83</v>
      </c>
      <c r="G101" s="13">
        <v>44419</v>
      </c>
      <c r="H101" s="78" t="s">
        <v>84</v>
      </c>
      <c r="I101" s="15">
        <v>94</v>
      </c>
      <c r="J101" s="15">
        <v>74</v>
      </c>
      <c r="K101" s="15">
        <v>33</v>
      </c>
      <c r="L101" s="15">
        <v>13</v>
      </c>
      <c r="M101" s="84">
        <v>57.387</v>
      </c>
      <c r="N101" s="73">
        <v>58</v>
      </c>
      <c r="O101" s="64">
        <v>3000</v>
      </c>
      <c r="P101" s="65">
        <f>Table224523689101112131415161718192021222423456789[[#This Row],[PEMBULATAN]]*O101</f>
        <v>174000</v>
      </c>
    </row>
    <row r="102" spans="1:16" ht="39" customHeight="1" x14ac:dyDescent="0.2">
      <c r="A102" s="93"/>
      <c r="B102" s="76"/>
      <c r="C102" s="74" t="s">
        <v>1096</v>
      </c>
      <c r="D102" s="79" t="s">
        <v>198</v>
      </c>
      <c r="E102" s="13">
        <v>44417</v>
      </c>
      <c r="F102" s="77" t="s">
        <v>83</v>
      </c>
      <c r="G102" s="13">
        <v>44419</v>
      </c>
      <c r="H102" s="78" t="s">
        <v>84</v>
      </c>
      <c r="I102" s="15">
        <v>88</v>
      </c>
      <c r="J102" s="15">
        <v>55</v>
      </c>
      <c r="K102" s="15">
        <v>22</v>
      </c>
      <c r="L102" s="15">
        <v>6</v>
      </c>
      <c r="M102" s="84">
        <v>26.62</v>
      </c>
      <c r="N102" s="73">
        <v>27</v>
      </c>
      <c r="O102" s="64">
        <v>3000</v>
      </c>
      <c r="P102" s="65">
        <f>Table224523689101112131415161718192021222423456789[[#This Row],[PEMBULATAN]]*O102</f>
        <v>81000</v>
      </c>
    </row>
    <row r="103" spans="1:16" ht="39" customHeight="1" x14ac:dyDescent="0.2">
      <c r="A103" s="93"/>
      <c r="B103" s="76"/>
      <c r="C103" s="74" t="s">
        <v>1097</v>
      </c>
      <c r="D103" s="79" t="s">
        <v>198</v>
      </c>
      <c r="E103" s="13">
        <v>44417</v>
      </c>
      <c r="F103" s="77" t="s">
        <v>83</v>
      </c>
      <c r="G103" s="13">
        <v>44419</v>
      </c>
      <c r="H103" s="78" t="s">
        <v>84</v>
      </c>
      <c r="I103" s="15">
        <v>68</v>
      </c>
      <c r="J103" s="15">
        <v>57</v>
      </c>
      <c r="K103" s="15">
        <v>30</v>
      </c>
      <c r="L103" s="15">
        <v>8</v>
      </c>
      <c r="M103" s="84">
        <v>29.07</v>
      </c>
      <c r="N103" s="73">
        <v>29</v>
      </c>
      <c r="O103" s="64">
        <v>3000</v>
      </c>
      <c r="P103" s="65">
        <f>Table224523689101112131415161718192021222423456789[[#This Row],[PEMBULATAN]]*O103</f>
        <v>87000</v>
      </c>
    </row>
    <row r="104" spans="1:16" ht="39" customHeight="1" x14ac:dyDescent="0.2">
      <c r="A104" s="93"/>
      <c r="B104" s="76"/>
      <c r="C104" s="74" t="s">
        <v>1098</v>
      </c>
      <c r="D104" s="79" t="s">
        <v>198</v>
      </c>
      <c r="E104" s="13">
        <v>44417</v>
      </c>
      <c r="F104" s="77" t="s">
        <v>83</v>
      </c>
      <c r="G104" s="13">
        <v>44419</v>
      </c>
      <c r="H104" s="78" t="s">
        <v>84</v>
      </c>
      <c r="I104" s="15">
        <v>93</v>
      </c>
      <c r="J104" s="15">
        <v>64</v>
      </c>
      <c r="K104" s="15">
        <v>32</v>
      </c>
      <c r="L104" s="15">
        <v>7</v>
      </c>
      <c r="M104" s="84">
        <v>47.616</v>
      </c>
      <c r="N104" s="73">
        <v>48</v>
      </c>
      <c r="O104" s="64">
        <v>3000</v>
      </c>
      <c r="P104" s="65">
        <f>Table224523689101112131415161718192021222423456789[[#This Row],[PEMBULATAN]]*O104</f>
        <v>144000</v>
      </c>
    </row>
    <row r="105" spans="1:16" ht="39" customHeight="1" x14ac:dyDescent="0.2">
      <c r="A105" s="93"/>
      <c r="B105" s="76"/>
      <c r="C105" s="74" t="s">
        <v>1099</v>
      </c>
      <c r="D105" s="79" t="s">
        <v>198</v>
      </c>
      <c r="E105" s="13">
        <v>44417</v>
      </c>
      <c r="F105" s="77" t="s">
        <v>83</v>
      </c>
      <c r="G105" s="13">
        <v>44419</v>
      </c>
      <c r="H105" s="78" t="s">
        <v>84</v>
      </c>
      <c r="I105" s="15">
        <v>90</v>
      </c>
      <c r="J105" s="15">
        <v>60</v>
      </c>
      <c r="K105" s="15">
        <v>24</v>
      </c>
      <c r="L105" s="15">
        <v>9</v>
      </c>
      <c r="M105" s="84">
        <v>32.4</v>
      </c>
      <c r="N105" s="73">
        <v>33</v>
      </c>
      <c r="O105" s="64">
        <v>3000</v>
      </c>
      <c r="P105" s="65">
        <f>Table224523689101112131415161718192021222423456789[[#This Row],[PEMBULATAN]]*O105</f>
        <v>99000</v>
      </c>
    </row>
    <row r="106" spans="1:16" ht="39" customHeight="1" x14ac:dyDescent="0.2">
      <c r="A106" s="93"/>
      <c r="B106" s="76"/>
      <c r="C106" s="74" t="s">
        <v>1100</v>
      </c>
      <c r="D106" s="79" t="s">
        <v>198</v>
      </c>
      <c r="E106" s="13">
        <v>44417</v>
      </c>
      <c r="F106" s="77" t="s">
        <v>83</v>
      </c>
      <c r="G106" s="13">
        <v>44419</v>
      </c>
      <c r="H106" s="78" t="s">
        <v>84</v>
      </c>
      <c r="I106" s="15">
        <v>94</v>
      </c>
      <c r="J106" s="15">
        <v>45</v>
      </c>
      <c r="K106" s="15">
        <v>28</v>
      </c>
      <c r="L106" s="15">
        <v>6</v>
      </c>
      <c r="M106" s="84">
        <v>29.61</v>
      </c>
      <c r="N106" s="73">
        <v>30</v>
      </c>
      <c r="O106" s="64">
        <v>3000</v>
      </c>
      <c r="P106" s="65">
        <f>Table224523689101112131415161718192021222423456789[[#This Row],[PEMBULATAN]]*O106</f>
        <v>90000</v>
      </c>
    </row>
    <row r="107" spans="1:16" ht="39" customHeight="1" x14ac:dyDescent="0.2">
      <c r="A107" s="93"/>
      <c r="B107" s="76"/>
      <c r="C107" s="74" t="s">
        <v>1101</v>
      </c>
      <c r="D107" s="79" t="s">
        <v>198</v>
      </c>
      <c r="E107" s="13">
        <v>44417</v>
      </c>
      <c r="F107" s="77" t="s">
        <v>83</v>
      </c>
      <c r="G107" s="13">
        <v>44419</v>
      </c>
      <c r="H107" s="78" t="s">
        <v>84</v>
      </c>
      <c r="I107" s="15">
        <v>98</v>
      </c>
      <c r="J107" s="15">
        <v>63</v>
      </c>
      <c r="K107" s="15">
        <v>28</v>
      </c>
      <c r="L107" s="15">
        <v>10</v>
      </c>
      <c r="M107" s="84">
        <v>43.218000000000004</v>
      </c>
      <c r="N107" s="73">
        <v>43</v>
      </c>
      <c r="O107" s="64">
        <v>3000</v>
      </c>
      <c r="P107" s="65">
        <f>Table224523689101112131415161718192021222423456789[[#This Row],[PEMBULATAN]]*O107</f>
        <v>129000</v>
      </c>
    </row>
    <row r="108" spans="1:16" ht="39" customHeight="1" x14ac:dyDescent="0.2">
      <c r="A108" s="93"/>
      <c r="B108" s="76"/>
      <c r="C108" s="74" t="s">
        <v>1102</v>
      </c>
      <c r="D108" s="79" t="s">
        <v>198</v>
      </c>
      <c r="E108" s="13">
        <v>44417</v>
      </c>
      <c r="F108" s="77" t="s">
        <v>83</v>
      </c>
      <c r="G108" s="13">
        <v>44419</v>
      </c>
      <c r="H108" s="78" t="s">
        <v>84</v>
      </c>
      <c r="I108" s="15">
        <v>55</v>
      </c>
      <c r="J108" s="15">
        <v>40</v>
      </c>
      <c r="K108" s="15">
        <v>20</v>
      </c>
      <c r="L108" s="15">
        <v>5</v>
      </c>
      <c r="M108" s="84">
        <v>11</v>
      </c>
      <c r="N108" s="73">
        <v>11</v>
      </c>
      <c r="O108" s="64">
        <v>3000</v>
      </c>
      <c r="P108" s="65">
        <f>Table224523689101112131415161718192021222423456789[[#This Row],[PEMBULATAN]]*O108</f>
        <v>33000</v>
      </c>
    </row>
    <row r="109" spans="1:16" ht="39" customHeight="1" x14ac:dyDescent="0.2">
      <c r="A109" s="93"/>
      <c r="B109" s="76"/>
      <c r="C109" s="74" t="s">
        <v>1103</v>
      </c>
      <c r="D109" s="79" t="s">
        <v>198</v>
      </c>
      <c r="E109" s="13">
        <v>44417</v>
      </c>
      <c r="F109" s="77" t="s">
        <v>83</v>
      </c>
      <c r="G109" s="13">
        <v>44419</v>
      </c>
      <c r="H109" s="78" t="s">
        <v>84</v>
      </c>
      <c r="I109" s="15">
        <v>67</v>
      </c>
      <c r="J109" s="15">
        <v>68</v>
      </c>
      <c r="K109" s="15">
        <v>17</v>
      </c>
      <c r="L109" s="15">
        <v>6</v>
      </c>
      <c r="M109" s="84">
        <v>19.363</v>
      </c>
      <c r="N109" s="73">
        <v>20</v>
      </c>
      <c r="O109" s="64">
        <v>3000</v>
      </c>
      <c r="P109" s="65">
        <f>Table224523689101112131415161718192021222423456789[[#This Row],[PEMBULATAN]]*O109</f>
        <v>60000</v>
      </c>
    </row>
    <row r="110" spans="1:16" ht="39" customHeight="1" x14ac:dyDescent="0.2">
      <c r="A110" s="93"/>
      <c r="B110" s="76"/>
      <c r="C110" s="74" t="s">
        <v>1104</v>
      </c>
      <c r="D110" s="79" t="s">
        <v>198</v>
      </c>
      <c r="E110" s="13">
        <v>44417</v>
      </c>
      <c r="F110" s="77" t="s">
        <v>83</v>
      </c>
      <c r="G110" s="13">
        <v>44419</v>
      </c>
      <c r="H110" s="78" t="s">
        <v>84</v>
      </c>
      <c r="I110" s="15">
        <v>76</v>
      </c>
      <c r="J110" s="15">
        <v>62</v>
      </c>
      <c r="K110" s="15">
        <v>25</v>
      </c>
      <c r="L110" s="15">
        <v>10</v>
      </c>
      <c r="M110" s="84">
        <v>29.45</v>
      </c>
      <c r="N110" s="73">
        <v>30</v>
      </c>
      <c r="O110" s="64">
        <v>3000</v>
      </c>
      <c r="P110" s="65">
        <f>Table224523689101112131415161718192021222423456789[[#This Row],[PEMBULATAN]]*O110</f>
        <v>90000</v>
      </c>
    </row>
    <row r="111" spans="1:16" ht="39" customHeight="1" x14ac:dyDescent="0.2">
      <c r="A111" s="93"/>
      <c r="B111" s="76"/>
      <c r="C111" s="74" t="s">
        <v>1105</v>
      </c>
      <c r="D111" s="79" t="s">
        <v>198</v>
      </c>
      <c r="E111" s="13">
        <v>44417</v>
      </c>
      <c r="F111" s="77" t="s">
        <v>83</v>
      </c>
      <c r="G111" s="13">
        <v>44419</v>
      </c>
      <c r="H111" s="78" t="s">
        <v>84</v>
      </c>
      <c r="I111" s="15">
        <v>93</v>
      </c>
      <c r="J111" s="15">
        <v>62</v>
      </c>
      <c r="K111" s="15">
        <v>23</v>
      </c>
      <c r="L111" s="15">
        <v>13</v>
      </c>
      <c r="M111" s="84">
        <v>33.154499999999999</v>
      </c>
      <c r="N111" s="73">
        <v>33</v>
      </c>
      <c r="O111" s="64">
        <v>3000</v>
      </c>
      <c r="P111" s="65">
        <f>Table224523689101112131415161718192021222423456789[[#This Row],[PEMBULATAN]]*O111</f>
        <v>99000</v>
      </c>
    </row>
    <row r="112" spans="1:16" ht="39" customHeight="1" x14ac:dyDescent="0.2">
      <c r="A112" s="93"/>
      <c r="B112" s="76"/>
      <c r="C112" s="74" t="s">
        <v>1106</v>
      </c>
      <c r="D112" s="79" t="s">
        <v>198</v>
      </c>
      <c r="E112" s="13">
        <v>44417</v>
      </c>
      <c r="F112" s="77" t="s">
        <v>83</v>
      </c>
      <c r="G112" s="13">
        <v>44419</v>
      </c>
      <c r="H112" s="78" t="s">
        <v>84</v>
      </c>
      <c r="I112" s="15">
        <v>50</v>
      </c>
      <c r="J112" s="15">
        <v>44</v>
      </c>
      <c r="K112" s="15">
        <v>32</v>
      </c>
      <c r="L112" s="15">
        <v>2</v>
      </c>
      <c r="M112" s="84">
        <v>17.600000000000001</v>
      </c>
      <c r="N112" s="73">
        <v>18</v>
      </c>
      <c r="O112" s="64">
        <v>3000</v>
      </c>
      <c r="P112" s="65">
        <f>Table224523689101112131415161718192021222423456789[[#This Row],[PEMBULATAN]]*O112</f>
        <v>54000</v>
      </c>
    </row>
    <row r="113" spans="1:16" ht="39" customHeight="1" x14ac:dyDescent="0.2">
      <c r="A113" s="123"/>
      <c r="B113" s="92"/>
      <c r="C113" s="74" t="s">
        <v>1107</v>
      </c>
      <c r="D113" s="79" t="s">
        <v>198</v>
      </c>
      <c r="E113" s="13">
        <v>44417</v>
      </c>
      <c r="F113" s="77" t="s">
        <v>83</v>
      </c>
      <c r="G113" s="13">
        <v>44419</v>
      </c>
      <c r="H113" s="78" t="s">
        <v>84</v>
      </c>
      <c r="I113" s="15">
        <v>78</v>
      </c>
      <c r="J113" s="15">
        <v>54</v>
      </c>
      <c r="K113" s="15">
        <v>32</v>
      </c>
      <c r="L113" s="15">
        <v>11</v>
      </c>
      <c r="M113" s="84">
        <v>33.695999999999998</v>
      </c>
      <c r="N113" s="73">
        <v>34</v>
      </c>
      <c r="O113" s="64">
        <v>3000</v>
      </c>
      <c r="P113" s="65">
        <f>Table224523689101112131415161718192021222423456789[[#This Row],[PEMBULATAN]]*O113</f>
        <v>102000</v>
      </c>
    </row>
    <row r="114" spans="1:16" ht="39" customHeight="1" x14ac:dyDescent="0.2">
      <c r="A114" s="93"/>
      <c r="B114" s="76"/>
      <c r="C114" s="124" t="s">
        <v>1108</v>
      </c>
      <c r="D114" s="114" t="s">
        <v>198</v>
      </c>
      <c r="E114" s="115">
        <v>44417</v>
      </c>
      <c r="F114" s="116" t="s">
        <v>83</v>
      </c>
      <c r="G114" s="115">
        <v>44419</v>
      </c>
      <c r="H114" s="117" t="s">
        <v>84</v>
      </c>
      <c r="I114" s="118">
        <v>70</v>
      </c>
      <c r="J114" s="118">
        <v>40</v>
      </c>
      <c r="K114" s="118">
        <v>40</v>
      </c>
      <c r="L114" s="118">
        <v>2</v>
      </c>
      <c r="M114" s="119">
        <v>28</v>
      </c>
      <c r="N114" s="120">
        <v>28</v>
      </c>
      <c r="O114" s="121">
        <v>3000</v>
      </c>
      <c r="P114" s="122">
        <f>Table224523689101112131415161718192021222423456789[[#This Row],[PEMBULATAN]]*O114</f>
        <v>84000</v>
      </c>
    </row>
    <row r="115" spans="1:16" ht="39" customHeight="1" x14ac:dyDescent="0.2">
      <c r="A115" s="93"/>
      <c r="B115" s="76"/>
      <c r="C115" s="74" t="s">
        <v>1109</v>
      </c>
      <c r="D115" s="79" t="s">
        <v>198</v>
      </c>
      <c r="E115" s="13">
        <v>44417</v>
      </c>
      <c r="F115" s="77" t="s">
        <v>83</v>
      </c>
      <c r="G115" s="13">
        <v>44419</v>
      </c>
      <c r="H115" s="78" t="s">
        <v>84</v>
      </c>
      <c r="I115" s="15">
        <v>68</v>
      </c>
      <c r="J115" s="15">
        <v>66</v>
      </c>
      <c r="K115" s="15">
        <v>26</v>
      </c>
      <c r="L115" s="15">
        <v>7</v>
      </c>
      <c r="M115" s="84">
        <v>29.172000000000001</v>
      </c>
      <c r="N115" s="73">
        <v>29</v>
      </c>
      <c r="O115" s="64">
        <v>3000</v>
      </c>
      <c r="P115" s="65">
        <f>Table224523689101112131415161718192021222423456789[[#This Row],[PEMBULATAN]]*O115</f>
        <v>87000</v>
      </c>
    </row>
    <row r="116" spans="1:16" ht="39" customHeight="1" x14ac:dyDescent="0.2">
      <c r="A116" s="93"/>
      <c r="B116" s="76"/>
      <c r="C116" s="74" t="s">
        <v>1110</v>
      </c>
      <c r="D116" s="79" t="s">
        <v>198</v>
      </c>
      <c r="E116" s="13">
        <v>44417</v>
      </c>
      <c r="F116" s="77" t="s">
        <v>83</v>
      </c>
      <c r="G116" s="13">
        <v>44419</v>
      </c>
      <c r="H116" s="78" t="s">
        <v>84</v>
      </c>
      <c r="I116" s="15">
        <v>83</v>
      </c>
      <c r="J116" s="15">
        <v>50</v>
      </c>
      <c r="K116" s="15">
        <v>40</v>
      </c>
      <c r="L116" s="15">
        <v>16</v>
      </c>
      <c r="M116" s="84">
        <v>41.5</v>
      </c>
      <c r="N116" s="73">
        <v>42</v>
      </c>
      <c r="O116" s="64">
        <v>3000</v>
      </c>
      <c r="P116" s="65">
        <f>Table224523689101112131415161718192021222423456789[[#This Row],[PEMBULATAN]]*O116</f>
        <v>126000</v>
      </c>
    </row>
    <row r="117" spans="1:16" ht="39" customHeight="1" x14ac:dyDescent="0.2">
      <c r="A117" s="93"/>
      <c r="B117" s="76"/>
      <c r="C117" s="74" t="s">
        <v>1111</v>
      </c>
      <c r="D117" s="79" t="s">
        <v>198</v>
      </c>
      <c r="E117" s="13">
        <v>44417</v>
      </c>
      <c r="F117" s="77" t="s">
        <v>83</v>
      </c>
      <c r="G117" s="13">
        <v>44419</v>
      </c>
      <c r="H117" s="78" t="s">
        <v>84</v>
      </c>
      <c r="I117" s="15">
        <v>84</v>
      </c>
      <c r="J117" s="15">
        <v>53</v>
      </c>
      <c r="K117" s="15">
        <v>26</v>
      </c>
      <c r="L117" s="15">
        <v>17</v>
      </c>
      <c r="M117" s="84">
        <v>28.937999999999999</v>
      </c>
      <c r="N117" s="73">
        <v>29</v>
      </c>
      <c r="O117" s="64">
        <v>3000</v>
      </c>
      <c r="P117" s="65">
        <f>Table224523689101112131415161718192021222423456789[[#This Row],[PEMBULATAN]]*O117</f>
        <v>87000</v>
      </c>
    </row>
    <row r="118" spans="1:16" ht="39" customHeight="1" x14ac:dyDescent="0.2">
      <c r="A118" s="93"/>
      <c r="B118" s="76"/>
      <c r="C118" s="74" t="s">
        <v>1112</v>
      </c>
      <c r="D118" s="79" t="s">
        <v>198</v>
      </c>
      <c r="E118" s="13">
        <v>44417</v>
      </c>
      <c r="F118" s="77" t="s">
        <v>83</v>
      </c>
      <c r="G118" s="13">
        <v>44419</v>
      </c>
      <c r="H118" s="78" t="s">
        <v>84</v>
      </c>
      <c r="I118" s="15">
        <v>77</v>
      </c>
      <c r="J118" s="15">
        <v>54</v>
      </c>
      <c r="K118" s="15">
        <v>30</v>
      </c>
      <c r="L118" s="15">
        <v>27</v>
      </c>
      <c r="M118" s="84">
        <v>31.184999999999999</v>
      </c>
      <c r="N118" s="73">
        <v>31</v>
      </c>
      <c r="O118" s="64">
        <v>3000</v>
      </c>
      <c r="P118" s="65">
        <f>Table224523689101112131415161718192021222423456789[[#This Row],[PEMBULATAN]]*O118</f>
        <v>93000</v>
      </c>
    </row>
    <row r="119" spans="1:16" ht="39" customHeight="1" x14ac:dyDescent="0.2">
      <c r="A119" s="93"/>
      <c r="B119" s="76"/>
      <c r="C119" s="74" t="s">
        <v>1113</v>
      </c>
      <c r="D119" s="79" t="s">
        <v>198</v>
      </c>
      <c r="E119" s="13">
        <v>44417</v>
      </c>
      <c r="F119" s="77" t="s">
        <v>83</v>
      </c>
      <c r="G119" s="13">
        <v>44419</v>
      </c>
      <c r="H119" s="78" t="s">
        <v>84</v>
      </c>
      <c r="I119" s="15">
        <v>98</v>
      </c>
      <c r="J119" s="15">
        <v>60</v>
      </c>
      <c r="K119" s="15">
        <v>37</v>
      </c>
      <c r="L119" s="15">
        <v>19</v>
      </c>
      <c r="M119" s="84">
        <v>54.39</v>
      </c>
      <c r="N119" s="73">
        <v>55</v>
      </c>
      <c r="O119" s="64">
        <v>3000</v>
      </c>
      <c r="P119" s="65">
        <f>Table224523689101112131415161718192021222423456789[[#This Row],[PEMBULATAN]]*O119</f>
        <v>165000</v>
      </c>
    </row>
    <row r="120" spans="1:16" ht="39" customHeight="1" x14ac:dyDescent="0.2">
      <c r="A120" s="93"/>
      <c r="B120" s="76"/>
      <c r="C120" s="74" t="s">
        <v>1114</v>
      </c>
      <c r="D120" s="79" t="s">
        <v>198</v>
      </c>
      <c r="E120" s="13">
        <v>44417</v>
      </c>
      <c r="F120" s="77" t="s">
        <v>83</v>
      </c>
      <c r="G120" s="13">
        <v>44419</v>
      </c>
      <c r="H120" s="78" t="s">
        <v>84</v>
      </c>
      <c r="I120" s="15">
        <v>80</v>
      </c>
      <c r="J120" s="15">
        <v>69</v>
      </c>
      <c r="K120" s="15">
        <v>36</v>
      </c>
      <c r="L120" s="15">
        <v>12</v>
      </c>
      <c r="M120" s="84">
        <v>49.68</v>
      </c>
      <c r="N120" s="73">
        <v>50</v>
      </c>
      <c r="O120" s="64">
        <v>3000</v>
      </c>
      <c r="P120" s="65">
        <f>Table224523689101112131415161718192021222423456789[[#This Row],[PEMBULATAN]]*O120</f>
        <v>150000</v>
      </c>
    </row>
    <row r="121" spans="1:16" ht="39" customHeight="1" x14ac:dyDescent="0.2">
      <c r="A121" s="93"/>
      <c r="B121" s="76"/>
      <c r="C121" s="74" t="s">
        <v>1115</v>
      </c>
      <c r="D121" s="79" t="s">
        <v>198</v>
      </c>
      <c r="E121" s="13">
        <v>44417</v>
      </c>
      <c r="F121" s="77" t="s">
        <v>83</v>
      </c>
      <c r="G121" s="13">
        <v>44419</v>
      </c>
      <c r="H121" s="78" t="s">
        <v>84</v>
      </c>
      <c r="I121" s="15">
        <v>91</v>
      </c>
      <c r="J121" s="15">
        <v>60</v>
      </c>
      <c r="K121" s="15">
        <v>31</v>
      </c>
      <c r="L121" s="15">
        <v>6</v>
      </c>
      <c r="M121" s="84">
        <v>42.314999999999998</v>
      </c>
      <c r="N121" s="73">
        <v>43</v>
      </c>
      <c r="O121" s="64">
        <v>3000</v>
      </c>
      <c r="P121" s="65">
        <f>Table224523689101112131415161718192021222423456789[[#This Row],[PEMBULATAN]]*O121</f>
        <v>129000</v>
      </c>
    </row>
    <row r="122" spans="1:16" ht="39" customHeight="1" x14ac:dyDescent="0.2">
      <c r="A122" s="93"/>
      <c r="B122" s="76"/>
      <c r="C122" s="74" t="s">
        <v>1116</v>
      </c>
      <c r="D122" s="79" t="s">
        <v>198</v>
      </c>
      <c r="E122" s="13">
        <v>44417</v>
      </c>
      <c r="F122" s="77" t="s">
        <v>83</v>
      </c>
      <c r="G122" s="13">
        <v>44419</v>
      </c>
      <c r="H122" s="78" t="s">
        <v>84</v>
      </c>
      <c r="I122" s="15">
        <v>49</v>
      </c>
      <c r="J122" s="15">
        <v>36</v>
      </c>
      <c r="K122" s="15">
        <v>20</v>
      </c>
      <c r="L122" s="15">
        <v>4</v>
      </c>
      <c r="M122" s="84">
        <v>8.82</v>
      </c>
      <c r="N122" s="73">
        <v>9</v>
      </c>
      <c r="O122" s="64">
        <v>3000</v>
      </c>
      <c r="P122" s="65">
        <f>Table224523689101112131415161718192021222423456789[[#This Row],[PEMBULATAN]]*O122</f>
        <v>27000</v>
      </c>
    </row>
    <row r="123" spans="1:16" ht="39" customHeight="1" x14ac:dyDescent="0.2">
      <c r="A123" s="93"/>
      <c r="B123" s="76"/>
      <c r="C123" s="74" t="s">
        <v>1117</v>
      </c>
      <c r="D123" s="79" t="s">
        <v>198</v>
      </c>
      <c r="E123" s="13">
        <v>44417</v>
      </c>
      <c r="F123" s="77" t="s">
        <v>83</v>
      </c>
      <c r="G123" s="13">
        <v>44419</v>
      </c>
      <c r="H123" s="78" t="s">
        <v>84</v>
      </c>
      <c r="I123" s="15">
        <v>63</v>
      </c>
      <c r="J123" s="15">
        <v>58</v>
      </c>
      <c r="K123" s="15">
        <v>26</v>
      </c>
      <c r="L123" s="15">
        <v>7</v>
      </c>
      <c r="M123" s="84">
        <v>23.751000000000001</v>
      </c>
      <c r="N123" s="73">
        <v>24</v>
      </c>
      <c r="O123" s="64">
        <v>3000</v>
      </c>
      <c r="P123" s="65">
        <f>Table224523689101112131415161718192021222423456789[[#This Row],[PEMBULATAN]]*O123</f>
        <v>72000</v>
      </c>
    </row>
    <row r="124" spans="1:16" ht="39" customHeight="1" x14ac:dyDescent="0.2">
      <c r="A124" s="93"/>
      <c r="B124" s="76"/>
      <c r="C124" s="74" t="s">
        <v>1118</v>
      </c>
      <c r="D124" s="79" t="s">
        <v>198</v>
      </c>
      <c r="E124" s="13">
        <v>44417</v>
      </c>
      <c r="F124" s="77" t="s">
        <v>83</v>
      </c>
      <c r="G124" s="13">
        <v>44419</v>
      </c>
      <c r="H124" s="78" t="s">
        <v>84</v>
      </c>
      <c r="I124" s="15">
        <v>58</v>
      </c>
      <c r="J124" s="15">
        <v>63</v>
      </c>
      <c r="K124" s="15">
        <v>27</v>
      </c>
      <c r="L124" s="15">
        <v>6</v>
      </c>
      <c r="M124" s="84">
        <v>24.6645</v>
      </c>
      <c r="N124" s="73">
        <v>25</v>
      </c>
      <c r="O124" s="64">
        <v>3000</v>
      </c>
      <c r="P124" s="65">
        <f>Table224523689101112131415161718192021222423456789[[#This Row],[PEMBULATAN]]*O124</f>
        <v>75000</v>
      </c>
    </row>
    <row r="125" spans="1:16" ht="39" customHeight="1" x14ac:dyDescent="0.2">
      <c r="A125" s="93"/>
      <c r="B125" s="76"/>
      <c r="C125" s="74" t="s">
        <v>1119</v>
      </c>
      <c r="D125" s="79" t="s">
        <v>198</v>
      </c>
      <c r="E125" s="13">
        <v>44417</v>
      </c>
      <c r="F125" s="77" t="s">
        <v>83</v>
      </c>
      <c r="G125" s="13">
        <v>44419</v>
      </c>
      <c r="H125" s="78" t="s">
        <v>84</v>
      </c>
      <c r="I125" s="15">
        <v>100</v>
      </c>
      <c r="J125" s="15">
        <v>59</v>
      </c>
      <c r="K125" s="15">
        <v>45</v>
      </c>
      <c r="L125" s="15">
        <v>27</v>
      </c>
      <c r="M125" s="84">
        <v>66.375</v>
      </c>
      <c r="N125" s="73">
        <v>67</v>
      </c>
      <c r="O125" s="64">
        <v>3000</v>
      </c>
      <c r="P125" s="65">
        <f>Table224523689101112131415161718192021222423456789[[#This Row],[PEMBULATAN]]*O125</f>
        <v>201000</v>
      </c>
    </row>
    <row r="126" spans="1:16" ht="39" customHeight="1" x14ac:dyDescent="0.2">
      <c r="A126" s="93"/>
      <c r="B126" s="76"/>
      <c r="C126" s="74" t="s">
        <v>1120</v>
      </c>
      <c r="D126" s="79" t="s">
        <v>198</v>
      </c>
      <c r="E126" s="13">
        <v>44417</v>
      </c>
      <c r="F126" s="77" t="s">
        <v>83</v>
      </c>
      <c r="G126" s="13">
        <v>44419</v>
      </c>
      <c r="H126" s="78" t="s">
        <v>84</v>
      </c>
      <c r="I126" s="15">
        <v>69</v>
      </c>
      <c r="J126" s="15">
        <v>57</v>
      </c>
      <c r="K126" s="15">
        <v>34</v>
      </c>
      <c r="L126" s="15">
        <v>7</v>
      </c>
      <c r="M126" s="84">
        <v>33.430500000000002</v>
      </c>
      <c r="N126" s="73">
        <v>34</v>
      </c>
      <c r="O126" s="64">
        <v>3000</v>
      </c>
      <c r="P126" s="65">
        <f>Table224523689101112131415161718192021222423456789[[#This Row],[PEMBULATAN]]*O126</f>
        <v>102000</v>
      </c>
    </row>
    <row r="127" spans="1:16" ht="39" customHeight="1" x14ac:dyDescent="0.2">
      <c r="A127" s="93"/>
      <c r="B127" s="76"/>
      <c r="C127" s="74" t="s">
        <v>1121</v>
      </c>
      <c r="D127" s="79" t="s">
        <v>198</v>
      </c>
      <c r="E127" s="13">
        <v>44417</v>
      </c>
      <c r="F127" s="77" t="s">
        <v>83</v>
      </c>
      <c r="G127" s="13">
        <v>44419</v>
      </c>
      <c r="H127" s="78" t="s">
        <v>84</v>
      </c>
      <c r="I127" s="15">
        <v>99</v>
      </c>
      <c r="J127" s="15">
        <v>60</v>
      </c>
      <c r="K127" s="15">
        <v>30</v>
      </c>
      <c r="L127" s="15">
        <v>13</v>
      </c>
      <c r="M127" s="84">
        <v>44.55</v>
      </c>
      <c r="N127" s="73">
        <v>45</v>
      </c>
      <c r="O127" s="64">
        <v>3000</v>
      </c>
      <c r="P127" s="65">
        <f>Table224523689101112131415161718192021222423456789[[#This Row],[PEMBULATAN]]*O127</f>
        <v>135000</v>
      </c>
    </row>
    <row r="128" spans="1:16" ht="39" customHeight="1" x14ac:dyDescent="0.2">
      <c r="A128" s="93"/>
      <c r="B128" s="76"/>
      <c r="C128" s="74" t="s">
        <v>1122</v>
      </c>
      <c r="D128" s="79" t="s">
        <v>198</v>
      </c>
      <c r="E128" s="13">
        <v>44417</v>
      </c>
      <c r="F128" s="77" t="s">
        <v>83</v>
      </c>
      <c r="G128" s="13">
        <v>44419</v>
      </c>
      <c r="H128" s="78" t="s">
        <v>84</v>
      </c>
      <c r="I128" s="15">
        <v>77</v>
      </c>
      <c r="J128" s="15">
        <v>67</v>
      </c>
      <c r="K128" s="15">
        <v>20</v>
      </c>
      <c r="L128" s="15">
        <v>10</v>
      </c>
      <c r="M128" s="84">
        <v>25.795000000000002</v>
      </c>
      <c r="N128" s="73">
        <v>26</v>
      </c>
      <c r="O128" s="64">
        <v>3000</v>
      </c>
      <c r="P128" s="65">
        <f>Table224523689101112131415161718192021222423456789[[#This Row],[PEMBULATAN]]*O128</f>
        <v>78000</v>
      </c>
    </row>
    <row r="129" spans="1:16" ht="39" customHeight="1" x14ac:dyDescent="0.2">
      <c r="A129" s="93"/>
      <c r="B129" s="76"/>
      <c r="C129" s="74" t="s">
        <v>1123</v>
      </c>
      <c r="D129" s="79" t="s">
        <v>198</v>
      </c>
      <c r="E129" s="13">
        <v>44417</v>
      </c>
      <c r="F129" s="77" t="s">
        <v>83</v>
      </c>
      <c r="G129" s="13">
        <v>44419</v>
      </c>
      <c r="H129" s="78" t="s">
        <v>84</v>
      </c>
      <c r="I129" s="15">
        <v>103</v>
      </c>
      <c r="J129" s="15">
        <v>69</v>
      </c>
      <c r="K129" s="15">
        <v>34</v>
      </c>
      <c r="L129" s="15">
        <v>20</v>
      </c>
      <c r="M129" s="84">
        <v>60.409500000000001</v>
      </c>
      <c r="N129" s="73">
        <v>61</v>
      </c>
      <c r="O129" s="64">
        <v>3000</v>
      </c>
      <c r="P129" s="65">
        <f>Table224523689101112131415161718192021222423456789[[#This Row],[PEMBULATAN]]*O129</f>
        <v>183000</v>
      </c>
    </row>
    <row r="130" spans="1:16" ht="39" customHeight="1" x14ac:dyDescent="0.2">
      <c r="A130" s="93"/>
      <c r="B130" s="76"/>
      <c r="C130" s="74" t="s">
        <v>1124</v>
      </c>
      <c r="D130" s="79" t="s">
        <v>198</v>
      </c>
      <c r="E130" s="13">
        <v>44417</v>
      </c>
      <c r="F130" s="77" t="s">
        <v>83</v>
      </c>
      <c r="G130" s="13">
        <v>44419</v>
      </c>
      <c r="H130" s="78" t="s">
        <v>84</v>
      </c>
      <c r="I130" s="15">
        <v>90</v>
      </c>
      <c r="J130" s="15">
        <v>60</v>
      </c>
      <c r="K130" s="15">
        <v>30</v>
      </c>
      <c r="L130" s="15">
        <v>10</v>
      </c>
      <c r="M130" s="84">
        <v>40.5</v>
      </c>
      <c r="N130" s="73">
        <v>41</v>
      </c>
      <c r="O130" s="64">
        <v>3000</v>
      </c>
      <c r="P130" s="65">
        <f>Table224523689101112131415161718192021222423456789[[#This Row],[PEMBULATAN]]*O130</f>
        <v>123000</v>
      </c>
    </row>
    <row r="131" spans="1:16" ht="39" customHeight="1" x14ac:dyDescent="0.2">
      <c r="A131" s="93"/>
      <c r="B131" s="76"/>
      <c r="C131" s="74" t="s">
        <v>1125</v>
      </c>
      <c r="D131" s="79" t="s">
        <v>198</v>
      </c>
      <c r="E131" s="13">
        <v>44417</v>
      </c>
      <c r="F131" s="77" t="s">
        <v>83</v>
      </c>
      <c r="G131" s="13">
        <v>44419</v>
      </c>
      <c r="H131" s="78" t="s">
        <v>84</v>
      </c>
      <c r="I131" s="15">
        <v>102</v>
      </c>
      <c r="J131" s="15">
        <v>60</v>
      </c>
      <c r="K131" s="15">
        <v>40</v>
      </c>
      <c r="L131" s="15">
        <v>17</v>
      </c>
      <c r="M131" s="84">
        <v>61.2</v>
      </c>
      <c r="N131" s="73">
        <v>61</v>
      </c>
      <c r="O131" s="64">
        <v>3000</v>
      </c>
      <c r="P131" s="65">
        <f>Table224523689101112131415161718192021222423456789[[#This Row],[PEMBULATAN]]*O131</f>
        <v>183000</v>
      </c>
    </row>
    <row r="132" spans="1:16" ht="39" customHeight="1" x14ac:dyDescent="0.2">
      <c r="A132" s="93"/>
      <c r="B132" s="76"/>
      <c r="C132" s="74" t="s">
        <v>1126</v>
      </c>
      <c r="D132" s="79" t="s">
        <v>198</v>
      </c>
      <c r="E132" s="13">
        <v>44417</v>
      </c>
      <c r="F132" s="77" t="s">
        <v>83</v>
      </c>
      <c r="G132" s="13">
        <v>44419</v>
      </c>
      <c r="H132" s="78" t="s">
        <v>84</v>
      </c>
      <c r="I132" s="15">
        <v>106</v>
      </c>
      <c r="J132" s="15">
        <v>70</v>
      </c>
      <c r="K132" s="15">
        <v>39</v>
      </c>
      <c r="L132" s="15">
        <v>16</v>
      </c>
      <c r="M132" s="84">
        <v>72.344999999999999</v>
      </c>
      <c r="N132" s="73">
        <v>73</v>
      </c>
      <c r="O132" s="64">
        <v>3000</v>
      </c>
      <c r="P132" s="65">
        <f>Table224523689101112131415161718192021222423456789[[#This Row],[PEMBULATAN]]*O132</f>
        <v>219000</v>
      </c>
    </row>
    <row r="133" spans="1:16" ht="39" customHeight="1" x14ac:dyDescent="0.2">
      <c r="A133" s="93"/>
      <c r="B133" s="76"/>
      <c r="C133" s="74" t="s">
        <v>1127</v>
      </c>
      <c r="D133" s="79" t="s">
        <v>198</v>
      </c>
      <c r="E133" s="13">
        <v>44417</v>
      </c>
      <c r="F133" s="77" t="s">
        <v>83</v>
      </c>
      <c r="G133" s="13">
        <v>44419</v>
      </c>
      <c r="H133" s="78" t="s">
        <v>84</v>
      </c>
      <c r="I133" s="15">
        <v>77</v>
      </c>
      <c r="J133" s="15">
        <v>70</v>
      </c>
      <c r="K133" s="15">
        <v>26</v>
      </c>
      <c r="L133" s="15">
        <v>7</v>
      </c>
      <c r="M133" s="84">
        <v>35.034999999999997</v>
      </c>
      <c r="N133" s="73">
        <v>35</v>
      </c>
      <c r="O133" s="64">
        <v>3000</v>
      </c>
      <c r="P133" s="65">
        <f>Table224523689101112131415161718192021222423456789[[#This Row],[PEMBULATAN]]*O133</f>
        <v>105000</v>
      </c>
    </row>
    <row r="134" spans="1:16" ht="39" customHeight="1" x14ac:dyDescent="0.2">
      <c r="A134" s="93"/>
      <c r="B134" s="76"/>
      <c r="C134" s="74" t="s">
        <v>1128</v>
      </c>
      <c r="D134" s="79" t="s">
        <v>198</v>
      </c>
      <c r="E134" s="13">
        <v>44417</v>
      </c>
      <c r="F134" s="77" t="s">
        <v>83</v>
      </c>
      <c r="G134" s="13">
        <v>44419</v>
      </c>
      <c r="H134" s="78" t="s">
        <v>84</v>
      </c>
      <c r="I134" s="15">
        <v>57</v>
      </c>
      <c r="J134" s="15">
        <v>68</v>
      </c>
      <c r="K134" s="15">
        <v>25</v>
      </c>
      <c r="L134" s="15">
        <v>5</v>
      </c>
      <c r="M134" s="84">
        <v>24.225000000000001</v>
      </c>
      <c r="N134" s="73">
        <v>24</v>
      </c>
      <c r="O134" s="64">
        <v>3000</v>
      </c>
      <c r="P134" s="65">
        <f>Table224523689101112131415161718192021222423456789[[#This Row],[PEMBULATAN]]*O134</f>
        <v>72000</v>
      </c>
    </row>
    <row r="135" spans="1:16" ht="39" customHeight="1" x14ac:dyDescent="0.2">
      <c r="A135" s="93"/>
      <c r="B135" s="76"/>
      <c r="C135" s="74" t="s">
        <v>1129</v>
      </c>
      <c r="D135" s="79" t="s">
        <v>198</v>
      </c>
      <c r="E135" s="13">
        <v>44417</v>
      </c>
      <c r="F135" s="77" t="s">
        <v>83</v>
      </c>
      <c r="G135" s="13">
        <v>44419</v>
      </c>
      <c r="H135" s="78" t="s">
        <v>84</v>
      </c>
      <c r="I135" s="15">
        <v>50</v>
      </c>
      <c r="J135" s="15">
        <v>44</v>
      </c>
      <c r="K135" s="15">
        <v>15</v>
      </c>
      <c r="L135" s="15">
        <v>4</v>
      </c>
      <c r="M135" s="84">
        <v>8.25</v>
      </c>
      <c r="N135" s="73">
        <v>8</v>
      </c>
      <c r="O135" s="64">
        <v>3000</v>
      </c>
      <c r="P135" s="65">
        <f>Table224523689101112131415161718192021222423456789[[#This Row],[PEMBULATAN]]*O135</f>
        <v>24000</v>
      </c>
    </row>
    <row r="136" spans="1:16" ht="39" customHeight="1" x14ac:dyDescent="0.2">
      <c r="A136" s="93"/>
      <c r="B136" s="76"/>
      <c r="C136" s="74" t="s">
        <v>1130</v>
      </c>
      <c r="D136" s="79" t="s">
        <v>198</v>
      </c>
      <c r="E136" s="13">
        <v>44417</v>
      </c>
      <c r="F136" s="77" t="s">
        <v>83</v>
      </c>
      <c r="G136" s="13">
        <v>44419</v>
      </c>
      <c r="H136" s="78" t="s">
        <v>84</v>
      </c>
      <c r="I136" s="15">
        <v>70</v>
      </c>
      <c r="J136" s="15">
        <v>40</v>
      </c>
      <c r="K136" s="15">
        <v>26</v>
      </c>
      <c r="L136" s="15">
        <v>5</v>
      </c>
      <c r="M136" s="84">
        <v>18.2</v>
      </c>
      <c r="N136" s="73">
        <v>18</v>
      </c>
      <c r="O136" s="64">
        <v>3000</v>
      </c>
      <c r="P136" s="65">
        <f>Table224523689101112131415161718192021222423456789[[#This Row],[PEMBULATAN]]*O136</f>
        <v>54000</v>
      </c>
    </row>
    <row r="137" spans="1:16" ht="39" customHeight="1" x14ac:dyDescent="0.2">
      <c r="A137" s="93"/>
      <c r="B137" s="76"/>
      <c r="C137" s="74" t="s">
        <v>1131</v>
      </c>
      <c r="D137" s="79" t="s">
        <v>198</v>
      </c>
      <c r="E137" s="13">
        <v>44417</v>
      </c>
      <c r="F137" s="77" t="s">
        <v>83</v>
      </c>
      <c r="G137" s="13">
        <v>44419</v>
      </c>
      <c r="H137" s="78" t="s">
        <v>84</v>
      </c>
      <c r="I137" s="15">
        <v>59</v>
      </c>
      <c r="J137" s="15">
        <v>66</v>
      </c>
      <c r="K137" s="15">
        <v>17</v>
      </c>
      <c r="L137" s="15">
        <v>8</v>
      </c>
      <c r="M137" s="84">
        <v>16.549499999999998</v>
      </c>
      <c r="N137" s="73">
        <v>17</v>
      </c>
      <c r="O137" s="64">
        <v>3000</v>
      </c>
      <c r="P137" s="65">
        <f>Table224523689101112131415161718192021222423456789[[#This Row],[PEMBULATAN]]*O137</f>
        <v>51000</v>
      </c>
    </row>
    <row r="138" spans="1:16" ht="39" customHeight="1" x14ac:dyDescent="0.2">
      <c r="A138" s="93"/>
      <c r="B138" s="76"/>
      <c r="C138" s="74" t="s">
        <v>1132</v>
      </c>
      <c r="D138" s="79" t="s">
        <v>198</v>
      </c>
      <c r="E138" s="13">
        <v>44417</v>
      </c>
      <c r="F138" s="77" t="s">
        <v>83</v>
      </c>
      <c r="G138" s="13">
        <v>44419</v>
      </c>
      <c r="H138" s="78" t="s">
        <v>84</v>
      </c>
      <c r="I138" s="15">
        <v>58</v>
      </c>
      <c r="J138" s="15">
        <v>65</v>
      </c>
      <c r="K138" s="15">
        <v>28</v>
      </c>
      <c r="L138" s="15">
        <v>6</v>
      </c>
      <c r="M138" s="84">
        <v>26.39</v>
      </c>
      <c r="N138" s="73">
        <v>27</v>
      </c>
      <c r="O138" s="64">
        <v>3000</v>
      </c>
      <c r="P138" s="65">
        <f>Table224523689101112131415161718192021222423456789[[#This Row],[PEMBULATAN]]*O138</f>
        <v>81000</v>
      </c>
    </row>
    <row r="139" spans="1:16" ht="39" customHeight="1" x14ac:dyDescent="0.2">
      <c r="A139" s="93"/>
      <c r="B139" s="76"/>
      <c r="C139" s="74" t="s">
        <v>1133</v>
      </c>
      <c r="D139" s="79" t="s">
        <v>198</v>
      </c>
      <c r="E139" s="13">
        <v>44417</v>
      </c>
      <c r="F139" s="77" t="s">
        <v>83</v>
      </c>
      <c r="G139" s="13">
        <v>44419</v>
      </c>
      <c r="H139" s="78" t="s">
        <v>84</v>
      </c>
      <c r="I139" s="15">
        <v>56</v>
      </c>
      <c r="J139" s="15">
        <v>37</v>
      </c>
      <c r="K139" s="15">
        <v>17</v>
      </c>
      <c r="L139" s="15">
        <v>4</v>
      </c>
      <c r="M139" s="84">
        <v>8.8059999999999992</v>
      </c>
      <c r="N139" s="73">
        <v>9</v>
      </c>
      <c r="O139" s="64">
        <v>3000</v>
      </c>
      <c r="P139" s="65">
        <f>Table224523689101112131415161718192021222423456789[[#This Row],[PEMBULATAN]]*O139</f>
        <v>27000</v>
      </c>
    </row>
    <row r="140" spans="1:16" ht="39" customHeight="1" x14ac:dyDescent="0.2">
      <c r="A140" s="93"/>
      <c r="B140" s="76"/>
      <c r="C140" s="74" t="s">
        <v>1134</v>
      </c>
      <c r="D140" s="79" t="s">
        <v>198</v>
      </c>
      <c r="E140" s="13">
        <v>44417</v>
      </c>
      <c r="F140" s="77" t="s">
        <v>83</v>
      </c>
      <c r="G140" s="13">
        <v>44419</v>
      </c>
      <c r="H140" s="78" t="s">
        <v>84</v>
      </c>
      <c r="I140" s="15">
        <v>34</v>
      </c>
      <c r="J140" s="15">
        <v>27</v>
      </c>
      <c r="K140" s="15">
        <v>12</v>
      </c>
      <c r="L140" s="15">
        <v>1</v>
      </c>
      <c r="M140" s="84">
        <v>2.754</v>
      </c>
      <c r="N140" s="73">
        <v>3</v>
      </c>
      <c r="O140" s="64">
        <v>3000</v>
      </c>
      <c r="P140" s="65">
        <f>Table224523689101112131415161718192021222423456789[[#This Row],[PEMBULATAN]]*O140</f>
        <v>9000</v>
      </c>
    </row>
    <row r="141" spans="1:16" ht="39" customHeight="1" x14ac:dyDescent="0.2">
      <c r="A141" s="93"/>
      <c r="B141" s="76"/>
      <c r="C141" s="74" t="s">
        <v>1135</v>
      </c>
      <c r="D141" s="79" t="s">
        <v>198</v>
      </c>
      <c r="E141" s="13">
        <v>44417</v>
      </c>
      <c r="F141" s="77" t="s">
        <v>83</v>
      </c>
      <c r="G141" s="13">
        <v>44419</v>
      </c>
      <c r="H141" s="78" t="s">
        <v>84</v>
      </c>
      <c r="I141" s="15">
        <v>48</v>
      </c>
      <c r="J141" s="15">
        <v>37</v>
      </c>
      <c r="K141" s="15">
        <v>20</v>
      </c>
      <c r="L141" s="15">
        <v>5</v>
      </c>
      <c r="M141" s="84">
        <v>8.8800000000000008</v>
      </c>
      <c r="N141" s="73">
        <v>9</v>
      </c>
      <c r="O141" s="64">
        <v>3000</v>
      </c>
      <c r="P141" s="65">
        <f>Table224523689101112131415161718192021222423456789[[#This Row],[PEMBULATAN]]*O141</f>
        <v>27000</v>
      </c>
    </row>
    <row r="142" spans="1:16" ht="39" customHeight="1" x14ac:dyDescent="0.2">
      <c r="A142" s="93"/>
      <c r="B142" s="76"/>
      <c r="C142" s="74" t="s">
        <v>1136</v>
      </c>
      <c r="D142" s="79" t="s">
        <v>198</v>
      </c>
      <c r="E142" s="13">
        <v>44417</v>
      </c>
      <c r="F142" s="77" t="s">
        <v>83</v>
      </c>
      <c r="G142" s="13">
        <v>44419</v>
      </c>
      <c r="H142" s="78" t="s">
        <v>84</v>
      </c>
      <c r="I142" s="15">
        <v>42</v>
      </c>
      <c r="J142" s="15">
        <v>36</v>
      </c>
      <c r="K142" s="15">
        <v>14</v>
      </c>
      <c r="L142" s="15">
        <v>1</v>
      </c>
      <c r="M142" s="84">
        <v>5.2919999999999998</v>
      </c>
      <c r="N142" s="73">
        <v>5</v>
      </c>
      <c r="O142" s="64">
        <v>3000</v>
      </c>
      <c r="P142" s="65">
        <f>Table224523689101112131415161718192021222423456789[[#This Row],[PEMBULATAN]]*O142</f>
        <v>15000</v>
      </c>
    </row>
    <row r="143" spans="1:16" ht="39" customHeight="1" x14ac:dyDescent="0.2">
      <c r="A143" s="93"/>
      <c r="B143" s="76"/>
      <c r="C143" s="74" t="s">
        <v>1137</v>
      </c>
      <c r="D143" s="79" t="s">
        <v>198</v>
      </c>
      <c r="E143" s="13">
        <v>44417</v>
      </c>
      <c r="F143" s="77" t="s">
        <v>83</v>
      </c>
      <c r="G143" s="13">
        <v>44419</v>
      </c>
      <c r="H143" s="78" t="s">
        <v>84</v>
      </c>
      <c r="I143" s="15">
        <v>36</v>
      </c>
      <c r="J143" s="15">
        <v>23</v>
      </c>
      <c r="K143" s="15">
        <v>22</v>
      </c>
      <c r="L143" s="15">
        <v>2</v>
      </c>
      <c r="M143" s="84">
        <v>4.5540000000000003</v>
      </c>
      <c r="N143" s="73">
        <v>5</v>
      </c>
      <c r="O143" s="64">
        <v>3000</v>
      </c>
      <c r="P143" s="65">
        <f>Table224523689101112131415161718192021222423456789[[#This Row],[PEMBULATAN]]*O143</f>
        <v>15000</v>
      </c>
    </row>
    <row r="144" spans="1:16" ht="39" customHeight="1" x14ac:dyDescent="0.2">
      <c r="A144" s="93"/>
      <c r="B144" s="76"/>
      <c r="C144" s="74" t="s">
        <v>1138</v>
      </c>
      <c r="D144" s="79" t="s">
        <v>198</v>
      </c>
      <c r="E144" s="13">
        <v>44417</v>
      </c>
      <c r="F144" s="77" t="s">
        <v>83</v>
      </c>
      <c r="G144" s="13">
        <v>44419</v>
      </c>
      <c r="H144" s="78" t="s">
        <v>84</v>
      </c>
      <c r="I144" s="15">
        <v>57</v>
      </c>
      <c r="J144" s="15">
        <v>34</v>
      </c>
      <c r="K144" s="15">
        <v>19</v>
      </c>
      <c r="L144" s="15">
        <v>5</v>
      </c>
      <c r="M144" s="84">
        <v>9.2055000000000007</v>
      </c>
      <c r="N144" s="73">
        <v>9</v>
      </c>
      <c r="O144" s="64">
        <v>3000</v>
      </c>
      <c r="P144" s="65">
        <f>Table224523689101112131415161718192021222423456789[[#This Row],[PEMBULATAN]]*O144</f>
        <v>27000</v>
      </c>
    </row>
    <row r="145" spans="1:16" ht="39" customHeight="1" x14ac:dyDescent="0.2">
      <c r="A145" s="123"/>
      <c r="B145" s="92"/>
      <c r="C145" s="74" t="s">
        <v>1139</v>
      </c>
      <c r="D145" s="79" t="s">
        <v>198</v>
      </c>
      <c r="E145" s="13">
        <v>44417</v>
      </c>
      <c r="F145" s="77" t="s">
        <v>83</v>
      </c>
      <c r="G145" s="13">
        <v>44419</v>
      </c>
      <c r="H145" s="78" t="s">
        <v>84</v>
      </c>
      <c r="I145" s="15">
        <v>29</v>
      </c>
      <c r="J145" s="15">
        <v>32</v>
      </c>
      <c r="K145" s="15">
        <v>11</v>
      </c>
      <c r="L145" s="15">
        <v>1</v>
      </c>
      <c r="M145" s="84">
        <v>2.552</v>
      </c>
      <c r="N145" s="73">
        <v>3</v>
      </c>
      <c r="O145" s="64">
        <v>3000</v>
      </c>
      <c r="P145" s="65">
        <f>Table224523689101112131415161718192021222423456789[[#This Row],[PEMBULATAN]]*O145</f>
        <v>9000</v>
      </c>
    </row>
    <row r="146" spans="1:16" ht="39" customHeight="1" x14ac:dyDescent="0.2">
      <c r="A146" s="93"/>
      <c r="B146" s="76"/>
      <c r="C146" s="124" t="s">
        <v>1140</v>
      </c>
      <c r="D146" s="114" t="s">
        <v>198</v>
      </c>
      <c r="E146" s="115">
        <v>44417</v>
      </c>
      <c r="F146" s="116" t="s">
        <v>83</v>
      </c>
      <c r="G146" s="115">
        <v>44419</v>
      </c>
      <c r="H146" s="117" t="s">
        <v>84</v>
      </c>
      <c r="I146" s="118">
        <v>71</v>
      </c>
      <c r="J146" s="118">
        <v>37</v>
      </c>
      <c r="K146" s="118">
        <v>33</v>
      </c>
      <c r="L146" s="118">
        <v>4</v>
      </c>
      <c r="M146" s="119">
        <v>21.672750000000001</v>
      </c>
      <c r="N146" s="120">
        <v>22</v>
      </c>
      <c r="O146" s="121">
        <v>3000</v>
      </c>
      <c r="P146" s="122">
        <f>Table224523689101112131415161718192021222423456789[[#This Row],[PEMBULATAN]]*O146</f>
        <v>66000</v>
      </c>
    </row>
    <row r="147" spans="1:16" ht="39" customHeight="1" x14ac:dyDescent="0.2">
      <c r="A147" s="93"/>
      <c r="B147" s="76"/>
      <c r="C147" s="74" t="s">
        <v>1141</v>
      </c>
      <c r="D147" s="79" t="s">
        <v>198</v>
      </c>
      <c r="E147" s="13">
        <v>44417</v>
      </c>
      <c r="F147" s="77" t="s">
        <v>83</v>
      </c>
      <c r="G147" s="13">
        <v>44419</v>
      </c>
      <c r="H147" s="78" t="s">
        <v>84</v>
      </c>
      <c r="I147" s="15">
        <v>37</v>
      </c>
      <c r="J147" s="15">
        <v>30</v>
      </c>
      <c r="K147" s="15">
        <v>25</v>
      </c>
      <c r="L147" s="15">
        <v>3</v>
      </c>
      <c r="M147" s="84">
        <v>6.9375</v>
      </c>
      <c r="N147" s="73">
        <v>7</v>
      </c>
      <c r="O147" s="64">
        <v>3000</v>
      </c>
      <c r="P147" s="65">
        <f>Table224523689101112131415161718192021222423456789[[#This Row],[PEMBULATAN]]*O147</f>
        <v>21000</v>
      </c>
    </row>
    <row r="148" spans="1:16" ht="39" customHeight="1" x14ac:dyDescent="0.2">
      <c r="A148" s="93"/>
      <c r="B148" s="76"/>
      <c r="C148" s="74" t="s">
        <v>1142</v>
      </c>
      <c r="D148" s="79" t="s">
        <v>198</v>
      </c>
      <c r="E148" s="13">
        <v>44417</v>
      </c>
      <c r="F148" s="77" t="s">
        <v>83</v>
      </c>
      <c r="G148" s="13">
        <v>44419</v>
      </c>
      <c r="H148" s="78" t="s">
        <v>84</v>
      </c>
      <c r="I148" s="15">
        <v>49</v>
      </c>
      <c r="J148" s="15">
        <v>27</v>
      </c>
      <c r="K148" s="15">
        <v>29</v>
      </c>
      <c r="L148" s="15">
        <v>2</v>
      </c>
      <c r="M148" s="84">
        <v>9.5917499999999993</v>
      </c>
      <c r="N148" s="73">
        <v>10</v>
      </c>
      <c r="O148" s="64">
        <v>3000</v>
      </c>
      <c r="P148" s="65">
        <f>Table224523689101112131415161718192021222423456789[[#This Row],[PEMBULATAN]]*O148</f>
        <v>30000</v>
      </c>
    </row>
    <row r="149" spans="1:16" ht="39" customHeight="1" x14ac:dyDescent="0.2">
      <c r="A149" s="93"/>
      <c r="B149" s="76"/>
      <c r="C149" s="74" t="s">
        <v>1143</v>
      </c>
      <c r="D149" s="79" t="s">
        <v>198</v>
      </c>
      <c r="E149" s="13">
        <v>44417</v>
      </c>
      <c r="F149" s="77" t="s">
        <v>83</v>
      </c>
      <c r="G149" s="13">
        <v>44419</v>
      </c>
      <c r="H149" s="78" t="s">
        <v>84</v>
      </c>
      <c r="I149" s="15">
        <v>77</v>
      </c>
      <c r="J149" s="15">
        <v>28</v>
      </c>
      <c r="K149" s="15">
        <v>17</v>
      </c>
      <c r="L149" s="15">
        <v>9</v>
      </c>
      <c r="M149" s="84">
        <v>9.1630000000000003</v>
      </c>
      <c r="N149" s="73">
        <v>9</v>
      </c>
      <c r="O149" s="64">
        <v>3000</v>
      </c>
      <c r="P149" s="65">
        <f>Table224523689101112131415161718192021222423456789[[#This Row],[PEMBULATAN]]*O149</f>
        <v>27000</v>
      </c>
    </row>
    <row r="150" spans="1:16" ht="39" customHeight="1" x14ac:dyDescent="0.2">
      <c r="A150" s="93"/>
      <c r="B150" s="76"/>
      <c r="C150" s="74" t="s">
        <v>1144</v>
      </c>
      <c r="D150" s="79" t="s">
        <v>198</v>
      </c>
      <c r="E150" s="13">
        <v>44417</v>
      </c>
      <c r="F150" s="77" t="s">
        <v>83</v>
      </c>
      <c r="G150" s="13">
        <v>44419</v>
      </c>
      <c r="H150" s="78" t="s">
        <v>84</v>
      </c>
      <c r="I150" s="15">
        <v>48</v>
      </c>
      <c r="J150" s="15">
        <v>29</v>
      </c>
      <c r="K150" s="15">
        <v>27</v>
      </c>
      <c r="L150" s="15">
        <v>2</v>
      </c>
      <c r="M150" s="84">
        <v>9.3960000000000008</v>
      </c>
      <c r="N150" s="73">
        <v>10</v>
      </c>
      <c r="O150" s="64">
        <v>3000</v>
      </c>
      <c r="P150" s="65">
        <f>Table224523689101112131415161718192021222423456789[[#This Row],[PEMBULATAN]]*O150</f>
        <v>30000</v>
      </c>
    </row>
    <row r="151" spans="1:16" ht="39" customHeight="1" x14ac:dyDescent="0.2">
      <c r="A151" s="93"/>
      <c r="B151" s="76"/>
      <c r="C151" s="74" t="s">
        <v>1145</v>
      </c>
      <c r="D151" s="79" t="s">
        <v>198</v>
      </c>
      <c r="E151" s="13">
        <v>44417</v>
      </c>
      <c r="F151" s="77" t="s">
        <v>83</v>
      </c>
      <c r="G151" s="13">
        <v>44419</v>
      </c>
      <c r="H151" s="78" t="s">
        <v>84</v>
      </c>
      <c r="I151" s="15">
        <v>95</v>
      </c>
      <c r="J151" s="15">
        <v>46</v>
      </c>
      <c r="K151" s="15">
        <v>1</v>
      </c>
      <c r="L151" s="15">
        <v>1</v>
      </c>
      <c r="M151" s="84">
        <v>1.0925</v>
      </c>
      <c r="N151" s="73">
        <v>1</v>
      </c>
      <c r="O151" s="64">
        <v>3000</v>
      </c>
      <c r="P151" s="65">
        <f>Table224523689101112131415161718192021222423456789[[#This Row],[PEMBULATAN]]*O151</f>
        <v>3000</v>
      </c>
    </row>
    <row r="152" spans="1:16" ht="39" customHeight="1" x14ac:dyDescent="0.2">
      <c r="A152" s="93"/>
      <c r="B152" s="76"/>
      <c r="C152" s="74" t="s">
        <v>1146</v>
      </c>
      <c r="D152" s="79" t="s">
        <v>198</v>
      </c>
      <c r="E152" s="13">
        <v>44417</v>
      </c>
      <c r="F152" s="77" t="s">
        <v>83</v>
      </c>
      <c r="G152" s="13">
        <v>44419</v>
      </c>
      <c r="H152" s="78" t="s">
        <v>84</v>
      </c>
      <c r="I152" s="15">
        <v>77</v>
      </c>
      <c r="J152" s="15">
        <v>52</v>
      </c>
      <c r="K152" s="15">
        <v>18</v>
      </c>
      <c r="L152" s="15">
        <v>10</v>
      </c>
      <c r="M152" s="84">
        <v>18.018000000000001</v>
      </c>
      <c r="N152" s="73">
        <v>18</v>
      </c>
      <c r="O152" s="64">
        <v>3000</v>
      </c>
      <c r="P152" s="65">
        <f>Table224523689101112131415161718192021222423456789[[#This Row],[PEMBULATAN]]*O152</f>
        <v>54000</v>
      </c>
    </row>
    <row r="153" spans="1:16" ht="39" customHeight="1" x14ac:dyDescent="0.2">
      <c r="A153" s="93"/>
      <c r="B153" s="76"/>
      <c r="C153" s="74" t="s">
        <v>1147</v>
      </c>
      <c r="D153" s="79" t="s">
        <v>198</v>
      </c>
      <c r="E153" s="13">
        <v>44417</v>
      </c>
      <c r="F153" s="77" t="s">
        <v>83</v>
      </c>
      <c r="G153" s="13">
        <v>44419</v>
      </c>
      <c r="H153" s="78" t="s">
        <v>84</v>
      </c>
      <c r="I153" s="15">
        <v>36</v>
      </c>
      <c r="J153" s="15">
        <v>31</v>
      </c>
      <c r="K153" s="15">
        <v>36</v>
      </c>
      <c r="L153" s="15">
        <v>4</v>
      </c>
      <c r="M153" s="84">
        <v>10.044</v>
      </c>
      <c r="N153" s="73">
        <v>10</v>
      </c>
      <c r="O153" s="64">
        <v>3000</v>
      </c>
      <c r="P153" s="65">
        <f>Table224523689101112131415161718192021222423456789[[#This Row],[PEMBULATAN]]*O153</f>
        <v>30000</v>
      </c>
    </row>
    <row r="154" spans="1:16" ht="39" customHeight="1" x14ac:dyDescent="0.2">
      <c r="A154" s="93"/>
      <c r="B154" s="76"/>
      <c r="C154" s="74" t="s">
        <v>1148</v>
      </c>
      <c r="D154" s="79" t="s">
        <v>198</v>
      </c>
      <c r="E154" s="13">
        <v>44417</v>
      </c>
      <c r="F154" s="77" t="s">
        <v>83</v>
      </c>
      <c r="G154" s="13">
        <v>44419</v>
      </c>
      <c r="H154" s="78" t="s">
        <v>84</v>
      </c>
      <c r="I154" s="15">
        <v>45</v>
      </c>
      <c r="J154" s="15">
        <v>41</v>
      </c>
      <c r="K154" s="15">
        <v>24</v>
      </c>
      <c r="L154" s="15">
        <v>1</v>
      </c>
      <c r="M154" s="84">
        <v>11.07</v>
      </c>
      <c r="N154" s="73">
        <v>11</v>
      </c>
      <c r="O154" s="64">
        <v>3000</v>
      </c>
      <c r="P154" s="65">
        <f>Table224523689101112131415161718192021222423456789[[#This Row],[PEMBULATAN]]*O154</f>
        <v>33000</v>
      </c>
    </row>
    <row r="155" spans="1:16" ht="39" customHeight="1" x14ac:dyDescent="0.2">
      <c r="A155" s="93"/>
      <c r="B155" s="76"/>
      <c r="C155" s="74" t="s">
        <v>1149</v>
      </c>
      <c r="D155" s="79" t="s">
        <v>198</v>
      </c>
      <c r="E155" s="13">
        <v>44417</v>
      </c>
      <c r="F155" s="77" t="s">
        <v>83</v>
      </c>
      <c r="G155" s="13">
        <v>44419</v>
      </c>
      <c r="H155" s="78" t="s">
        <v>84</v>
      </c>
      <c r="I155" s="15">
        <v>84</v>
      </c>
      <c r="J155" s="15">
        <v>50</v>
      </c>
      <c r="K155" s="15">
        <v>33</v>
      </c>
      <c r="L155" s="15">
        <v>22</v>
      </c>
      <c r="M155" s="84">
        <v>34.65</v>
      </c>
      <c r="N155" s="73">
        <v>35</v>
      </c>
      <c r="O155" s="64">
        <v>3000</v>
      </c>
      <c r="P155" s="65">
        <f>Table224523689101112131415161718192021222423456789[[#This Row],[PEMBULATAN]]*O155</f>
        <v>105000</v>
      </c>
    </row>
    <row r="156" spans="1:16" ht="39" customHeight="1" x14ac:dyDescent="0.2">
      <c r="A156" s="93"/>
      <c r="B156" s="76"/>
      <c r="C156" s="74" t="s">
        <v>1150</v>
      </c>
      <c r="D156" s="79" t="s">
        <v>198</v>
      </c>
      <c r="E156" s="13">
        <v>44417</v>
      </c>
      <c r="F156" s="77" t="s">
        <v>83</v>
      </c>
      <c r="G156" s="13">
        <v>44419</v>
      </c>
      <c r="H156" s="78" t="s">
        <v>84</v>
      </c>
      <c r="I156" s="15">
        <v>66</v>
      </c>
      <c r="J156" s="15">
        <v>59</v>
      </c>
      <c r="K156" s="15">
        <v>15</v>
      </c>
      <c r="L156" s="15">
        <v>8</v>
      </c>
      <c r="M156" s="84">
        <v>14.602499999999999</v>
      </c>
      <c r="N156" s="73">
        <v>15</v>
      </c>
      <c r="O156" s="64">
        <v>3000</v>
      </c>
      <c r="P156" s="65">
        <f>Table224523689101112131415161718192021222423456789[[#This Row],[PEMBULATAN]]*O156</f>
        <v>45000</v>
      </c>
    </row>
    <row r="157" spans="1:16" ht="22.5" customHeight="1" x14ac:dyDescent="0.2">
      <c r="A157" s="144" t="s">
        <v>33</v>
      </c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6"/>
      <c r="M157" s="80">
        <f>SUBTOTAL(109,Table224523689101112131415161718192021222423456789[KG VOLUME])</f>
        <v>4601.2979999999989</v>
      </c>
      <c r="N157" s="68">
        <f>SUM(N3:N156)</f>
        <v>4644</v>
      </c>
      <c r="O157" s="147">
        <f>SUM(P3:P156)</f>
        <v>13932000</v>
      </c>
      <c r="P157" s="148"/>
    </row>
    <row r="158" spans="1:16" ht="22.5" customHeight="1" x14ac:dyDescent="0.2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6"/>
      <c r="N158" s="88" t="s">
        <v>54</v>
      </c>
      <c r="O158" s="87"/>
      <c r="P158" s="87">
        <f>O157*10%</f>
        <v>1393200</v>
      </c>
    </row>
    <row r="159" spans="1:16" x14ac:dyDescent="0.2">
      <c r="A159" s="11"/>
      <c r="B159" s="56" t="s">
        <v>47</v>
      </c>
      <c r="C159" s="55"/>
      <c r="D159" s="57" t="s">
        <v>48</v>
      </c>
      <c r="H159" s="63"/>
      <c r="N159" s="62" t="s">
        <v>34</v>
      </c>
      <c r="P159" s="69">
        <f>O157*1%</f>
        <v>139320</v>
      </c>
    </row>
    <row r="160" spans="1:16" x14ac:dyDescent="0.2">
      <c r="A160" s="11"/>
      <c r="H160" s="63"/>
      <c r="N160" s="62" t="s">
        <v>35</v>
      </c>
      <c r="P160" s="71">
        <v>0</v>
      </c>
    </row>
    <row r="161" spans="1:16" ht="15.75" thickBot="1" x14ac:dyDescent="0.25">
      <c r="A161" s="11"/>
      <c r="H161" s="63"/>
      <c r="N161" s="62" t="s">
        <v>36</v>
      </c>
      <c r="P161" s="71">
        <v>0</v>
      </c>
    </row>
    <row r="162" spans="1:16" x14ac:dyDescent="0.2">
      <c r="A162" s="11"/>
      <c r="H162" s="63"/>
      <c r="N162" s="66" t="s">
        <v>37</v>
      </c>
      <c r="O162" s="67"/>
      <c r="P162" s="70">
        <f>O157-P158+P159</f>
        <v>12678120</v>
      </c>
    </row>
    <row r="163" spans="1:16" x14ac:dyDescent="0.2">
      <c r="B163" s="56"/>
      <c r="C163" s="55"/>
      <c r="D163" s="57"/>
    </row>
    <row r="165" spans="1:16" x14ac:dyDescent="0.2">
      <c r="A165" s="11"/>
      <c r="H165" s="63"/>
      <c r="P165" s="72"/>
    </row>
    <row r="166" spans="1:16" x14ac:dyDescent="0.2">
      <c r="A166" s="11"/>
      <c r="H166" s="63"/>
      <c r="O166" s="58"/>
      <c r="P166" s="72"/>
    </row>
    <row r="167" spans="1:16" s="3" customFormat="1" x14ac:dyDescent="0.25">
      <c r="A167" s="11"/>
      <c r="B167" s="2"/>
      <c r="C167" s="2"/>
      <c r="E167" s="12"/>
      <c r="H167" s="63"/>
      <c r="N167" s="14"/>
      <c r="O167" s="14"/>
      <c r="P167" s="14"/>
    </row>
    <row r="168" spans="1:16" s="3" customFormat="1" x14ac:dyDescent="0.25">
      <c r="A168" s="11"/>
      <c r="B168" s="2"/>
      <c r="C168" s="2"/>
      <c r="E168" s="12"/>
      <c r="H168" s="63"/>
      <c r="N168" s="14"/>
      <c r="O168" s="14"/>
      <c r="P168" s="14"/>
    </row>
    <row r="169" spans="1:16" s="3" customFormat="1" x14ac:dyDescent="0.25">
      <c r="A169" s="11"/>
      <c r="B169" s="2"/>
      <c r="C169" s="2"/>
      <c r="E169" s="12"/>
      <c r="H169" s="63"/>
      <c r="N169" s="14"/>
      <c r="O169" s="14"/>
      <c r="P169" s="14"/>
    </row>
    <row r="170" spans="1:16" s="3" customFormat="1" x14ac:dyDescent="0.25">
      <c r="A170" s="11"/>
      <c r="B170" s="2"/>
      <c r="C170" s="2"/>
      <c r="E170" s="12"/>
      <c r="H170" s="63"/>
      <c r="N170" s="14"/>
      <c r="O170" s="14"/>
      <c r="P170" s="14"/>
    </row>
    <row r="171" spans="1:16" s="3" customFormat="1" x14ac:dyDescent="0.25">
      <c r="A171" s="11"/>
      <c r="B171" s="2"/>
      <c r="C171" s="2"/>
      <c r="E171" s="12"/>
      <c r="H171" s="63"/>
      <c r="N171" s="14"/>
      <c r="O171" s="14"/>
      <c r="P171" s="14"/>
    </row>
    <row r="172" spans="1:16" s="3" customFormat="1" x14ac:dyDescent="0.25">
      <c r="A172" s="11"/>
      <c r="B172" s="2"/>
      <c r="C172" s="2"/>
      <c r="E172" s="12"/>
      <c r="H172" s="63"/>
      <c r="N172" s="14"/>
      <c r="O172" s="14"/>
      <c r="P172" s="14"/>
    </row>
    <row r="173" spans="1:16" s="3" customFormat="1" x14ac:dyDescent="0.25">
      <c r="A173" s="11"/>
      <c r="B173" s="2"/>
      <c r="C173" s="2"/>
      <c r="E173" s="12"/>
      <c r="H173" s="63"/>
      <c r="N173" s="14"/>
      <c r="O173" s="14"/>
      <c r="P173" s="14"/>
    </row>
    <row r="174" spans="1:16" s="3" customFormat="1" x14ac:dyDescent="0.25">
      <c r="A174" s="11"/>
      <c r="B174" s="2"/>
      <c r="C174" s="2"/>
      <c r="E174" s="12"/>
      <c r="H174" s="63"/>
      <c r="N174" s="14"/>
      <c r="O174" s="14"/>
      <c r="P174" s="14"/>
    </row>
    <row r="175" spans="1:16" s="3" customFormat="1" x14ac:dyDescent="0.25">
      <c r="A175" s="11"/>
      <c r="B175" s="2"/>
      <c r="C175" s="2"/>
      <c r="E175" s="12"/>
      <c r="H175" s="63"/>
      <c r="N175" s="14"/>
      <c r="O175" s="14"/>
      <c r="P175" s="14"/>
    </row>
    <row r="176" spans="1:16" s="3" customFormat="1" x14ac:dyDescent="0.25">
      <c r="A176" s="11"/>
      <c r="B176" s="2"/>
      <c r="C176" s="2"/>
      <c r="E176" s="12"/>
      <c r="H176" s="63"/>
      <c r="N176" s="14"/>
      <c r="O176" s="14"/>
      <c r="P176" s="14"/>
    </row>
    <row r="177" spans="1:16" s="3" customFormat="1" x14ac:dyDescent="0.25">
      <c r="A177" s="11"/>
      <c r="B177" s="2"/>
      <c r="C177" s="2"/>
      <c r="E177" s="12"/>
      <c r="H177" s="63"/>
      <c r="N177" s="14"/>
      <c r="O177" s="14"/>
      <c r="P177" s="14"/>
    </row>
    <row r="178" spans="1:16" s="3" customFormat="1" x14ac:dyDescent="0.25">
      <c r="A178" s="11"/>
      <c r="B178" s="2"/>
      <c r="C178" s="2"/>
      <c r="E178" s="12"/>
      <c r="H178" s="63"/>
      <c r="N178" s="14"/>
      <c r="O178" s="14"/>
      <c r="P178" s="14"/>
    </row>
  </sheetData>
  <mergeCells count="3">
    <mergeCell ref="A3:A4"/>
    <mergeCell ref="A157:L157"/>
    <mergeCell ref="O157:P157"/>
  </mergeCells>
  <conditionalFormatting sqref="B3">
    <cfRule type="duplicateValues" dxfId="474" priority="2"/>
  </conditionalFormatting>
  <conditionalFormatting sqref="B4:B156">
    <cfRule type="duplicateValues" dxfId="473" priority="5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92D050"/>
  </sheetPr>
  <dimension ref="A1:P166"/>
  <sheetViews>
    <sheetView zoomScale="110" zoomScaleNormal="110" workbookViewId="0">
      <pane xSplit="3" ySplit="2" topLeftCell="D141" activePane="bottomRight" state="frozen"/>
      <selection activeCell="H5" sqref="H5"/>
      <selection pane="topRight" activeCell="H5" sqref="H5"/>
      <selection pane="bottomLeft" activeCell="H5" sqref="H5"/>
      <selection pane="bottomRight" activeCell="D144" sqref="D144"/>
    </sheetView>
  </sheetViews>
  <sheetFormatPr defaultRowHeight="15" x14ac:dyDescent="0.2"/>
  <cols>
    <col min="1" max="1" width="8" style="4" customWidth="1"/>
    <col min="2" max="2" width="19.5703125" style="2" customWidth="1"/>
    <col min="3" max="3" width="15.1406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0" customHeight="1" x14ac:dyDescent="0.2">
      <c r="A3" s="142" t="s">
        <v>1151</v>
      </c>
      <c r="B3" s="75" t="s">
        <v>1152</v>
      </c>
      <c r="C3" s="9" t="s">
        <v>1153</v>
      </c>
      <c r="D3" s="77" t="s">
        <v>82</v>
      </c>
      <c r="E3" s="13">
        <v>44417</v>
      </c>
      <c r="F3" s="77" t="s">
        <v>83</v>
      </c>
      <c r="G3" s="13">
        <v>44419</v>
      </c>
      <c r="H3" s="10" t="s">
        <v>84</v>
      </c>
      <c r="I3" s="1">
        <v>64</v>
      </c>
      <c r="J3" s="1">
        <v>35</v>
      </c>
      <c r="K3" s="1">
        <v>45</v>
      </c>
      <c r="L3" s="1">
        <v>17</v>
      </c>
      <c r="M3" s="83">
        <v>25.2</v>
      </c>
      <c r="N3" s="8">
        <v>25</v>
      </c>
      <c r="O3" s="64">
        <v>3000</v>
      </c>
      <c r="P3" s="65">
        <f>Table22452368910111213141516171819202122242345678910[[#This Row],[PEMBULATAN]]*O3</f>
        <v>75000</v>
      </c>
    </row>
    <row r="4" spans="1:16" ht="30" customHeight="1" x14ac:dyDescent="0.2">
      <c r="A4" s="143"/>
      <c r="B4" s="92"/>
      <c r="C4" s="9" t="s">
        <v>1154</v>
      </c>
      <c r="D4" s="77" t="s">
        <v>82</v>
      </c>
      <c r="E4" s="13">
        <v>44417</v>
      </c>
      <c r="F4" s="77" t="s">
        <v>83</v>
      </c>
      <c r="G4" s="13">
        <v>44419</v>
      </c>
      <c r="H4" s="10" t="s">
        <v>84</v>
      </c>
      <c r="I4" s="1">
        <v>50</v>
      </c>
      <c r="J4" s="1">
        <v>80</v>
      </c>
      <c r="K4" s="1">
        <v>25</v>
      </c>
      <c r="L4" s="1">
        <v>12</v>
      </c>
      <c r="M4" s="83">
        <v>25</v>
      </c>
      <c r="N4" s="8">
        <v>25</v>
      </c>
      <c r="O4" s="64">
        <v>3000</v>
      </c>
      <c r="P4" s="65">
        <f>Table22452368910111213141516171819202122242345678910[[#This Row],[PEMBULATAN]]*O4</f>
        <v>75000</v>
      </c>
    </row>
    <row r="5" spans="1:16" ht="30" customHeight="1" x14ac:dyDescent="0.2">
      <c r="A5" s="93"/>
      <c r="B5" s="76" t="s">
        <v>1155</v>
      </c>
      <c r="C5" s="90" t="s">
        <v>1156</v>
      </c>
      <c r="D5" s="79" t="s">
        <v>82</v>
      </c>
      <c r="E5" s="13">
        <v>44417</v>
      </c>
      <c r="F5" s="77" t="s">
        <v>83</v>
      </c>
      <c r="G5" s="13">
        <v>44419</v>
      </c>
      <c r="H5" s="78" t="s">
        <v>84</v>
      </c>
      <c r="I5" s="15">
        <v>85</v>
      </c>
      <c r="J5" s="15">
        <v>37</v>
      </c>
      <c r="K5" s="15">
        <v>12</v>
      </c>
      <c r="L5" s="15">
        <v>3</v>
      </c>
      <c r="M5" s="84">
        <v>9.4350000000000005</v>
      </c>
      <c r="N5" s="73">
        <v>10</v>
      </c>
      <c r="O5" s="64">
        <v>3000</v>
      </c>
      <c r="P5" s="65">
        <f>Table22452368910111213141516171819202122242345678910[[#This Row],[PEMBULATAN]]*O5</f>
        <v>30000</v>
      </c>
    </row>
    <row r="6" spans="1:16" ht="30" customHeight="1" x14ac:dyDescent="0.2">
      <c r="A6" s="93"/>
      <c r="B6" s="76"/>
      <c r="C6" s="90" t="s">
        <v>1157</v>
      </c>
      <c r="D6" s="79" t="s">
        <v>82</v>
      </c>
      <c r="E6" s="13">
        <v>44417</v>
      </c>
      <c r="F6" s="77" t="s">
        <v>83</v>
      </c>
      <c r="G6" s="13">
        <v>44419</v>
      </c>
      <c r="H6" s="78" t="s">
        <v>84</v>
      </c>
      <c r="I6" s="15">
        <v>52</v>
      </c>
      <c r="J6" s="15">
        <v>27</v>
      </c>
      <c r="K6" s="15">
        <v>20</v>
      </c>
      <c r="L6" s="15">
        <v>2</v>
      </c>
      <c r="M6" s="84">
        <v>7.02</v>
      </c>
      <c r="N6" s="73">
        <v>7</v>
      </c>
      <c r="O6" s="64">
        <v>3000</v>
      </c>
      <c r="P6" s="65">
        <f>Table22452368910111213141516171819202122242345678910[[#This Row],[PEMBULATAN]]*O6</f>
        <v>21000</v>
      </c>
    </row>
    <row r="7" spans="1:16" ht="30" customHeight="1" x14ac:dyDescent="0.2">
      <c r="A7" s="93"/>
      <c r="B7" s="76"/>
      <c r="C7" s="90" t="s">
        <v>1158</v>
      </c>
      <c r="D7" s="79" t="s">
        <v>82</v>
      </c>
      <c r="E7" s="13">
        <v>44417</v>
      </c>
      <c r="F7" s="77" t="s">
        <v>83</v>
      </c>
      <c r="G7" s="13">
        <v>44419</v>
      </c>
      <c r="H7" s="78" t="s">
        <v>84</v>
      </c>
      <c r="I7" s="15">
        <v>75</v>
      </c>
      <c r="J7" s="15">
        <v>32</v>
      </c>
      <c r="K7" s="15">
        <v>8</v>
      </c>
      <c r="L7" s="15">
        <v>2</v>
      </c>
      <c r="M7" s="84">
        <v>4.8</v>
      </c>
      <c r="N7" s="73">
        <v>5</v>
      </c>
      <c r="O7" s="64">
        <v>3000</v>
      </c>
      <c r="P7" s="65">
        <f>Table22452368910111213141516171819202122242345678910[[#This Row],[PEMBULATAN]]*O7</f>
        <v>15000</v>
      </c>
    </row>
    <row r="8" spans="1:16" ht="30" customHeight="1" x14ac:dyDescent="0.2">
      <c r="A8" s="93"/>
      <c r="B8" s="76"/>
      <c r="C8" s="90" t="s">
        <v>1159</v>
      </c>
      <c r="D8" s="79" t="s">
        <v>82</v>
      </c>
      <c r="E8" s="13">
        <v>44417</v>
      </c>
      <c r="F8" s="77" t="s">
        <v>83</v>
      </c>
      <c r="G8" s="13">
        <v>44419</v>
      </c>
      <c r="H8" s="78" t="s">
        <v>84</v>
      </c>
      <c r="I8" s="15">
        <v>60</v>
      </c>
      <c r="J8" s="15">
        <v>30</v>
      </c>
      <c r="K8" s="15">
        <v>30</v>
      </c>
      <c r="L8" s="15">
        <v>4</v>
      </c>
      <c r="M8" s="84">
        <v>13.5</v>
      </c>
      <c r="N8" s="73">
        <v>14</v>
      </c>
      <c r="O8" s="64">
        <v>3000</v>
      </c>
      <c r="P8" s="65">
        <f>Table22452368910111213141516171819202122242345678910[[#This Row],[PEMBULATAN]]*O8</f>
        <v>42000</v>
      </c>
    </row>
    <row r="9" spans="1:16" ht="30" customHeight="1" x14ac:dyDescent="0.2">
      <c r="A9" s="93"/>
      <c r="B9" s="76"/>
      <c r="C9" s="90" t="s">
        <v>1160</v>
      </c>
      <c r="D9" s="79" t="s">
        <v>82</v>
      </c>
      <c r="E9" s="13">
        <v>44417</v>
      </c>
      <c r="F9" s="77" t="s">
        <v>83</v>
      </c>
      <c r="G9" s="13">
        <v>44419</v>
      </c>
      <c r="H9" s="78" t="s">
        <v>84</v>
      </c>
      <c r="I9" s="15">
        <v>48</v>
      </c>
      <c r="J9" s="15">
        <v>29</v>
      </c>
      <c r="K9" s="15">
        <v>27</v>
      </c>
      <c r="L9" s="15">
        <v>1</v>
      </c>
      <c r="M9" s="84">
        <v>9.3960000000000008</v>
      </c>
      <c r="N9" s="73">
        <v>10</v>
      </c>
      <c r="O9" s="64">
        <v>3000</v>
      </c>
      <c r="P9" s="65">
        <f>Table22452368910111213141516171819202122242345678910[[#This Row],[PEMBULATAN]]*O9</f>
        <v>30000</v>
      </c>
    </row>
    <row r="10" spans="1:16" ht="30" customHeight="1" x14ac:dyDescent="0.2">
      <c r="A10" s="93"/>
      <c r="B10" s="76"/>
      <c r="C10" s="90" t="s">
        <v>1161</v>
      </c>
      <c r="D10" s="79" t="s">
        <v>82</v>
      </c>
      <c r="E10" s="13">
        <v>44417</v>
      </c>
      <c r="F10" s="77" t="s">
        <v>83</v>
      </c>
      <c r="G10" s="13">
        <v>44419</v>
      </c>
      <c r="H10" s="78" t="s">
        <v>84</v>
      </c>
      <c r="I10" s="15">
        <v>69</v>
      </c>
      <c r="J10" s="15">
        <v>32</v>
      </c>
      <c r="K10" s="15">
        <v>25</v>
      </c>
      <c r="L10" s="15">
        <v>7</v>
      </c>
      <c r="M10" s="84">
        <v>13.8</v>
      </c>
      <c r="N10" s="73">
        <v>14</v>
      </c>
      <c r="O10" s="64">
        <v>3000</v>
      </c>
      <c r="P10" s="65">
        <f>Table22452368910111213141516171819202122242345678910[[#This Row],[PEMBULATAN]]*O10</f>
        <v>42000</v>
      </c>
    </row>
    <row r="11" spans="1:16" ht="30" customHeight="1" x14ac:dyDescent="0.2">
      <c r="A11" s="93"/>
      <c r="B11" s="76"/>
      <c r="C11" s="90" t="s">
        <v>1162</v>
      </c>
      <c r="D11" s="79" t="s">
        <v>82</v>
      </c>
      <c r="E11" s="13">
        <v>44417</v>
      </c>
      <c r="F11" s="77" t="s">
        <v>83</v>
      </c>
      <c r="G11" s="13">
        <v>44419</v>
      </c>
      <c r="H11" s="78" t="s">
        <v>84</v>
      </c>
      <c r="I11" s="15">
        <v>23</v>
      </c>
      <c r="J11" s="15">
        <v>12</v>
      </c>
      <c r="K11" s="15">
        <v>84</v>
      </c>
      <c r="L11" s="15">
        <v>3</v>
      </c>
      <c r="M11" s="84">
        <v>5.7960000000000003</v>
      </c>
      <c r="N11" s="73">
        <v>6</v>
      </c>
      <c r="O11" s="64">
        <v>3000</v>
      </c>
      <c r="P11" s="65">
        <f>Table22452368910111213141516171819202122242345678910[[#This Row],[PEMBULATAN]]*O11</f>
        <v>18000</v>
      </c>
    </row>
    <row r="12" spans="1:16" ht="30" customHeight="1" x14ac:dyDescent="0.2">
      <c r="A12" s="93"/>
      <c r="B12" s="76"/>
      <c r="C12" s="90" t="s">
        <v>1163</v>
      </c>
      <c r="D12" s="79" t="s">
        <v>82</v>
      </c>
      <c r="E12" s="13">
        <v>44417</v>
      </c>
      <c r="F12" s="77" t="s">
        <v>83</v>
      </c>
      <c r="G12" s="13">
        <v>44419</v>
      </c>
      <c r="H12" s="78" t="s">
        <v>84</v>
      </c>
      <c r="I12" s="15">
        <v>117</v>
      </c>
      <c r="J12" s="15">
        <v>18</v>
      </c>
      <c r="K12" s="15">
        <v>10</v>
      </c>
      <c r="L12" s="15">
        <v>1</v>
      </c>
      <c r="M12" s="84">
        <v>5.2649999999999997</v>
      </c>
      <c r="N12" s="73">
        <v>5</v>
      </c>
      <c r="O12" s="64">
        <v>3000</v>
      </c>
      <c r="P12" s="65">
        <f>Table22452368910111213141516171819202122242345678910[[#This Row],[PEMBULATAN]]*O12</f>
        <v>15000</v>
      </c>
    </row>
    <row r="13" spans="1:16" ht="30" customHeight="1" x14ac:dyDescent="0.2">
      <c r="A13" s="93"/>
      <c r="B13" s="76"/>
      <c r="C13" s="90" t="s">
        <v>1164</v>
      </c>
      <c r="D13" s="79" t="s">
        <v>82</v>
      </c>
      <c r="E13" s="13">
        <v>44417</v>
      </c>
      <c r="F13" s="77" t="s">
        <v>83</v>
      </c>
      <c r="G13" s="13">
        <v>44419</v>
      </c>
      <c r="H13" s="78" t="s">
        <v>84</v>
      </c>
      <c r="I13" s="15">
        <v>100</v>
      </c>
      <c r="J13" s="15">
        <v>19</v>
      </c>
      <c r="K13" s="15">
        <v>7</v>
      </c>
      <c r="L13" s="15">
        <v>1</v>
      </c>
      <c r="M13" s="84">
        <v>3.3250000000000002</v>
      </c>
      <c r="N13" s="73">
        <v>4</v>
      </c>
      <c r="O13" s="64">
        <v>3000</v>
      </c>
      <c r="P13" s="65">
        <f>Table22452368910111213141516171819202122242345678910[[#This Row],[PEMBULATAN]]*O13</f>
        <v>12000</v>
      </c>
    </row>
    <row r="14" spans="1:16" ht="30" customHeight="1" x14ac:dyDescent="0.2">
      <c r="A14" s="93"/>
      <c r="B14" s="76"/>
      <c r="C14" s="90" t="s">
        <v>1165</v>
      </c>
      <c r="D14" s="79" t="s">
        <v>82</v>
      </c>
      <c r="E14" s="13">
        <v>44417</v>
      </c>
      <c r="F14" s="77" t="s">
        <v>83</v>
      </c>
      <c r="G14" s="13">
        <v>44419</v>
      </c>
      <c r="H14" s="78" t="s">
        <v>84</v>
      </c>
      <c r="I14" s="15">
        <v>30</v>
      </c>
      <c r="J14" s="15">
        <v>23</v>
      </c>
      <c r="K14" s="15">
        <v>34</v>
      </c>
      <c r="L14" s="15">
        <v>1</v>
      </c>
      <c r="M14" s="84">
        <v>5.8650000000000002</v>
      </c>
      <c r="N14" s="73">
        <v>6</v>
      </c>
      <c r="O14" s="64">
        <v>3000</v>
      </c>
      <c r="P14" s="65">
        <f>Table22452368910111213141516171819202122242345678910[[#This Row],[PEMBULATAN]]*O14</f>
        <v>18000</v>
      </c>
    </row>
    <row r="15" spans="1:16" ht="30" customHeight="1" x14ac:dyDescent="0.2">
      <c r="A15" s="93"/>
      <c r="B15" s="76"/>
      <c r="C15" s="90" t="s">
        <v>1166</v>
      </c>
      <c r="D15" s="79" t="s">
        <v>82</v>
      </c>
      <c r="E15" s="13">
        <v>44417</v>
      </c>
      <c r="F15" s="77" t="s">
        <v>83</v>
      </c>
      <c r="G15" s="13">
        <v>44419</v>
      </c>
      <c r="H15" s="78" t="s">
        <v>84</v>
      </c>
      <c r="I15" s="15">
        <v>37</v>
      </c>
      <c r="J15" s="15">
        <v>29</v>
      </c>
      <c r="K15" s="15">
        <v>15</v>
      </c>
      <c r="L15" s="15">
        <v>1</v>
      </c>
      <c r="M15" s="84">
        <v>4.0237499999999997</v>
      </c>
      <c r="N15" s="73">
        <v>4</v>
      </c>
      <c r="O15" s="64">
        <v>3000</v>
      </c>
      <c r="P15" s="65">
        <f>Table22452368910111213141516171819202122242345678910[[#This Row],[PEMBULATAN]]*O15</f>
        <v>12000</v>
      </c>
    </row>
    <row r="16" spans="1:16" ht="30" customHeight="1" x14ac:dyDescent="0.2">
      <c r="A16" s="93"/>
      <c r="B16" s="76"/>
      <c r="C16" s="90" t="s">
        <v>1167</v>
      </c>
      <c r="D16" s="79" t="s">
        <v>82</v>
      </c>
      <c r="E16" s="13">
        <v>44417</v>
      </c>
      <c r="F16" s="77" t="s">
        <v>83</v>
      </c>
      <c r="G16" s="13">
        <v>44419</v>
      </c>
      <c r="H16" s="78" t="s">
        <v>84</v>
      </c>
      <c r="I16" s="15">
        <v>100</v>
      </c>
      <c r="J16" s="15">
        <v>12</v>
      </c>
      <c r="K16" s="15">
        <v>8</v>
      </c>
      <c r="L16" s="15">
        <v>1</v>
      </c>
      <c r="M16" s="84">
        <v>2.4</v>
      </c>
      <c r="N16" s="73">
        <v>3</v>
      </c>
      <c r="O16" s="64">
        <v>3000</v>
      </c>
      <c r="P16" s="65">
        <f>Table22452368910111213141516171819202122242345678910[[#This Row],[PEMBULATAN]]*O16</f>
        <v>9000</v>
      </c>
    </row>
    <row r="17" spans="1:16" ht="30" customHeight="1" x14ac:dyDescent="0.2">
      <c r="A17" s="93"/>
      <c r="B17" s="76"/>
      <c r="C17" s="90" t="s">
        <v>1168</v>
      </c>
      <c r="D17" s="79" t="s">
        <v>82</v>
      </c>
      <c r="E17" s="13">
        <v>44417</v>
      </c>
      <c r="F17" s="77" t="s">
        <v>83</v>
      </c>
      <c r="G17" s="13">
        <v>44419</v>
      </c>
      <c r="H17" s="78" t="s">
        <v>84</v>
      </c>
      <c r="I17" s="15">
        <v>19</v>
      </c>
      <c r="J17" s="15">
        <v>15</v>
      </c>
      <c r="K17" s="15">
        <v>8</v>
      </c>
      <c r="L17" s="15">
        <v>1</v>
      </c>
      <c r="M17" s="84">
        <v>0.56999999999999995</v>
      </c>
      <c r="N17" s="73">
        <v>1</v>
      </c>
      <c r="O17" s="64">
        <v>3000</v>
      </c>
      <c r="P17" s="65">
        <f>Table22452368910111213141516171819202122242345678910[[#This Row],[PEMBULATAN]]*O17</f>
        <v>3000</v>
      </c>
    </row>
    <row r="18" spans="1:16" ht="30" customHeight="1" x14ac:dyDescent="0.2">
      <c r="A18" s="93"/>
      <c r="B18" s="76"/>
      <c r="C18" s="90" t="s">
        <v>1169</v>
      </c>
      <c r="D18" s="79" t="s">
        <v>82</v>
      </c>
      <c r="E18" s="13">
        <v>44417</v>
      </c>
      <c r="F18" s="77" t="s">
        <v>83</v>
      </c>
      <c r="G18" s="13">
        <v>44419</v>
      </c>
      <c r="H18" s="78" t="s">
        <v>84</v>
      </c>
      <c r="I18" s="15">
        <v>95</v>
      </c>
      <c r="J18" s="15">
        <v>64</v>
      </c>
      <c r="K18" s="15">
        <v>30</v>
      </c>
      <c r="L18" s="15">
        <v>20</v>
      </c>
      <c r="M18" s="84">
        <v>45.6</v>
      </c>
      <c r="N18" s="73">
        <v>46</v>
      </c>
      <c r="O18" s="64">
        <v>3000</v>
      </c>
      <c r="P18" s="65">
        <f>Table22452368910111213141516171819202122242345678910[[#This Row],[PEMBULATAN]]*O18</f>
        <v>138000</v>
      </c>
    </row>
    <row r="19" spans="1:16" ht="30" customHeight="1" x14ac:dyDescent="0.2">
      <c r="A19" s="93"/>
      <c r="B19" s="76"/>
      <c r="C19" s="90" t="s">
        <v>1170</v>
      </c>
      <c r="D19" s="79" t="s">
        <v>82</v>
      </c>
      <c r="E19" s="13">
        <v>44417</v>
      </c>
      <c r="F19" s="77" t="s">
        <v>83</v>
      </c>
      <c r="G19" s="13">
        <v>44419</v>
      </c>
      <c r="H19" s="78" t="s">
        <v>84</v>
      </c>
      <c r="I19" s="15">
        <v>60</v>
      </c>
      <c r="J19" s="15">
        <v>45</v>
      </c>
      <c r="K19" s="15">
        <v>25</v>
      </c>
      <c r="L19" s="15">
        <v>10</v>
      </c>
      <c r="M19" s="84">
        <v>16.875</v>
      </c>
      <c r="N19" s="73">
        <v>17</v>
      </c>
      <c r="O19" s="64">
        <v>3000</v>
      </c>
      <c r="P19" s="65">
        <f>Table22452368910111213141516171819202122242345678910[[#This Row],[PEMBULATAN]]*O19</f>
        <v>51000</v>
      </c>
    </row>
    <row r="20" spans="1:16" ht="30" customHeight="1" x14ac:dyDescent="0.2">
      <c r="A20" s="93"/>
      <c r="B20" s="76"/>
      <c r="C20" s="90" t="s">
        <v>1171</v>
      </c>
      <c r="D20" s="79" t="s">
        <v>82</v>
      </c>
      <c r="E20" s="13">
        <v>44417</v>
      </c>
      <c r="F20" s="77" t="s">
        <v>83</v>
      </c>
      <c r="G20" s="13">
        <v>44419</v>
      </c>
      <c r="H20" s="78" t="s">
        <v>84</v>
      </c>
      <c r="I20" s="15">
        <v>120</v>
      </c>
      <c r="J20" s="15">
        <v>6</v>
      </c>
      <c r="K20" s="15">
        <v>6</v>
      </c>
      <c r="L20" s="15">
        <v>1</v>
      </c>
      <c r="M20" s="84">
        <v>1.08</v>
      </c>
      <c r="N20" s="73">
        <v>2</v>
      </c>
      <c r="O20" s="64">
        <v>3000</v>
      </c>
      <c r="P20" s="65">
        <f>Table22452368910111213141516171819202122242345678910[[#This Row],[PEMBULATAN]]*O20</f>
        <v>6000</v>
      </c>
    </row>
    <row r="21" spans="1:16" ht="30" customHeight="1" x14ac:dyDescent="0.2">
      <c r="A21" s="93"/>
      <c r="B21" s="76"/>
      <c r="C21" s="90" t="s">
        <v>1172</v>
      </c>
      <c r="D21" s="79" t="s">
        <v>82</v>
      </c>
      <c r="E21" s="13">
        <v>44417</v>
      </c>
      <c r="F21" s="77" t="s">
        <v>83</v>
      </c>
      <c r="G21" s="13">
        <v>44419</v>
      </c>
      <c r="H21" s="78" t="s">
        <v>84</v>
      </c>
      <c r="I21" s="15">
        <v>65</v>
      </c>
      <c r="J21" s="15">
        <v>33</v>
      </c>
      <c r="K21" s="15">
        <v>23</v>
      </c>
      <c r="L21" s="15">
        <v>6</v>
      </c>
      <c r="M21" s="84">
        <v>12.33375</v>
      </c>
      <c r="N21" s="73">
        <v>13</v>
      </c>
      <c r="O21" s="64">
        <v>3000</v>
      </c>
      <c r="P21" s="65">
        <f>Table22452368910111213141516171819202122242345678910[[#This Row],[PEMBULATAN]]*O21</f>
        <v>39000</v>
      </c>
    </row>
    <row r="22" spans="1:16" ht="30" customHeight="1" x14ac:dyDescent="0.2">
      <c r="A22" s="93"/>
      <c r="B22" s="76"/>
      <c r="C22" s="90" t="s">
        <v>1173</v>
      </c>
      <c r="D22" s="79" t="s">
        <v>82</v>
      </c>
      <c r="E22" s="13">
        <v>44417</v>
      </c>
      <c r="F22" s="77" t="s">
        <v>83</v>
      </c>
      <c r="G22" s="13">
        <v>44419</v>
      </c>
      <c r="H22" s="78" t="s">
        <v>84</v>
      </c>
      <c r="I22" s="15">
        <v>50</v>
      </c>
      <c r="J22" s="15">
        <v>30</v>
      </c>
      <c r="K22" s="15">
        <v>40</v>
      </c>
      <c r="L22" s="15">
        <v>10</v>
      </c>
      <c r="M22" s="84">
        <v>15</v>
      </c>
      <c r="N22" s="73">
        <v>15</v>
      </c>
      <c r="O22" s="64">
        <v>3000</v>
      </c>
      <c r="P22" s="65">
        <f>Table22452368910111213141516171819202122242345678910[[#This Row],[PEMBULATAN]]*O22</f>
        <v>45000</v>
      </c>
    </row>
    <row r="23" spans="1:16" ht="30" customHeight="1" x14ac:dyDescent="0.2">
      <c r="A23" s="93"/>
      <c r="B23" s="76"/>
      <c r="C23" s="90" t="s">
        <v>1174</v>
      </c>
      <c r="D23" s="79" t="s">
        <v>82</v>
      </c>
      <c r="E23" s="13">
        <v>44417</v>
      </c>
      <c r="F23" s="77" t="s">
        <v>83</v>
      </c>
      <c r="G23" s="13">
        <v>44419</v>
      </c>
      <c r="H23" s="78" t="s">
        <v>84</v>
      </c>
      <c r="I23" s="15">
        <v>30</v>
      </c>
      <c r="J23" s="15">
        <v>33</v>
      </c>
      <c r="K23" s="15">
        <v>56</v>
      </c>
      <c r="L23" s="15">
        <v>5</v>
      </c>
      <c r="M23" s="84">
        <v>13.86</v>
      </c>
      <c r="N23" s="73">
        <v>14</v>
      </c>
      <c r="O23" s="64">
        <v>3000</v>
      </c>
      <c r="P23" s="65">
        <f>Table22452368910111213141516171819202122242345678910[[#This Row],[PEMBULATAN]]*O23</f>
        <v>42000</v>
      </c>
    </row>
    <row r="24" spans="1:16" ht="30" customHeight="1" x14ac:dyDescent="0.2">
      <c r="A24" s="93"/>
      <c r="B24" s="76"/>
      <c r="C24" s="90" t="s">
        <v>1175</v>
      </c>
      <c r="D24" s="79" t="s">
        <v>82</v>
      </c>
      <c r="E24" s="13">
        <v>44417</v>
      </c>
      <c r="F24" s="77" t="s">
        <v>83</v>
      </c>
      <c r="G24" s="13">
        <v>44419</v>
      </c>
      <c r="H24" s="78" t="s">
        <v>84</v>
      </c>
      <c r="I24" s="15">
        <v>50</v>
      </c>
      <c r="J24" s="15">
        <v>30</v>
      </c>
      <c r="K24" s="15">
        <v>28</v>
      </c>
      <c r="L24" s="15">
        <v>5</v>
      </c>
      <c r="M24" s="84">
        <v>10.5</v>
      </c>
      <c r="N24" s="73">
        <v>11</v>
      </c>
      <c r="O24" s="64">
        <v>3000</v>
      </c>
      <c r="P24" s="65">
        <f>Table22452368910111213141516171819202122242345678910[[#This Row],[PEMBULATAN]]*O24</f>
        <v>33000</v>
      </c>
    </row>
    <row r="25" spans="1:16" ht="30" customHeight="1" x14ac:dyDescent="0.2">
      <c r="A25" s="93"/>
      <c r="B25" s="76"/>
      <c r="C25" s="90" t="s">
        <v>1176</v>
      </c>
      <c r="D25" s="79" t="s">
        <v>82</v>
      </c>
      <c r="E25" s="13">
        <v>44417</v>
      </c>
      <c r="F25" s="77" t="s">
        <v>83</v>
      </c>
      <c r="G25" s="13">
        <v>44419</v>
      </c>
      <c r="H25" s="78" t="s">
        <v>84</v>
      </c>
      <c r="I25" s="15">
        <v>90</v>
      </c>
      <c r="J25" s="15">
        <v>40</v>
      </c>
      <c r="K25" s="15">
        <v>27</v>
      </c>
      <c r="L25" s="15">
        <v>11</v>
      </c>
      <c r="M25" s="84">
        <v>24.3</v>
      </c>
      <c r="N25" s="73">
        <v>25</v>
      </c>
      <c r="O25" s="64">
        <v>3000</v>
      </c>
      <c r="P25" s="65">
        <f>Table22452368910111213141516171819202122242345678910[[#This Row],[PEMBULATAN]]*O25</f>
        <v>75000</v>
      </c>
    </row>
    <row r="26" spans="1:16" ht="30" customHeight="1" x14ac:dyDescent="0.2">
      <c r="A26" s="93"/>
      <c r="B26" s="76"/>
      <c r="C26" s="90" t="s">
        <v>1177</v>
      </c>
      <c r="D26" s="79" t="s">
        <v>82</v>
      </c>
      <c r="E26" s="13">
        <v>44417</v>
      </c>
      <c r="F26" s="77" t="s">
        <v>83</v>
      </c>
      <c r="G26" s="13">
        <v>44419</v>
      </c>
      <c r="H26" s="78" t="s">
        <v>84</v>
      </c>
      <c r="I26" s="15">
        <v>55</v>
      </c>
      <c r="J26" s="15">
        <v>30</v>
      </c>
      <c r="K26" s="15">
        <v>30</v>
      </c>
      <c r="L26" s="15">
        <v>7</v>
      </c>
      <c r="M26" s="84">
        <v>12.375</v>
      </c>
      <c r="N26" s="73">
        <v>13</v>
      </c>
      <c r="O26" s="64">
        <v>3000</v>
      </c>
      <c r="P26" s="65">
        <f>Table22452368910111213141516171819202122242345678910[[#This Row],[PEMBULATAN]]*O26</f>
        <v>39000</v>
      </c>
    </row>
    <row r="27" spans="1:16" ht="30" customHeight="1" x14ac:dyDescent="0.2">
      <c r="A27" s="93"/>
      <c r="B27" s="76"/>
      <c r="C27" s="90" t="s">
        <v>1178</v>
      </c>
      <c r="D27" s="79" t="s">
        <v>82</v>
      </c>
      <c r="E27" s="13">
        <v>44417</v>
      </c>
      <c r="F27" s="77" t="s">
        <v>83</v>
      </c>
      <c r="G27" s="13">
        <v>44419</v>
      </c>
      <c r="H27" s="78" t="s">
        <v>84</v>
      </c>
      <c r="I27" s="15">
        <v>29</v>
      </c>
      <c r="J27" s="15">
        <v>37</v>
      </c>
      <c r="K27" s="15">
        <v>15</v>
      </c>
      <c r="L27" s="15">
        <v>2</v>
      </c>
      <c r="M27" s="84">
        <v>4.0237499999999997</v>
      </c>
      <c r="N27" s="73">
        <v>4</v>
      </c>
      <c r="O27" s="64">
        <v>3000</v>
      </c>
      <c r="P27" s="65">
        <f>Table22452368910111213141516171819202122242345678910[[#This Row],[PEMBULATAN]]*O27</f>
        <v>12000</v>
      </c>
    </row>
    <row r="28" spans="1:16" ht="30" customHeight="1" x14ac:dyDescent="0.2">
      <c r="A28" s="93"/>
      <c r="B28" s="76"/>
      <c r="C28" s="90" t="s">
        <v>1179</v>
      </c>
      <c r="D28" s="79" t="s">
        <v>82</v>
      </c>
      <c r="E28" s="13">
        <v>44417</v>
      </c>
      <c r="F28" s="77" t="s">
        <v>83</v>
      </c>
      <c r="G28" s="13">
        <v>44419</v>
      </c>
      <c r="H28" s="78" t="s">
        <v>84</v>
      </c>
      <c r="I28" s="15">
        <v>59</v>
      </c>
      <c r="J28" s="15">
        <v>56</v>
      </c>
      <c r="K28" s="15">
        <v>37</v>
      </c>
      <c r="L28" s="15">
        <v>7</v>
      </c>
      <c r="M28" s="84">
        <v>30.562000000000001</v>
      </c>
      <c r="N28" s="73">
        <v>31</v>
      </c>
      <c r="O28" s="64">
        <v>3000</v>
      </c>
      <c r="P28" s="65">
        <f>Table22452368910111213141516171819202122242345678910[[#This Row],[PEMBULATAN]]*O28</f>
        <v>93000</v>
      </c>
    </row>
    <row r="29" spans="1:16" ht="30" customHeight="1" x14ac:dyDescent="0.2">
      <c r="A29" s="93"/>
      <c r="B29" s="76"/>
      <c r="C29" s="90" t="s">
        <v>1180</v>
      </c>
      <c r="D29" s="79" t="s">
        <v>82</v>
      </c>
      <c r="E29" s="13">
        <v>44417</v>
      </c>
      <c r="F29" s="77" t="s">
        <v>83</v>
      </c>
      <c r="G29" s="13">
        <v>44419</v>
      </c>
      <c r="H29" s="78" t="s">
        <v>84</v>
      </c>
      <c r="I29" s="15">
        <v>93</v>
      </c>
      <c r="J29" s="15">
        <v>60</v>
      </c>
      <c r="K29" s="15">
        <v>16</v>
      </c>
      <c r="L29" s="15">
        <v>7</v>
      </c>
      <c r="M29" s="84">
        <v>22.32</v>
      </c>
      <c r="N29" s="73">
        <v>23</v>
      </c>
      <c r="O29" s="64">
        <v>3000</v>
      </c>
      <c r="P29" s="65">
        <f>Table22452368910111213141516171819202122242345678910[[#This Row],[PEMBULATAN]]*O29</f>
        <v>69000</v>
      </c>
    </row>
    <row r="30" spans="1:16" ht="30" customHeight="1" x14ac:dyDescent="0.2">
      <c r="A30" s="93"/>
      <c r="B30" s="76"/>
      <c r="C30" s="90" t="s">
        <v>1181</v>
      </c>
      <c r="D30" s="79" t="s">
        <v>82</v>
      </c>
      <c r="E30" s="13">
        <v>44417</v>
      </c>
      <c r="F30" s="77" t="s">
        <v>83</v>
      </c>
      <c r="G30" s="13">
        <v>44419</v>
      </c>
      <c r="H30" s="78" t="s">
        <v>84</v>
      </c>
      <c r="I30" s="15">
        <v>103</v>
      </c>
      <c r="J30" s="15">
        <v>58</v>
      </c>
      <c r="K30" s="15">
        <v>34</v>
      </c>
      <c r="L30" s="15">
        <v>21</v>
      </c>
      <c r="M30" s="84">
        <v>50.779000000000003</v>
      </c>
      <c r="N30" s="73">
        <v>51</v>
      </c>
      <c r="O30" s="64">
        <v>3000</v>
      </c>
      <c r="P30" s="65">
        <f>Table22452368910111213141516171819202122242345678910[[#This Row],[PEMBULATAN]]*O30</f>
        <v>153000</v>
      </c>
    </row>
    <row r="31" spans="1:16" ht="30" customHeight="1" x14ac:dyDescent="0.2">
      <c r="A31" s="93"/>
      <c r="B31" s="76"/>
      <c r="C31" s="90" t="s">
        <v>1182</v>
      </c>
      <c r="D31" s="79" t="s">
        <v>82</v>
      </c>
      <c r="E31" s="13">
        <v>44417</v>
      </c>
      <c r="F31" s="77" t="s">
        <v>83</v>
      </c>
      <c r="G31" s="13">
        <v>44419</v>
      </c>
      <c r="H31" s="78" t="s">
        <v>84</v>
      </c>
      <c r="I31" s="15">
        <v>79</v>
      </c>
      <c r="J31" s="15">
        <v>63</v>
      </c>
      <c r="K31" s="15">
        <v>35</v>
      </c>
      <c r="L31" s="15">
        <v>4</v>
      </c>
      <c r="M31" s="84">
        <v>43.548749999999998</v>
      </c>
      <c r="N31" s="73">
        <v>44</v>
      </c>
      <c r="O31" s="64">
        <v>3000</v>
      </c>
      <c r="P31" s="65">
        <f>Table22452368910111213141516171819202122242345678910[[#This Row],[PEMBULATAN]]*O31</f>
        <v>132000</v>
      </c>
    </row>
    <row r="32" spans="1:16" ht="30" customHeight="1" x14ac:dyDescent="0.2">
      <c r="A32" s="93"/>
      <c r="B32" s="76"/>
      <c r="C32" s="90" t="s">
        <v>1183</v>
      </c>
      <c r="D32" s="79" t="s">
        <v>82</v>
      </c>
      <c r="E32" s="13">
        <v>44417</v>
      </c>
      <c r="F32" s="77" t="s">
        <v>83</v>
      </c>
      <c r="G32" s="13">
        <v>44419</v>
      </c>
      <c r="H32" s="78" t="s">
        <v>84</v>
      </c>
      <c r="I32" s="15">
        <v>94</v>
      </c>
      <c r="J32" s="15">
        <v>58</v>
      </c>
      <c r="K32" s="15">
        <v>24</v>
      </c>
      <c r="L32" s="15">
        <v>9</v>
      </c>
      <c r="M32" s="84">
        <v>32.712000000000003</v>
      </c>
      <c r="N32" s="73">
        <v>33</v>
      </c>
      <c r="O32" s="64">
        <v>3000</v>
      </c>
      <c r="P32" s="65">
        <f>Table22452368910111213141516171819202122242345678910[[#This Row],[PEMBULATAN]]*O32</f>
        <v>99000</v>
      </c>
    </row>
    <row r="33" spans="1:16" ht="30" customHeight="1" x14ac:dyDescent="0.2">
      <c r="A33" s="93"/>
      <c r="B33" s="76"/>
      <c r="C33" s="90" t="s">
        <v>1184</v>
      </c>
      <c r="D33" s="79" t="s">
        <v>82</v>
      </c>
      <c r="E33" s="13">
        <v>44417</v>
      </c>
      <c r="F33" s="77" t="s">
        <v>83</v>
      </c>
      <c r="G33" s="13">
        <v>44419</v>
      </c>
      <c r="H33" s="78" t="s">
        <v>84</v>
      </c>
      <c r="I33" s="15">
        <v>69</v>
      </c>
      <c r="J33" s="15">
        <v>68</v>
      </c>
      <c r="K33" s="15">
        <v>33</v>
      </c>
      <c r="L33" s="15">
        <v>10</v>
      </c>
      <c r="M33" s="84">
        <v>38.709000000000003</v>
      </c>
      <c r="N33" s="73">
        <v>39</v>
      </c>
      <c r="O33" s="64">
        <v>3000</v>
      </c>
      <c r="P33" s="65">
        <f>Table22452368910111213141516171819202122242345678910[[#This Row],[PEMBULATAN]]*O33</f>
        <v>117000</v>
      </c>
    </row>
    <row r="34" spans="1:16" ht="30" customHeight="1" x14ac:dyDescent="0.2">
      <c r="A34" s="93"/>
      <c r="B34" s="76"/>
      <c r="C34" s="90" t="s">
        <v>1185</v>
      </c>
      <c r="D34" s="79" t="s">
        <v>82</v>
      </c>
      <c r="E34" s="13">
        <v>44417</v>
      </c>
      <c r="F34" s="77" t="s">
        <v>83</v>
      </c>
      <c r="G34" s="13">
        <v>44419</v>
      </c>
      <c r="H34" s="78" t="s">
        <v>84</v>
      </c>
      <c r="I34" s="15">
        <v>82</v>
      </c>
      <c r="J34" s="15">
        <v>61</v>
      </c>
      <c r="K34" s="15">
        <v>37</v>
      </c>
      <c r="L34" s="15">
        <v>9</v>
      </c>
      <c r="M34" s="84">
        <v>46.268500000000003</v>
      </c>
      <c r="N34" s="73">
        <v>46</v>
      </c>
      <c r="O34" s="64">
        <v>3000</v>
      </c>
      <c r="P34" s="65">
        <f>Table22452368910111213141516171819202122242345678910[[#This Row],[PEMBULATAN]]*O34</f>
        <v>138000</v>
      </c>
    </row>
    <row r="35" spans="1:16" ht="30" customHeight="1" x14ac:dyDescent="0.2">
      <c r="A35" s="93"/>
      <c r="B35" s="76"/>
      <c r="C35" s="90" t="s">
        <v>1186</v>
      </c>
      <c r="D35" s="79" t="s">
        <v>82</v>
      </c>
      <c r="E35" s="13">
        <v>44417</v>
      </c>
      <c r="F35" s="77" t="s">
        <v>83</v>
      </c>
      <c r="G35" s="13">
        <v>44419</v>
      </c>
      <c r="H35" s="78" t="s">
        <v>84</v>
      </c>
      <c r="I35" s="15">
        <v>66</v>
      </c>
      <c r="J35" s="15">
        <v>56</v>
      </c>
      <c r="K35" s="15">
        <v>24</v>
      </c>
      <c r="L35" s="15">
        <v>3</v>
      </c>
      <c r="M35" s="84">
        <v>22.175999999999998</v>
      </c>
      <c r="N35" s="73">
        <v>22</v>
      </c>
      <c r="O35" s="64">
        <v>3000</v>
      </c>
      <c r="P35" s="65">
        <f>Table22452368910111213141516171819202122242345678910[[#This Row],[PEMBULATAN]]*O35</f>
        <v>66000</v>
      </c>
    </row>
    <row r="36" spans="1:16" ht="30" customHeight="1" x14ac:dyDescent="0.2">
      <c r="A36" s="93"/>
      <c r="B36" s="76"/>
      <c r="C36" s="90" t="s">
        <v>1187</v>
      </c>
      <c r="D36" s="79" t="s">
        <v>82</v>
      </c>
      <c r="E36" s="13">
        <v>44417</v>
      </c>
      <c r="F36" s="77" t="s">
        <v>83</v>
      </c>
      <c r="G36" s="13">
        <v>44419</v>
      </c>
      <c r="H36" s="78" t="s">
        <v>84</v>
      </c>
      <c r="I36" s="15">
        <v>93</v>
      </c>
      <c r="J36" s="15">
        <v>54</v>
      </c>
      <c r="K36" s="15">
        <v>33</v>
      </c>
      <c r="L36" s="15">
        <v>11</v>
      </c>
      <c r="M36" s="84">
        <v>41.4315</v>
      </c>
      <c r="N36" s="73">
        <v>42</v>
      </c>
      <c r="O36" s="64">
        <v>3000</v>
      </c>
      <c r="P36" s="65">
        <f>Table22452368910111213141516171819202122242345678910[[#This Row],[PEMBULATAN]]*O36</f>
        <v>126000</v>
      </c>
    </row>
    <row r="37" spans="1:16" ht="30" customHeight="1" x14ac:dyDescent="0.2">
      <c r="A37" s="93"/>
      <c r="B37" s="76"/>
      <c r="C37" s="90" t="s">
        <v>1188</v>
      </c>
      <c r="D37" s="79" t="s">
        <v>82</v>
      </c>
      <c r="E37" s="13">
        <v>44417</v>
      </c>
      <c r="F37" s="77" t="s">
        <v>83</v>
      </c>
      <c r="G37" s="13">
        <v>44419</v>
      </c>
      <c r="H37" s="78" t="s">
        <v>84</v>
      </c>
      <c r="I37" s="15">
        <v>55</v>
      </c>
      <c r="J37" s="15">
        <v>37</v>
      </c>
      <c r="K37" s="15">
        <v>26</v>
      </c>
      <c r="L37" s="15">
        <v>3</v>
      </c>
      <c r="M37" s="84">
        <v>13.227499999999999</v>
      </c>
      <c r="N37" s="73">
        <v>13</v>
      </c>
      <c r="O37" s="64">
        <v>3000</v>
      </c>
      <c r="P37" s="65">
        <f>Table22452368910111213141516171819202122242345678910[[#This Row],[PEMBULATAN]]*O37</f>
        <v>39000</v>
      </c>
    </row>
    <row r="38" spans="1:16" ht="30" customHeight="1" x14ac:dyDescent="0.2">
      <c r="A38" s="93"/>
      <c r="B38" s="76"/>
      <c r="C38" s="90" t="s">
        <v>1189</v>
      </c>
      <c r="D38" s="79" t="s">
        <v>82</v>
      </c>
      <c r="E38" s="13">
        <v>44417</v>
      </c>
      <c r="F38" s="77" t="s">
        <v>83</v>
      </c>
      <c r="G38" s="13">
        <v>44419</v>
      </c>
      <c r="H38" s="78" t="s">
        <v>84</v>
      </c>
      <c r="I38" s="15">
        <v>80</v>
      </c>
      <c r="J38" s="15">
        <v>52</v>
      </c>
      <c r="K38" s="15">
        <v>20</v>
      </c>
      <c r="L38" s="15">
        <v>5</v>
      </c>
      <c r="M38" s="84">
        <v>20.8</v>
      </c>
      <c r="N38" s="73">
        <v>21</v>
      </c>
      <c r="O38" s="64">
        <v>3000</v>
      </c>
      <c r="P38" s="65">
        <f>Table22452368910111213141516171819202122242345678910[[#This Row],[PEMBULATAN]]*O38</f>
        <v>63000</v>
      </c>
    </row>
    <row r="39" spans="1:16" ht="30" customHeight="1" x14ac:dyDescent="0.2">
      <c r="A39" s="93"/>
      <c r="B39" s="76"/>
      <c r="C39" s="90" t="s">
        <v>1190</v>
      </c>
      <c r="D39" s="79" t="s">
        <v>82</v>
      </c>
      <c r="E39" s="13">
        <v>44417</v>
      </c>
      <c r="F39" s="77" t="s">
        <v>83</v>
      </c>
      <c r="G39" s="13">
        <v>44419</v>
      </c>
      <c r="H39" s="78" t="s">
        <v>84</v>
      </c>
      <c r="I39" s="15">
        <v>58</v>
      </c>
      <c r="J39" s="15">
        <v>43</v>
      </c>
      <c r="K39" s="15">
        <v>14</v>
      </c>
      <c r="L39" s="15">
        <v>3</v>
      </c>
      <c r="M39" s="84">
        <v>8.7289999999999992</v>
      </c>
      <c r="N39" s="73">
        <v>9</v>
      </c>
      <c r="O39" s="64">
        <v>3000</v>
      </c>
      <c r="P39" s="65">
        <f>Table22452368910111213141516171819202122242345678910[[#This Row],[PEMBULATAN]]*O39</f>
        <v>27000</v>
      </c>
    </row>
    <row r="40" spans="1:16" ht="30" customHeight="1" x14ac:dyDescent="0.2">
      <c r="A40" s="93"/>
      <c r="B40" s="76"/>
      <c r="C40" s="90" t="s">
        <v>1191</v>
      </c>
      <c r="D40" s="79" t="s">
        <v>82</v>
      </c>
      <c r="E40" s="13">
        <v>44417</v>
      </c>
      <c r="F40" s="77" t="s">
        <v>83</v>
      </c>
      <c r="G40" s="13">
        <v>44419</v>
      </c>
      <c r="H40" s="78" t="s">
        <v>84</v>
      </c>
      <c r="I40" s="15">
        <v>59</v>
      </c>
      <c r="J40" s="15">
        <v>40</v>
      </c>
      <c r="K40" s="15">
        <v>19</v>
      </c>
      <c r="L40" s="15">
        <v>3</v>
      </c>
      <c r="M40" s="84">
        <v>11.21</v>
      </c>
      <c r="N40" s="73">
        <v>11</v>
      </c>
      <c r="O40" s="64">
        <v>3000</v>
      </c>
      <c r="P40" s="65">
        <f>Table22452368910111213141516171819202122242345678910[[#This Row],[PEMBULATAN]]*O40</f>
        <v>33000</v>
      </c>
    </row>
    <row r="41" spans="1:16" ht="30" customHeight="1" x14ac:dyDescent="0.2">
      <c r="A41" s="93"/>
      <c r="B41" s="76"/>
      <c r="C41" s="90" t="s">
        <v>1192</v>
      </c>
      <c r="D41" s="79" t="s">
        <v>82</v>
      </c>
      <c r="E41" s="13">
        <v>44417</v>
      </c>
      <c r="F41" s="77" t="s">
        <v>83</v>
      </c>
      <c r="G41" s="13">
        <v>44419</v>
      </c>
      <c r="H41" s="78" t="s">
        <v>84</v>
      </c>
      <c r="I41" s="15">
        <v>86</v>
      </c>
      <c r="J41" s="15">
        <v>55</v>
      </c>
      <c r="K41" s="15">
        <v>37</v>
      </c>
      <c r="L41" s="15">
        <v>21</v>
      </c>
      <c r="M41" s="84">
        <v>43.752499999999998</v>
      </c>
      <c r="N41" s="73">
        <v>44</v>
      </c>
      <c r="O41" s="64">
        <v>3000</v>
      </c>
      <c r="P41" s="65">
        <f>Table22452368910111213141516171819202122242345678910[[#This Row],[PEMBULATAN]]*O41</f>
        <v>132000</v>
      </c>
    </row>
    <row r="42" spans="1:16" ht="30" customHeight="1" x14ac:dyDescent="0.2">
      <c r="A42" s="93"/>
      <c r="B42" s="76"/>
      <c r="C42" s="90" t="s">
        <v>1193</v>
      </c>
      <c r="D42" s="79" t="s">
        <v>82</v>
      </c>
      <c r="E42" s="13">
        <v>44417</v>
      </c>
      <c r="F42" s="77" t="s">
        <v>83</v>
      </c>
      <c r="G42" s="13">
        <v>44419</v>
      </c>
      <c r="H42" s="78" t="s">
        <v>84</v>
      </c>
      <c r="I42" s="15">
        <v>43</v>
      </c>
      <c r="J42" s="15">
        <v>59</v>
      </c>
      <c r="K42" s="15">
        <v>26</v>
      </c>
      <c r="L42" s="15">
        <v>6</v>
      </c>
      <c r="M42" s="84">
        <v>16.490500000000001</v>
      </c>
      <c r="N42" s="73">
        <v>17</v>
      </c>
      <c r="O42" s="64">
        <v>3000</v>
      </c>
      <c r="P42" s="65">
        <f>Table22452368910111213141516171819202122242345678910[[#This Row],[PEMBULATAN]]*O42</f>
        <v>51000</v>
      </c>
    </row>
    <row r="43" spans="1:16" ht="30" customHeight="1" x14ac:dyDescent="0.2">
      <c r="A43" s="93"/>
      <c r="B43" s="76"/>
      <c r="C43" s="90" t="s">
        <v>1194</v>
      </c>
      <c r="D43" s="79" t="s">
        <v>82</v>
      </c>
      <c r="E43" s="13">
        <v>44417</v>
      </c>
      <c r="F43" s="77" t="s">
        <v>83</v>
      </c>
      <c r="G43" s="13">
        <v>44419</v>
      </c>
      <c r="H43" s="78" t="s">
        <v>84</v>
      </c>
      <c r="I43" s="15">
        <v>86</v>
      </c>
      <c r="J43" s="15">
        <v>63</v>
      </c>
      <c r="K43" s="15">
        <v>38</v>
      </c>
      <c r="L43" s="15">
        <v>11</v>
      </c>
      <c r="M43" s="84">
        <v>51.470999999999997</v>
      </c>
      <c r="N43" s="73">
        <v>52</v>
      </c>
      <c r="O43" s="64">
        <v>3000</v>
      </c>
      <c r="P43" s="65">
        <f>Table22452368910111213141516171819202122242345678910[[#This Row],[PEMBULATAN]]*O43</f>
        <v>156000</v>
      </c>
    </row>
    <row r="44" spans="1:16" ht="30" customHeight="1" x14ac:dyDescent="0.2">
      <c r="A44" s="93"/>
      <c r="B44" s="76"/>
      <c r="C44" s="90" t="s">
        <v>1195</v>
      </c>
      <c r="D44" s="79" t="s">
        <v>82</v>
      </c>
      <c r="E44" s="13">
        <v>44417</v>
      </c>
      <c r="F44" s="77" t="s">
        <v>83</v>
      </c>
      <c r="G44" s="13">
        <v>44419</v>
      </c>
      <c r="H44" s="78" t="s">
        <v>84</v>
      </c>
      <c r="I44" s="15">
        <v>64</v>
      </c>
      <c r="J44" s="15">
        <v>47</v>
      </c>
      <c r="K44" s="15">
        <v>35</v>
      </c>
      <c r="L44" s="15">
        <v>4</v>
      </c>
      <c r="M44" s="84">
        <v>26.32</v>
      </c>
      <c r="N44" s="73">
        <v>27</v>
      </c>
      <c r="O44" s="64">
        <v>3000</v>
      </c>
      <c r="P44" s="65">
        <f>Table22452368910111213141516171819202122242345678910[[#This Row],[PEMBULATAN]]*O44</f>
        <v>81000</v>
      </c>
    </row>
    <row r="45" spans="1:16" ht="30" customHeight="1" x14ac:dyDescent="0.2">
      <c r="A45" s="93"/>
      <c r="B45" s="76"/>
      <c r="C45" s="90" t="s">
        <v>1196</v>
      </c>
      <c r="D45" s="79" t="s">
        <v>82</v>
      </c>
      <c r="E45" s="13">
        <v>44417</v>
      </c>
      <c r="F45" s="77" t="s">
        <v>83</v>
      </c>
      <c r="G45" s="13">
        <v>44419</v>
      </c>
      <c r="H45" s="78" t="s">
        <v>84</v>
      </c>
      <c r="I45" s="15">
        <v>65</v>
      </c>
      <c r="J45" s="15">
        <v>59</v>
      </c>
      <c r="K45" s="15">
        <v>38</v>
      </c>
      <c r="L45" s="15">
        <v>9</v>
      </c>
      <c r="M45" s="84">
        <v>36.432499999999997</v>
      </c>
      <c r="N45" s="73">
        <v>37</v>
      </c>
      <c r="O45" s="64">
        <v>3000</v>
      </c>
      <c r="P45" s="65">
        <f>Table22452368910111213141516171819202122242345678910[[#This Row],[PEMBULATAN]]*O45</f>
        <v>111000</v>
      </c>
    </row>
    <row r="46" spans="1:16" ht="30" customHeight="1" x14ac:dyDescent="0.2">
      <c r="A46" s="93"/>
      <c r="B46" s="76"/>
      <c r="C46" s="90" t="s">
        <v>1197</v>
      </c>
      <c r="D46" s="79" t="s">
        <v>82</v>
      </c>
      <c r="E46" s="13">
        <v>44417</v>
      </c>
      <c r="F46" s="77" t="s">
        <v>83</v>
      </c>
      <c r="G46" s="13">
        <v>44419</v>
      </c>
      <c r="H46" s="78" t="s">
        <v>84</v>
      </c>
      <c r="I46" s="15">
        <v>92</v>
      </c>
      <c r="J46" s="15">
        <v>62</v>
      </c>
      <c r="K46" s="15">
        <v>37</v>
      </c>
      <c r="L46" s="15">
        <v>21</v>
      </c>
      <c r="M46" s="84">
        <v>52.762</v>
      </c>
      <c r="N46" s="73">
        <v>53</v>
      </c>
      <c r="O46" s="64">
        <v>3000</v>
      </c>
      <c r="P46" s="65">
        <f>Table22452368910111213141516171819202122242345678910[[#This Row],[PEMBULATAN]]*O46</f>
        <v>159000</v>
      </c>
    </row>
    <row r="47" spans="1:16" ht="30" customHeight="1" x14ac:dyDescent="0.2">
      <c r="A47" s="93"/>
      <c r="B47" s="76"/>
      <c r="C47" s="90" t="s">
        <v>1198</v>
      </c>
      <c r="D47" s="79" t="s">
        <v>82</v>
      </c>
      <c r="E47" s="13">
        <v>44417</v>
      </c>
      <c r="F47" s="77" t="s">
        <v>83</v>
      </c>
      <c r="G47" s="13">
        <v>44419</v>
      </c>
      <c r="H47" s="78" t="s">
        <v>84</v>
      </c>
      <c r="I47" s="15">
        <v>87</v>
      </c>
      <c r="J47" s="15">
        <v>51</v>
      </c>
      <c r="K47" s="15">
        <v>47</v>
      </c>
      <c r="L47" s="15">
        <v>2</v>
      </c>
      <c r="M47" s="84">
        <v>52.134749999999997</v>
      </c>
      <c r="N47" s="73">
        <v>52</v>
      </c>
      <c r="O47" s="64">
        <v>3000</v>
      </c>
      <c r="P47" s="65">
        <f>Table22452368910111213141516171819202122242345678910[[#This Row],[PEMBULATAN]]*O47</f>
        <v>156000</v>
      </c>
    </row>
    <row r="48" spans="1:16" ht="30" customHeight="1" x14ac:dyDescent="0.2">
      <c r="A48" s="93"/>
      <c r="B48" s="76"/>
      <c r="C48" s="90" t="s">
        <v>1199</v>
      </c>
      <c r="D48" s="79" t="s">
        <v>82</v>
      </c>
      <c r="E48" s="13">
        <v>44417</v>
      </c>
      <c r="F48" s="77" t="s">
        <v>83</v>
      </c>
      <c r="G48" s="13">
        <v>44419</v>
      </c>
      <c r="H48" s="78" t="s">
        <v>84</v>
      </c>
      <c r="I48" s="15">
        <v>63</v>
      </c>
      <c r="J48" s="15">
        <v>62</v>
      </c>
      <c r="K48" s="15">
        <v>27</v>
      </c>
      <c r="L48" s="15">
        <v>5</v>
      </c>
      <c r="M48" s="84">
        <v>26.365500000000001</v>
      </c>
      <c r="N48" s="73">
        <v>27</v>
      </c>
      <c r="O48" s="64">
        <v>3000</v>
      </c>
      <c r="P48" s="65">
        <f>Table22452368910111213141516171819202122242345678910[[#This Row],[PEMBULATAN]]*O48</f>
        <v>81000</v>
      </c>
    </row>
    <row r="49" spans="1:16" ht="30" customHeight="1" x14ac:dyDescent="0.2">
      <c r="A49" s="93"/>
      <c r="B49" s="76"/>
      <c r="C49" s="90" t="s">
        <v>1200</v>
      </c>
      <c r="D49" s="79" t="s">
        <v>82</v>
      </c>
      <c r="E49" s="13">
        <v>44417</v>
      </c>
      <c r="F49" s="77" t="s">
        <v>83</v>
      </c>
      <c r="G49" s="13">
        <v>44419</v>
      </c>
      <c r="H49" s="78" t="s">
        <v>84</v>
      </c>
      <c r="I49" s="15">
        <v>75</v>
      </c>
      <c r="J49" s="15">
        <v>54</v>
      </c>
      <c r="K49" s="15">
        <v>39</v>
      </c>
      <c r="L49" s="15">
        <v>6</v>
      </c>
      <c r="M49" s="84">
        <v>39.487499999999997</v>
      </c>
      <c r="N49" s="73">
        <v>40</v>
      </c>
      <c r="O49" s="64">
        <v>3000</v>
      </c>
      <c r="P49" s="65">
        <f>Table22452368910111213141516171819202122242345678910[[#This Row],[PEMBULATAN]]*O49</f>
        <v>120000</v>
      </c>
    </row>
    <row r="50" spans="1:16" ht="30" customHeight="1" x14ac:dyDescent="0.2">
      <c r="A50" s="93"/>
      <c r="B50" s="76"/>
      <c r="C50" s="90" t="s">
        <v>1201</v>
      </c>
      <c r="D50" s="79" t="s">
        <v>82</v>
      </c>
      <c r="E50" s="13">
        <v>44417</v>
      </c>
      <c r="F50" s="77" t="s">
        <v>83</v>
      </c>
      <c r="G50" s="13">
        <v>44419</v>
      </c>
      <c r="H50" s="78" t="s">
        <v>84</v>
      </c>
      <c r="I50" s="15">
        <v>45</v>
      </c>
      <c r="J50" s="15">
        <v>43</v>
      </c>
      <c r="K50" s="15">
        <v>36</v>
      </c>
      <c r="L50" s="15">
        <v>2</v>
      </c>
      <c r="M50" s="84">
        <v>17.414999999999999</v>
      </c>
      <c r="N50" s="73">
        <v>18</v>
      </c>
      <c r="O50" s="64">
        <v>3000</v>
      </c>
      <c r="P50" s="65">
        <f>Table22452368910111213141516171819202122242345678910[[#This Row],[PEMBULATAN]]*O50</f>
        <v>54000</v>
      </c>
    </row>
    <row r="51" spans="1:16" ht="30" customHeight="1" x14ac:dyDescent="0.2">
      <c r="A51" s="93"/>
      <c r="B51" s="76"/>
      <c r="C51" s="90" t="s">
        <v>1202</v>
      </c>
      <c r="D51" s="79" t="s">
        <v>82</v>
      </c>
      <c r="E51" s="13">
        <v>44417</v>
      </c>
      <c r="F51" s="77" t="s">
        <v>83</v>
      </c>
      <c r="G51" s="13">
        <v>44419</v>
      </c>
      <c r="H51" s="78" t="s">
        <v>84</v>
      </c>
      <c r="I51" s="15">
        <v>76</v>
      </c>
      <c r="J51" s="15">
        <v>62</v>
      </c>
      <c r="K51" s="15">
        <v>29</v>
      </c>
      <c r="L51" s="15">
        <v>8</v>
      </c>
      <c r="M51" s="84">
        <v>34.161999999999999</v>
      </c>
      <c r="N51" s="73">
        <v>34</v>
      </c>
      <c r="O51" s="64">
        <v>3000</v>
      </c>
      <c r="P51" s="65">
        <f>Table22452368910111213141516171819202122242345678910[[#This Row],[PEMBULATAN]]*O51</f>
        <v>102000</v>
      </c>
    </row>
    <row r="52" spans="1:16" ht="30" customHeight="1" x14ac:dyDescent="0.2">
      <c r="A52" s="93"/>
      <c r="B52" s="76"/>
      <c r="C52" s="90" t="s">
        <v>1203</v>
      </c>
      <c r="D52" s="79" t="s">
        <v>82</v>
      </c>
      <c r="E52" s="13">
        <v>44417</v>
      </c>
      <c r="F52" s="77" t="s">
        <v>83</v>
      </c>
      <c r="G52" s="13">
        <v>44419</v>
      </c>
      <c r="H52" s="78" t="s">
        <v>84</v>
      </c>
      <c r="I52" s="15">
        <v>98</v>
      </c>
      <c r="J52" s="15">
        <v>51</v>
      </c>
      <c r="K52" s="15">
        <v>39</v>
      </c>
      <c r="L52" s="15">
        <v>10</v>
      </c>
      <c r="M52" s="84">
        <v>48.730499999999999</v>
      </c>
      <c r="N52" s="73">
        <v>49</v>
      </c>
      <c r="O52" s="64">
        <v>3000</v>
      </c>
      <c r="P52" s="65">
        <f>Table22452368910111213141516171819202122242345678910[[#This Row],[PEMBULATAN]]*O52</f>
        <v>147000</v>
      </c>
    </row>
    <row r="53" spans="1:16" ht="30" customHeight="1" x14ac:dyDescent="0.2">
      <c r="A53" s="93"/>
      <c r="B53" s="76"/>
      <c r="C53" s="90" t="s">
        <v>1204</v>
      </c>
      <c r="D53" s="79" t="s">
        <v>82</v>
      </c>
      <c r="E53" s="13">
        <v>44417</v>
      </c>
      <c r="F53" s="77" t="s">
        <v>83</v>
      </c>
      <c r="G53" s="13">
        <v>44419</v>
      </c>
      <c r="H53" s="78" t="s">
        <v>84</v>
      </c>
      <c r="I53" s="15">
        <v>43</v>
      </c>
      <c r="J53" s="15">
        <v>24</v>
      </c>
      <c r="K53" s="15">
        <v>21</v>
      </c>
      <c r="L53" s="15">
        <v>3</v>
      </c>
      <c r="M53" s="84">
        <v>5.4180000000000001</v>
      </c>
      <c r="N53" s="73">
        <v>6</v>
      </c>
      <c r="O53" s="64">
        <v>3000</v>
      </c>
      <c r="P53" s="65">
        <f>Table22452368910111213141516171819202122242345678910[[#This Row],[PEMBULATAN]]*O53</f>
        <v>18000</v>
      </c>
    </row>
    <row r="54" spans="1:16" ht="30" customHeight="1" x14ac:dyDescent="0.2">
      <c r="A54" s="93"/>
      <c r="B54" s="76"/>
      <c r="C54" s="90" t="s">
        <v>1205</v>
      </c>
      <c r="D54" s="79" t="s">
        <v>82</v>
      </c>
      <c r="E54" s="13">
        <v>44417</v>
      </c>
      <c r="F54" s="77" t="s">
        <v>83</v>
      </c>
      <c r="G54" s="13">
        <v>44419</v>
      </c>
      <c r="H54" s="78" t="s">
        <v>84</v>
      </c>
      <c r="I54" s="15">
        <v>52</v>
      </c>
      <c r="J54" s="15">
        <v>18</v>
      </c>
      <c r="K54" s="15">
        <v>24</v>
      </c>
      <c r="L54" s="15">
        <v>3</v>
      </c>
      <c r="M54" s="84">
        <v>5.6159999999999997</v>
      </c>
      <c r="N54" s="73">
        <v>6</v>
      </c>
      <c r="O54" s="64">
        <v>3000</v>
      </c>
      <c r="P54" s="65">
        <f>Table22452368910111213141516171819202122242345678910[[#This Row],[PEMBULATAN]]*O54</f>
        <v>18000</v>
      </c>
    </row>
    <row r="55" spans="1:16" ht="30" customHeight="1" x14ac:dyDescent="0.2">
      <c r="A55" s="93"/>
      <c r="B55" s="76"/>
      <c r="C55" s="90" t="s">
        <v>1206</v>
      </c>
      <c r="D55" s="79" t="s">
        <v>82</v>
      </c>
      <c r="E55" s="13">
        <v>44417</v>
      </c>
      <c r="F55" s="77" t="s">
        <v>83</v>
      </c>
      <c r="G55" s="13">
        <v>44419</v>
      </c>
      <c r="H55" s="78" t="s">
        <v>84</v>
      </c>
      <c r="I55" s="15">
        <v>96</v>
      </c>
      <c r="J55" s="15">
        <v>70</v>
      </c>
      <c r="K55" s="15">
        <v>33</v>
      </c>
      <c r="L55" s="15">
        <v>14</v>
      </c>
      <c r="M55" s="84">
        <v>55.44</v>
      </c>
      <c r="N55" s="73">
        <v>56</v>
      </c>
      <c r="O55" s="64">
        <v>3000</v>
      </c>
      <c r="P55" s="65">
        <f>Table22452368910111213141516171819202122242345678910[[#This Row],[PEMBULATAN]]*O55</f>
        <v>168000</v>
      </c>
    </row>
    <row r="56" spans="1:16" ht="30" customHeight="1" x14ac:dyDescent="0.2">
      <c r="A56" s="93"/>
      <c r="B56" s="76"/>
      <c r="C56" s="90" t="s">
        <v>1207</v>
      </c>
      <c r="D56" s="79" t="s">
        <v>82</v>
      </c>
      <c r="E56" s="13">
        <v>44417</v>
      </c>
      <c r="F56" s="77" t="s">
        <v>83</v>
      </c>
      <c r="G56" s="13">
        <v>44419</v>
      </c>
      <c r="H56" s="78" t="s">
        <v>84</v>
      </c>
      <c r="I56" s="15">
        <v>76</v>
      </c>
      <c r="J56" s="15">
        <v>60</v>
      </c>
      <c r="K56" s="15">
        <v>30</v>
      </c>
      <c r="L56" s="15">
        <v>9</v>
      </c>
      <c r="M56" s="84">
        <v>34.200000000000003</v>
      </c>
      <c r="N56" s="73">
        <v>34</v>
      </c>
      <c r="O56" s="64">
        <v>3000</v>
      </c>
      <c r="P56" s="65">
        <f>Table22452368910111213141516171819202122242345678910[[#This Row],[PEMBULATAN]]*O56</f>
        <v>102000</v>
      </c>
    </row>
    <row r="57" spans="1:16" ht="30" customHeight="1" x14ac:dyDescent="0.2">
      <c r="A57" s="93"/>
      <c r="B57" s="76"/>
      <c r="C57" s="90" t="s">
        <v>1208</v>
      </c>
      <c r="D57" s="79" t="s">
        <v>82</v>
      </c>
      <c r="E57" s="13">
        <v>44417</v>
      </c>
      <c r="F57" s="77" t="s">
        <v>83</v>
      </c>
      <c r="G57" s="13">
        <v>44419</v>
      </c>
      <c r="H57" s="78" t="s">
        <v>84</v>
      </c>
      <c r="I57" s="15">
        <v>106</v>
      </c>
      <c r="J57" s="15">
        <v>70</v>
      </c>
      <c r="K57" s="15">
        <v>38</v>
      </c>
      <c r="L57" s="15">
        <v>12</v>
      </c>
      <c r="M57" s="84">
        <v>70.489999999999995</v>
      </c>
      <c r="N57" s="73">
        <v>71</v>
      </c>
      <c r="O57" s="64">
        <v>3000</v>
      </c>
      <c r="P57" s="65">
        <f>Table22452368910111213141516171819202122242345678910[[#This Row],[PEMBULATAN]]*O57</f>
        <v>213000</v>
      </c>
    </row>
    <row r="58" spans="1:16" ht="30" customHeight="1" x14ac:dyDescent="0.2">
      <c r="A58" s="93"/>
      <c r="B58" s="76"/>
      <c r="C58" s="90" t="s">
        <v>1209</v>
      </c>
      <c r="D58" s="79" t="s">
        <v>82</v>
      </c>
      <c r="E58" s="13">
        <v>44417</v>
      </c>
      <c r="F58" s="77" t="s">
        <v>83</v>
      </c>
      <c r="G58" s="13">
        <v>44419</v>
      </c>
      <c r="H58" s="78" t="s">
        <v>84</v>
      </c>
      <c r="I58" s="15">
        <v>105</v>
      </c>
      <c r="J58" s="15">
        <v>54</v>
      </c>
      <c r="K58" s="15">
        <v>38</v>
      </c>
      <c r="L58" s="15">
        <v>24</v>
      </c>
      <c r="M58" s="84">
        <v>53.865000000000002</v>
      </c>
      <c r="N58" s="73">
        <v>54</v>
      </c>
      <c r="O58" s="64">
        <v>3000</v>
      </c>
      <c r="P58" s="65">
        <f>Table22452368910111213141516171819202122242345678910[[#This Row],[PEMBULATAN]]*O58</f>
        <v>162000</v>
      </c>
    </row>
    <row r="59" spans="1:16" ht="30" customHeight="1" x14ac:dyDescent="0.2">
      <c r="A59" s="93"/>
      <c r="B59" s="76"/>
      <c r="C59" s="90" t="s">
        <v>1210</v>
      </c>
      <c r="D59" s="79" t="s">
        <v>82</v>
      </c>
      <c r="E59" s="13">
        <v>44417</v>
      </c>
      <c r="F59" s="77" t="s">
        <v>83</v>
      </c>
      <c r="G59" s="13">
        <v>44419</v>
      </c>
      <c r="H59" s="78" t="s">
        <v>84</v>
      </c>
      <c r="I59" s="15">
        <v>104</v>
      </c>
      <c r="J59" s="15">
        <v>56</v>
      </c>
      <c r="K59" s="15">
        <v>34</v>
      </c>
      <c r="L59" s="15">
        <v>20</v>
      </c>
      <c r="M59" s="84">
        <v>49.503999999999998</v>
      </c>
      <c r="N59" s="73">
        <v>50</v>
      </c>
      <c r="O59" s="64">
        <v>3000</v>
      </c>
      <c r="P59" s="65">
        <f>Table22452368910111213141516171819202122242345678910[[#This Row],[PEMBULATAN]]*O59</f>
        <v>150000</v>
      </c>
    </row>
    <row r="60" spans="1:16" ht="30" customHeight="1" x14ac:dyDescent="0.2">
      <c r="A60" s="93"/>
      <c r="B60" s="76"/>
      <c r="C60" s="90" t="s">
        <v>1211</v>
      </c>
      <c r="D60" s="79" t="s">
        <v>82</v>
      </c>
      <c r="E60" s="13">
        <v>44417</v>
      </c>
      <c r="F60" s="77" t="s">
        <v>83</v>
      </c>
      <c r="G60" s="13">
        <v>44419</v>
      </c>
      <c r="H60" s="78" t="s">
        <v>84</v>
      </c>
      <c r="I60" s="15">
        <v>84</v>
      </c>
      <c r="J60" s="15">
        <v>70</v>
      </c>
      <c r="K60" s="15">
        <v>33</v>
      </c>
      <c r="L60" s="15">
        <v>10</v>
      </c>
      <c r="M60" s="84">
        <v>48.51</v>
      </c>
      <c r="N60" s="73">
        <v>49</v>
      </c>
      <c r="O60" s="64">
        <v>3000</v>
      </c>
      <c r="P60" s="65">
        <f>Table22452368910111213141516171819202122242345678910[[#This Row],[PEMBULATAN]]*O60</f>
        <v>147000</v>
      </c>
    </row>
    <row r="61" spans="1:16" ht="30" customHeight="1" x14ac:dyDescent="0.2">
      <c r="A61" s="93"/>
      <c r="B61" s="76"/>
      <c r="C61" s="90" t="s">
        <v>1212</v>
      </c>
      <c r="D61" s="79" t="s">
        <v>82</v>
      </c>
      <c r="E61" s="13">
        <v>44417</v>
      </c>
      <c r="F61" s="77" t="s">
        <v>83</v>
      </c>
      <c r="G61" s="13">
        <v>44419</v>
      </c>
      <c r="H61" s="78" t="s">
        <v>84</v>
      </c>
      <c r="I61" s="15">
        <v>94</v>
      </c>
      <c r="J61" s="15">
        <v>60</v>
      </c>
      <c r="K61" s="15">
        <v>30</v>
      </c>
      <c r="L61" s="15">
        <v>11</v>
      </c>
      <c r="M61" s="84">
        <v>42.3</v>
      </c>
      <c r="N61" s="73">
        <v>43</v>
      </c>
      <c r="O61" s="64">
        <v>3000</v>
      </c>
      <c r="P61" s="65">
        <f>Table22452368910111213141516171819202122242345678910[[#This Row],[PEMBULATAN]]*O61</f>
        <v>129000</v>
      </c>
    </row>
    <row r="62" spans="1:16" ht="30" customHeight="1" x14ac:dyDescent="0.2">
      <c r="A62" s="93"/>
      <c r="B62" s="76"/>
      <c r="C62" s="90" t="s">
        <v>1213</v>
      </c>
      <c r="D62" s="79" t="s">
        <v>82</v>
      </c>
      <c r="E62" s="13">
        <v>44417</v>
      </c>
      <c r="F62" s="77" t="s">
        <v>83</v>
      </c>
      <c r="G62" s="13">
        <v>44419</v>
      </c>
      <c r="H62" s="78" t="s">
        <v>84</v>
      </c>
      <c r="I62" s="15">
        <v>80</v>
      </c>
      <c r="J62" s="15">
        <v>70</v>
      </c>
      <c r="K62" s="15">
        <v>58</v>
      </c>
      <c r="L62" s="15">
        <v>19</v>
      </c>
      <c r="M62" s="84">
        <v>81.2</v>
      </c>
      <c r="N62" s="73">
        <v>81</v>
      </c>
      <c r="O62" s="64">
        <v>3000</v>
      </c>
      <c r="P62" s="65">
        <f>Table22452368910111213141516171819202122242345678910[[#This Row],[PEMBULATAN]]*O62</f>
        <v>243000</v>
      </c>
    </row>
    <row r="63" spans="1:16" ht="30" customHeight="1" x14ac:dyDescent="0.2">
      <c r="A63" s="93"/>
      <c r="B63" s="76"/>
      <c r="C63" s="90" t="s">
        <v>1214</v>
      </c>
      <c r="D63" s="79" t="s">
        <v>82</v>
      </c>
      <c r="E63" s="13">
        <v>44417</v>
      </c>
      <c r="F63" s="77" t="s">
        <v>83</v>
      </c>
      <c r="G63" s="13">
        <v>44419</v>
      </c>
      <c r="H63" s="78" t="s">
        <v>84</v>
      </c>
      <c r="I63" s="15">
        <v>110</v>
      </c>
      <c r="J63" s="15">
        <v>62</v>
      </c>
      <c r="K63" s="15">
        <v>40</v>
      </c>
      <c r="L63" s="15">
        <v>13</v>
      </c>
      <c r="M63" s="84">
        <v>68.2</v>
      </c>
      <c r="N63" s="73">
        <v>68</v>
      </c>
      <c r="O63" s="64">
        <v>3000</v>
      </c>
      <c r="P63" s="65">
        <f>Table22452368910111213141516171819202122242345678910[[#This Row],[PEMBULATAN]]*O63</f>
        <v>204000</v>
      </c>
    </row>
    <row r="64" spans="1:16" ht="30" customHeight="1" x14ac:dyDescent="0.2">
      <c r="A64" s="93"/>
      <c r="B64" s="76"/>
      <c r="C64" s="90" t="s">
        <v>1215</v>
      </c>
      <c r="D64" s="79" t="s">
        <v>82</v>
      </c>
      <c r="E64" s="13">
        <v>44417</v>
      </c>
      <c r="F64" s="77" t="s">
        <v>83</v>
      </c>
      <c r="G64" s="13">
        <v>44419</v>
      </c>
      <c r="H64" s="78" t="s">
        <v>84</v>
      </c>
      <c r="I64" s="15">
        <v>67</v>
      </c>
      <c r="J64" s="15">
        <v>60</v>
      </c>
      <c r="K64" s="15">
        <v>30</v>
      </c>
      <c r="L64" s="15">
        <v>9</v>
      </c>
      <c r="M64" s="84">
        <v>30.15</v>
      </c>
      <c r="N64" s="73">
        <v>30</v>
      </c>
      <c r="O64" s="64">
        <v>3000</v>
      </c>
      <c r="P64" s="65">
        <f>Table22452368910111213141516171819202122242345678910[[#This Row],[PEMBULATAN]]*O64</f>
        <v>90000</v>
      </c>
    </row>
    <row r="65" spans="1:16" ht="30" customHeight="1" x14ac:dyDescent="0.2">
      <c r="A65" s="93"/>
      <c r="B65" s="76"/>
      <c r="C65" s="90" t="s">
        <v>1216</v>
      </c>
      <c r="D65" s="79" t="s">
        <v>82</v>
      </c>
      <c r="E65" s="13">
        <v>44417</v>
      </c>
      <c r="F65" s="77" t="s">
        <v>83</v>
      </c>
      <c r="G65" s="13">
        <v>44419</v>
      </c>
      <c r="H65" s="78" t="s">
        <v>84</v>
      </c>
      <c r="I65" s="15">
        <v>94</v>
      </c>
      <c r="J65" s="15">
        <v>69</v>
      </c>
      <c r="K65" s="15">
        <v>38</v>
      </c>
      <c r="L65" s="15">
        <v>15</v>
      </c>
      <c r="M65" s="84">
        <v>61.616999999999997</v>
      </c>
      <c r="N65" s="73">
        <v>62</v>
      </c>
      <c r="O65" s="64">
        <v>3000</v>
      </c>
      <c r="P65" s="65">
        <f>Table22452368910111213141516171819202122242345678910[[#This Row],[PEMBULATAN]]*O65</f>
        <v>186000</v>
      </c>
    </row>
    <row r="66" spans="1:16" ht="30" customHeight="1" x14ac:dyDescent="0.2">
      <c r="A66" s="93"/>
      <c r="B66" s="76"/>
      <c r="C66" s="90" t="s">
        <v>1217</v>
      </c>
      <c r="D66" s="79" t="s">
        <v>82</v>
      </c>
      <c r="E66" s="13">
        <v>44417</v>
      </c>
      <c r="F66" s="77" t="s">
        <v>83</v>
      </c>
      <c r="G66" s="13">
        <v>44419</v>
      </c>
      <c r="H66" s="78" t="s">
        <v>84</v>
      </c>
      <c r="I66" s="15">
        <v>100</v>
      </c>
      <c r="J66" s="15">
        <v>68</v>
      </c>
      <c r="K66" s="15">
        <v>50</v>
      </c>
      <c r="L66" s="15">
        <v>21</v>
      </c>
      <c r="M66" s="84">
        <v>85</v>
      </c>
      <c r="N66" s="73">
        <v>85</v>
      </c>
      <c r="O66" s="64">
        <v>3000</v>
      </c>
      <c r="P66" s="65">
        <f>Table22452368910111213141516171819202122242345678910[[#This Row],[PEMBULATAN]]*O66</f>
        <v>255000</v>
      </c>
    </row>
    <row r="67" spans="1:16" ht="30" customHeight="1" x14ac:dyDescent="0.2">
      <c r="A67" s="93"/>
      <c r="B67" s="76"/>
      <c r="C67" s="90" t="s">
        <v>1218</v>
      </c>
      <c r="D67" s="79" t="s">
        <v>82</v>
      </c>
      <c r="E67" s="13">
        <v>44417</v>
      </c>
      <c r="F67" s="77" t="s">
        <v>83</v>
      </c>
      <c r="G67" s="13">
        <v>44419</v>
      </c>
      <c r="H67" s="78" t="s">
        <v>84</v>
      </c>
      <c r="I67" s="15">
        <v>70</v>
      </c>
      <c r="J67" s="15">
        <v>72</v>
      </c>
      <c r="K67" s="15">
        <v>25</v>
      </c>
      <c r="L67" s="15">
        <v>6</v>
      </c>
      <c r="M67" s="84">
        <v>31.5</v>
      </c>
      <c r="N67" s="73">
        <v>32</v>
      </c>
      <c r="O67" s="64">
        <v>3000</v>
      </c>
      <c r="P67" s="65">
        <f>Table22452368910111213141516171819202122242345678910[[#This Row],[PEMBULATAN]]*O67</f>
        <v>96000</v>
      </c>
    </row>
    <row r="68" spans="1:16" ht="30" customHeight="1" x14ac:dyDescent="0.2">
      <c r="A68" s="93"/>
      <c r="B68" s="76"/>
      <c r="C68" s="90" t="s">
        <v>1219</v>
      </c>
      <c r="D68" s="79" t="s">
        <v>82</v>
      </c>
      <c r="E68" s="13">
        <v>44417</v>
      </c>
      <c r="F68" s="77" t="s">
        <v>83</v>
      </c>
      <c r="G68" s="13">
        <v>44419</v>
      </c>
      <c r="H68" s="78" t="s">
        <v>84</v>
      </c>
      <c r="I68" s="15">
        <v>67</v>
      </c>
      <c r="J68" s="15">
        <v>44</v>
      </c>
      <c r="K68" s="15">
        <v>26</v>
      </c>
      <c r="L68" s="15">
        <v>6</v>
      </c>
      <c r="M68" s="84">
        <v>19.161999999999999</v>
      </c>
      <c r="N68" s="73">
        <v>19</v>
      </c>
      <c r="O68" s="64">
        <v>3000</v>
      </c>
      <c r="P68" s="65">
        <f>Table22452368910111213141516171819202122242345678910[[#This Row],[PEMBULATAN]]*O68</f>
        <v>57000</v>
      </c>
    </row>
    <row r="69" spans="1:16" ht="30" customHeight="1" x14ac:dyDescent="0.2">
      <c r="A69" s="93"/>
      <c r="B69" s="76"/>
      <c r="C69" s="90" t="s">
        <v>1220</v>
      </c>
      <c r="D69" s="79" t="s">
        <v>82</v>
      </c>
      <c r="E69" s="13">
        <v>44417</v>
      </c>
      <c r="F69" s="77" t="s">
        <v>83</v>
      </c>
      <c r="G69" s="13">
        <v>44419</v>
      </c>
      <c r="H69" s="78" t="s">
        <v>84</v>
      </c>
      <c r="I69" s="15">
        <v>60</v>
      </c>
      <c r="J69" s="15">
        <v>60</v>
      </c>
      <c r="K69" s="15">
        <v>26</v>
      </c>
      <c r="L69" s="15">
        <v>9</v>
      </c>
      <c r="M69" s="84">
        <v>23.4</v>
      </c>
      <c r="N69" s="73">
        <v>24</v>
      </c>
      <c r="O69" s="64">
        <v>3000</v>
      </c>
      <c r="P69" s="65">
        <f>Table22452368910111213141516171819202122242345678910[[#This Row],[PEMBULATAN]]*O69</f>
        <v>72000</v>
      </c>
    </row>
    <row r="70" spans="1:16" ht="30" customHeight="1" x14ac:dyDescent="0.2">
      <c r="A70" s="93"/>
      <c r="B70" s="76"/>
      <c r="C70" s="90" t="s">
        <v>1221</v>
      </c>
      <c r="D70" s="79" t="s">
        <v>82</v>
      </c>
      <c r="E70" s="13">
        <v>44417</v>
      </c>
      <c r="F70" s="77" t="s">
        <v>83</v>
      </c>
      <c r="G70" s="13">
        <v>44419</v>
      </c>
      <c r="H70" s="78" t="s">
        <v>84</v>
      </c>
      <c r="I70" s="15">
        <v>98</v>
      </c>
      <c r="J70" s="15">
        <v>60</v>
      </c>
      <c r="K70" s="15">
        <v>30</v>
      </c>
      <c r="L70" s="15">
        <v>6</v>
      </c>
      <c r="M70" s="84">
        <v>44.1</v>
      </c>
      <c r="N70" s="73">
        <v>44</v>
      </c>
      <c r="O70" s="64">
        <v>3000</v>
      </c>
      <c r="P70" s="65">
        <f>Table22452368910111213141516171819202122242345678910[[#This Row],[PEMBULATAN]]*O70</f>
        <v>132000</v>
      </c>
    </row>
    <row r="71" spans="1:16" ht="30" customHeight="1" x14ac:dyDescent="0.2">
      <c r="A71" s="93"/>
      <c r="B71" s="76"/>
      <c r="C71" s="90" t="s">
        <v>1222</v>
      </c>
      <c r="D71" s="79" t="s">
        <v>82</v>
      </c>
      <c r="E71" s="13">
        <v>44417</v>
      </c>
      <c r="F71" s="77" t="s">
        <v>83</v>
      </c>
      <c r="G71" s="13">
        <v>44419</v>
      </c>
      <c r="H71" s="78" t="s">
        <v>84</v>
      </c>
      <c r="I71" s="15">
        <v>63</v>
      </c>
      <c r="J71" s="15">
        <v>47</v>
      </c>
      <c r="K71" s="15">
        <v>21</v>
      </c>
      <c r="L71" s="15">
        <v>6</v>
      </c>
      <c r="M71" s="84">
        <v>15.545249999999999</v>
      </c>
      <c r="N71" s="73">
        <v>16</v>
      </c>
      <c r="O71" s="64">
        <v>3000</v>
      </c>
      <c r="P71" s="65">
        <f>Table22452368910111213141516171819202122242345678910[[#This Row],[PEMBULATAN]]*O71</f>
        <v>48000</v>
      </c>
    </row>
    <row r="72" spans="1:16" ht="30" customHeight="1" x14ac:dyDescent="0.2">
      <c r="A72" s="93"/>
      <c r="B72" s="76"/>
      <c r="C72" s="90" t="s">
        <v>1223</v>
      </c>
      <c r="D72" s="79" t="s">
        <v>82</v>
      </c>
      <c r="E72" s="13">
        <v>44417</v>
      </c>
      <c r="F72" s="77" t="s">
        <v>83</v>
      </c>
      <c r="G72" s="13">
        <v>44419</v>
      </c>
      <c r="H72" s="78" t="s">
        <v>84</v>
      </c>
      <c r="I72" s="15">
        <v>70</v>
      </c>
      <c r="J72" s="15">
        <v>60</v>
      </c>
      <c r="K72" s="15">
        <v>30</v>
      </c>
      <c r="L72" s="15">
        <v>10</v>
      </c>
      <c r="M72" s="84">
        <v>31.5</v>
      </c>
      <c r="N72" s="73">
        <v>32</v>
      </c>
      <c r="O72" s="64">
        <v>3000</v>
      </c>
      <c r="P72" s="65">
        <f>Table22452368910111213141516171819202122242345678910[[#This Row],[PEMBULATAN]]*O72</f>
        <v>96000</v>
      </c>
    </row>
    <row r="73" spans="1:16" ht="30" customHeight="1" x14ac:dyDescent="0.2">
      <c r="A73" s="93"/>
      <c r="B73" s="76"/>
      <c r="C73" s="90" t="s">
        <v>1224</v>
      </c>
      <c r="D73" s="79" t="s">
        <v>82</v>
      </c>
      <c r="E73" s="13">
        <v>44417</v>
      </c>
      <c r="F73" s="77" t="s">
        <v>83</v>
      </c>
      <c r="G73" s="13">
        <v>44419</v>
      </c>
      <c r="H73" s="78" t="s">
        <v>84</v>
      </c>
      <c r="I73" s="15">
        <v>68</v>
      </c>
      <c r="J73" s="15">
        <v>60</v>
      </c>
      <c r="K73" s="15">
        <v>30</v>
      </c>
      <c r="L73" s="15">
        <v>10</v>
      </c>
      <c r="M73" s="84">
        <v>30.6</v>
      </c>
      <c r="N73" s="73">
        <v>31</v>
      </c>
      <c r="O73" s="64">
        <v>3000</v>
      </c>
      <c r="P73" s="65">
        <f>Table22452368910111213141516171819202122242345678910[[#This Row],[PEMBULATAN]]*O73</f>
        <v>93000</v>
      </c>
    </row>
    <row r="74" spans="1:16" ht="30" customHeight="1" x14ac:dyDescent="0.2">
      <c r="A74" s="93"/>
      <c r="B74" s="76"/>
      <c r="C74" s="90" t="s">
        <v>1225</v>
      </c>
      <c r="D74" s="79" t="s">
        <v>82</v>
      </c>
      <c r="E74" s="13">
        <v>44417</v>
      </c>
      <c r="F74" s="77" t="s">
        <v>83</v>
      </c>
      <c r="G74" s="13">
        <v>44419</v>
      </c>
      <c r="H74" s="78" t="s">
        <v>84</v>
      </c>
      <c r="I74" s="15">
        <v>100</v>
      </c>
      <c r="J74" s="15">
        <v>65</v>
      </c>
      <c r="K74" s="15">
        <v>28</v>
      </c>
      <c r="L74" s="15">
        <v>9</v>
      </c>
      <c r="M74" s="84">
        <v>45.5</v>
      </c>
      <c r="N74" s="73">
        <v>46</v>
      </c>
      <c r="O74" s="64">
        <v>3000</v>
      </c>
      <c r="P74" s="65">
        <f>Table22452368910111213141516171819202122242345678910[[#This Row],[PEMBULATAN]]*O74</f>
        <v>138000</v>
      </c>
    </row>
    <row r="75" spans="1:16" ht="30" customHeight="1" x14ac:dyDescent="0.2">
      <c r="A75" s="93"/>
      <c r="B75" s="76"/>
      <c r="C75" s="90" t="s">
        <v>1226</v>
      </c>
      <c r="D75" s="79" t="s">
        <v>82</v>
      </c>
      <c r="E75" s="13">
        <v>44417</v>
      </c>
      <c r="F75" s="77" t="s">
        <v>83</v>
      </c>
      <c r="G75" s="13">
        <v>44419</v>
      </c>
      <c r="H75" s="78" t="s">
        <v>84</v>
      </c>
      <c r="I75" s="15">
        <v>104</v>
      </c>
      <c r="J75" s="15">
        <v>60</v>
      </c>
      <c r="K75" s="15">
        <v>29</v>
      </c>
      <c r="L75" s="15">
        <v>13</v>
      </c>
      <c r="M75" s="84">
        <v>45.24</v>
      </c>
      <c r="N75" s="73">
        <v>45</v>
      </c>
      <c r="O75" s="64">
        <v>3000</v>
      </c>
      <c r="P75" s="65">
        <f>Table22452368910111213141516171819202122242345678910[[#This Row],[PEMBULATAN]]*O75</f>
        <v>135000</v>
      </c>
    </row>
    <row r="76" spans="1:16" ht="30" customHeight="1" x14ac:dyDescent="0.2">
      <c r="A76" s="93"/>
      <c r="B76" s="76"/>
      <c r="C76" s="90" t="s">
        <v>1227</v>
      </c>
      <c r="D76" s="79" t="s">
        <v>82</v>
      </c>
      <c r="E76" s="13">
        <v>44417</v>
      </c>
      <c r="F76" s="77" t="s">
        <v>83</v>
      </c>
      <c r="G76" s="13">
        <v>44419</v>
      </c>
      <c r="H76" s="78" t="s">
        <v>84</v>
      </c>
      <c r="I76" s="15">
        <v>97</v>
      </c>
      <c r="J76" s="15">
        <v>70</v>
      </c>
      <c r="K76" s="15">
        <v>30</v>
      </c>
      <c r="L76" s="15">
        <v>9</v>
      </c>
      <c r="M76" s="84">
        <v>50.924999999999997</v>
      </c>
      <c r="N76" s="73">
        <v>51</v>
      </c>
      <c r="O76" s="64">
        <v>3000</v>
      </c>
      <c r="P76" s="65">
        <f>Table22452368910111213141516171819202122242345678910[[#This Row],[PEMBULATAN]]*O76</f>
        <v>153000</v>
      </c>
    </row>
    <row r="77" spans="1:16" ht="30" customHeight="1" x14ac:dyDescent="0.2">
      <c r="A77" s="93"/>
      <c r="B77" s="76"/>
      <c r="C77" s="74" t="s">
        <v>1228</v>
      </c>
      <c r="D77" s="79" t="s">
        <v>82</v>
      </c>
      <c r="E77" s="13">
        <v>44417</v>
      </c>
      <c r="F77" s="77" t="s">
        <v>83</v>
      </c>
      <c r="G77" s="13">
        <v>44419</v>
      </c>
      <c r="H77" s="78" t="s">
        <v>84</v>
      </c>
      <c r="I77" s="15">
        <v>26</v>
      </c>
      <c r="J77" s="15">
        <v>59</v>
      </c>
      <c r="K77" s="15">
        <v>40</v>
      </c>
      <c r="L77" s="15">
        <v>18</v>
      </c>
      <c r="M77" s="84">
        <v>15.34</v>
      </c>
      <c r="N77" s="73">
        <v>18</v>
      </c>
      <c r="O77" s="64">
        <v>3000</v>
      </c>
      <c r="P77" s="65">
        <f>Table22452368910111213141516171819202122242345678910[[#This Row],[PEMBULATAN]]*O77</f>
        <v>54000</v>
      </c>
    </row>
    <row r="78" spans="1:16" ht="30" customHeight="1" x14ac:dyDescent="0.2">
      <c r="A78" s="93"/>
      <c r="B78" s="76"/>
      <c r="C78" s="74" t="s">
        <v>1229</v>
      </c>
      <c r="D78" s="79" t="s">
        <v>82</v>
      </c>
      <c r="E78" s="13">
        <v>44417</v>
      </c>
      <c r="F78" s="77" t="s">
        <v>83</v>
      </c>
      <c r="G78" s="13">
        <v>44419</v>
      </c>
      <c r="H78" s="78" t="s">
        <v>84</v>
      </c>
      <c r="I78" s="15">
        <v>90</v>
      </c>
      <c r="J78" s="15">
        <v>63</v>
      </c>
      <c r="K78" s="15">
        <v>39</v>
      </c>
      <c r="L78" s="15">
        <v>19</v>
      </c>
      <c r="M78" s="84">
        <v>55.282499999999999</v>
      </c>
      <c r="N78" s="73">
        <v>55</v>
      </c>
      <c r="O78" s="64">
        <v>3000</v>
      </c>
      <c r="P78" s="65">
        <f>Table22452368910111213141516171819202122242345678910[[#This Row],[PEMBULATAN]]*O78</f>
        <v>165000</v>
      </c>
    </row>
    <row r="79" spans="1:16" ht="30" customHeight="1" x14ac:dyDescent="0.2">
      <c r="A79" s="93"/>
      <c r="B79" s="76"/>
      <c r="C79" s="74" t="s">
        <v>1230</v>
      </c>
      <c r="D79" s="79" t="s">
        <v>82</v>
      </c>
      <c r="E79" s="13">
        <v>44417</v>
      </c>
      <c r="F79" s="77" t="s">
        <v>83</v>
      </c>
      <c r="G79" s="13">
        <v>44419</v>
      </c>
      <c r="H79" s="78" t="s">
        <v>84</v>
      </c>
      <c r="I79" s="15">
        <v>36</v>
      </c>
      <c r="J79" s="15">
        <v>36</v>
      </c>
      <c r="K79" s="15">
        <v>48</v>
      </c>
      <c r="L79" s="15">
        <v>3</v>
      </c>
      <c r="M79" s="84">
        <v>15.552</v>
      </c>
      <c r="N79" s="73">
        <v>16</v>
      </c>
      <c r="O79" s="64">
        <v>3000</v>
      </c>
      <c r="P79" s="65">
        <f>Table22452368910111213141516171819202122242345678910[[#This Row],[PEMBULATAN]]*O79</f>
        <v>48000</v>
      </c>
    </row>
    <row r="80" spans="1:16" ht="30" customHeight="1" x14ac:dyDescent="0.2">
      <c r="A80" s="93"/>
      <c r="B80" s="76"/>
      <c r="C80" s="74" t="s">
        <v>1231</v>
      </c>
      <c r="D80" s="79" t="s">
        <v>82</v>
      </c>
      <c r="E80" s="13">
        <v>44417</v>
      </c>
      <c r="F80" s="77" t="s">
        <v>83</v>
      </c>
      <c r="G80" s="13">
        <v>44419</v>
      </c>
      <c r="H80" s="78" t="s">
        <v>84</v>
      </c>
      <c r="I80" s="15">
        <v>50</v>
      </c>
      <c r="J80" s="15">
        <v>41</v>
      </c>
      <c r="K80" s="15">
        <v>16</v>
      </c>
      <c r="L80" s="15">
        <v>3</v>
      </c>
      <c r="M80" s="84">
        <v>8.1999999999999993</v>
      </c>
      <c r="N80" s="73">
        <v>8</v>
      </c>
      <c r="O80" s="64">
        <v>3000</v>
      </c>
      <c r="P80" s="65">
        <f>Table22452368910111213141516171819202122242345678910[[#This Row],[PEMBULATAN]]*O80</f>
        <v>24000</v>
      </c>
    </row>
    <row r="81" spans="1:16" ht="30" customHeight="1" x14ac:dyDescent="0.2">
      <c r="A81" s="93"/>
      <c r="B81" s="76"/>
      <c r="C81" s="74" t="s">
        <v>1232</v>
      </c>
      <c r="D81" s="79" t="s">
        <v>82</v>
      </c>
      <c r="E81" s="13">
        <v>44417</v>
      </c>
      <c r="F81" s="77" t="s">
        <v>83</v>
      </c>
      <c r="G81" s="13">
        <v>44419</v>
      </c>
      <c r="H81" s="78" t="s">
        <v>84</v>
      </c>
      <c r="I81" s="15">
        <v>40</v>
      </c>
      <c r="J81" s="15">
        <v>38</v>
      </c>
      <c r="K81" s="15">
        <v>16</v>
      </c>
      <c r="L81" s="15">
        <v>2</v>
      </c>
      <c r="M81" s="84">
        <v>6.08</v>
      </c>
      <c r="N81" s="73">
        <v>6</v>
      </c>
      <c r="O81" s="64">
        <v>3000</v>
      </c>
      <c r="P81" s="65">
        <f>Table22452368910111213141516171819202122242345678910[[#This Row],[PEMBULATAN]]*O81</f>
        <v>18000</v>
      </c>
    </row>
    <row r="82" spans="1:16" ht="30" customHeight="1" x14ac:dyDescent="0.2">
      <c r="A82" s="93"/>
      <c r="B82" s="76"/>
      <c r="C82" s="74" t="s">
        <v>1233</v>
      </c>
      <c r="D82" s="79" t="s">
        <v>82</v>
      </c>
      <c r="E82" s="13">
        <v>44417</v>
      </c>
      <c r="F82" s="77" t="s">
        <v>83</v>
      </c>
      <c r="G82" s="13">
        <v>44419</v>
      </c>
      <c r="H82" s="78" t="s">
        <v>84</v>
      </c>
      <c r="I82" s="15">
        <v>79</v>
      </c>
      <c r="J82" s="15">
        <v>67</v>
      </c>
      <c r="K82" s="15">
        <v>24</v>
      </c>
      <c r="L82" s="15">
        <v>9</v>
      </c>
      <c r="M82" s="84">
        <v>31.757999999999999</v>
      </c>
      <c r="N82" s="73">
        <v>32</v>
      </c>
      <c r="O82" s="64">
        <v>3000</v>
      </c>
      <c r="P82" s="65">
        <f>Table22452368910111213141516171819202122242345678910[[#This Row],[PEMBULATAN]]*O82</f>
        <v>96000</v>
      </c>
    </row>
    <row r="83" spans="1:16" ht="30" customHeight="1" x14ac:dyDescent="0.2">
      <c r="A83" s="93"/>
      <c r="B83" s="76"/>
      <c r="C83" s="74" t="s">
        <v>1234</v>
      </c>
      <c r="D83" s="79" t="s">
        <v>82</v>
      </c>
      <c r="E83" s="13">
        <v>44417</v>
      </c>
      <c r="F83" s="77" t="s">
        <v>83</v>
      </c>
      <c r="G83" s="13">
        <v>44419</v>
      </c>
      <c r="H83" s="78" t="s">
        <v>84</v>
      </c>
      <c r="I83" s="15">
        <v>90</v>
      </c>
      <c r="J83" s="15">
        <v>66</v>
      </c>
      <c r="K83" s="15">
        <v>36</v>
      </c>
      <c r="L83" s="15">
        <v>9</v>
      </c>
      <c r="M83" s="84">
        <v>53.46</v>
      </c>
      <c r="N83" s="73">
        <v>54</v>
      </c>
      <c r="O83" s="64">
        <v>3000</v>
      </c>
      <c r="P83" s="65">
        <f>Table22452368910111213141516171819202122242345678910[[#This Row],[PEMBULATAN]]*O83</f>
        <v>162000</v>
      </c>
    </row>
    <row r="84" spans="1:16" ht="30" customHeight="1" x14ac:dyDescent="0.2">
      <c r="A84" s="93"/>
      <c r="B84" s="76"/>
      <c r="C84" s="74" t="s">
        <v>1235</v>
      </c>
      <c r="D84" s="79" t="s">
        <v>82</v>
      </c>
      <c r="E84" s="13">
        <v>44417</v>
      </c>
      <c r="F84" s="77" t="s">
        <v>83</v>
      </c>
      <c r="G84" s="13">
        <v>44419</v>
      </c>
      <c r="H84" s="78" t="s">
        <v>84</v>
      </c>
      <c r="I84" s="15">
        <v>100</v>
      </c>
      <c r="J84" s="15">
        <v>60</v>
      </c>
      <c r="K84" s="15">
        <v>40</v>
      </c>
      <c r="L84" s="15">
        <v>21</v>
      </c>
      <c r="M84" s="84">
        <v>60</v>
      </c>
      <c r="N84" s="73">
        <v>60</v>
      </c>
      <c r="O84" s="64">
        <v>3000</v>
      </c>
      <c r="P84" s="65">
        <f>Table22452368910111213141516171819202122242345678910[[#This Row],[PEMBULATAN]]*O84</f>
        <v>180000</v>
      </c>
    </row>
    <row r="85" spans="1:16" ht="30" customHeight="1" x14ac:dyDescent="0.2">
      <c r="A85" s="93"/>
      <c r="B85" s="76"/>
      <c r="C85" s="74" t="s">
        <v>1236</v>
      </c>
      <c r="D85" s="79" t="s">
        <v>82</v>
      </c>
      <c r="E85" s="13">
        <v>44417</v>
      </c>
      <c r="F85" s="77" t="s">
        <v>83</v>
      </c>
      <c r="G85" s="13">
        <v>44419</v>
      </c>
      <c r="H85" s="78" t="s">
        <v>84</v>
      </c>
      <c r="I85" s="15">
        <v>99</v>
      </c>
      <c r="J85" s="15">
        <v>63</v>
      </c>
      <c r="K85" s="15">
        <v>30</v>
      </c>
      <c r="L85" s="15">
        <v>22</v>
      </c>
      <c r="M85" s="84">
        <v>46.777500000000003</v>
      </c>
      <c r="N85" s="73">
        <v>47</v>
      </c>
      <c r="O85" s="64">
        <v>3000</v>
      </c>
      <c r="P85" s="65">
        <f>Table22452368910111213141516171819202122242345678910[[#This Row],[PEMBULATAN]]*O85</f>
        <v>141000</v>
      </c>
    </row>
    <row r="86" spans="1:16" ht="30" customHeight="1" x14ac:dyDescent="0.2">
      <c r="A86" s="93"/>
      <c r="B86" s="76"/>
      <c r="C86" s="74" t="s">
        <v>1237</v>
      </c>
      <c r="D86" s="79" t="s">
        <v>82</v>
      </c>
      <c r="E86" s="13">
        <v>44417</v>
      </c>
      <c r="F86" s="77" t="s">
        <v>83</v>
      </c>
      <c r="G86" s="13">
        <v>44419</v>
      </c>
      <c r="H86" s="78" t="s">
        <v>84</v>
      </c>
      <c r="I86" s="15">
        <v>93</v>
      </c>
      <c r="J86" s="15">
        <v>60</v>
      </c>
      <c r="K86" s="15">
        <v>39</v>
      </c>
      <c r="L86" s="15">
        <v>27</v>
      </c>
      <c r="M86" s="84">
        <v>54.405000000000001</v>
      </c>
      <c r="N86" s="73">
        <v>55</v>
      </c>
      <c r="O86" s="64">
        <v>3000</v>
      </c>
      <c r="P86" s="65">
        <f>Table22452368910111213141516171819202122242345678910[[#This Row],[PEMBULATAN]]*O86</f>
        <v>165000</v>
      </c>
    </row>
    <row r="87" spans="1:16" ht="30" customHeight="1" x14ac:dyDescent="0.2">
      <c r="A87" s="93"/>
      <c r="B87" s="76"/>
      <c r="C87" s="74" t="s">
        <v>1238</v>
      </c>
      <c r="D87" s="79" t="s">
        <v>82</v>
      </c>
      <c r="E87" s="13">
        <v>44417</v>
      </c>
      <c r="F87" s="77" t="s">
        <v>83</v>
      </c>
      <c r="G87" s="13">
        <v>44419</v>
      </c>
      <c r="H87" s="78" t="s">
        <v>84</v>
      </c>
      <c r="I87" s="15">
        <v>90</v>
      </c>
      <c r="J87" s="15">
        <v>63</v>
      </c>
      <c r="K87" s="15">
        <v>27</v>
      </c>
      <c r="L87" s="15">
        <v>18</v>
      </c>
      <c r="M87" s="84">
        <v>38.272500000000001</v>
      </c>
      <c r="N87" s="73">
        <v>38</v>
      </c>
      <c r="O87" s="64">
        <v>3000</v>
      </c>
      <c r="P87" s="65">
        <f>Table22452368910111213141516171819202122242345678910[[#This Row],[PEMBULATAN]]*O87</f>
        <v>114000</v>
      </c>
    </row>
    <row r="88" spans="1:16" ht="30" customHeight="1" x14ac:dyDescent="0.2">
      <c r="A88" s="93"/>
      <c r="B88" s="76"/>
      <c r="C88" s="74" t="s">
        <v>1239</v>
      </c>
      <c r="D88" s="79" t="s">
        <v>82</v>
      </c>
      <c r="E88" s="13">
        <v>44417</v>
      </c>
      <c r="F88" s="77" t="s">
        <v>83</v>
      </c>
      <c r="G88" s="13">
        <v>44419</v>
      </c>
      <c r="H88" s="78" t="s">
        <v>84</v>
      </c>
      <c r="I88" s="15">
        <v>86</v>
      </c>
      <c r="J88" s="15">
        <v>66</v>
      </c>
      <c r="K88" s="15">
        <v>28</v>
      </c>
      <c r="L88" s="15">
        <v>6</v>
      </c>
      <c r="M88" s="84">
        <v>39.731999999999999</v>
      </c>
      <c r="N88" s="73">
        <v>40</v>
      </c>
      <c r="O88" s="64">
        <v>3000</v>
      </c>
      <c r="P88" s="65">
        <f>Table22452368910111213141516171819202122242345678910[[#This Row],[PEMBULATAN]]*O88</f>
        <v>120000</v>
      </c>
    </row>
    <row r="89" spans="1:16" ht="30" customHeight="1" x14ac:dyDescent="0.2">
      <c r="A89" s="93"/>
      <c r="B89" s="76"/>
      <c r="C89" s="74" t="s">
        <v>1240</v>
      </c>
      <c r="D89" s="79" t="s">
        <v>82</v>
      </c>
      <c r="E89" s="13">
        <v>44417</v>
      </c>
      <c r="F89" s="77" t="s">
        <v>83</v>
      </c>
      <c r="G89" s="13">
        <v>44419</v>
      </c>
      <c r="H89" s="78" t="s">
        <v>84</v>
      </c>
      <c r="I89" s="15">
        <v>60</v>
      </c>
      <c r="J89" s="15">
        <v>58</v>
      </c>
      <c r="K89" s="15">
        <v>25</v>
      </c>
      <c r="L89" s="15">
        <v>5</v>
      </c>
      <c r="M89" s="84">
        <v>21.75</v>
      </c>
      <c r="N89" s="73">
        <v>22</v>
      </c>
      <c r="O89" s="64">
        <v>3000</v>
      </c>
      <c r="P89" s="65">
        <f>Table22452368910111213141516171819202122242345678910[[#This Row],[PEMBULATAN]]*O89</f>
        <v>66000</v>
      </c>
    </row>
    <row r="90" spans="1:16" ht="30" customHeight="1" x14ac:dyDescent="0.2">
      <c r="A90" s="93"/>
      <c r="B90" s="76"/>
      <c r="C90" s="74" t="s">
        <v>1241</v>
      </c>
      <c r="D90" s="79" t="s">
        <v>82</v>
      </c>
      <c r="E90" s="13">
        <v>44417</v>
      </c>
      <c r="F90" s="77" t="s">
        <v>83</v>
      </c>
      <c r="G90" s="13">
        <v>44419</v>
      </c>
      <c r="H90" s="78" t="s">
        <v>84</v>
      </c>
      <c r="I90" s="15">
        <v>54</v>
      </c>
      <c r="J90" s="15">
        <v>40</v>
      </c>
      <c r="K90" s="15">
        <v>26</v>
      </c>
      <c r="L90" s="15">
        <v>3</v>
      </c>
      <c r="M90" s="84">
        <v>14.04</v>
      </c>
      <c r="N90" s="73">
        <v>14</v>
      </c>
      <c r="O90" s="64">
        <v>3000</v>
      </c>
      <c r="P90" s="65">
        <f>Table22452368910111213141516171819202122242345678910[[#This Row],[PEMBULATAN]]*O90</f>
        <v>42000</v>
      </c>
    </row>
    <row r="91" spans="1:16" ht="30" customHeight="1" x14ac:dyDescent="0.2">
      <c r="A91" s="93"/>
      <c r="B91" s="76"/>
      <c r="C91" s="74" t="s">
        <v>1242</v>
      </c>
      <c r="D91" s="79" t="s">
        <v>82</v>
      </c>
      <c r="E91" s="13">
        <v>44417</v>
      </c>
      <c r="F91" s="77" t="s">
        <v>83</v>
      </c>
      <c r="G91" s="13">
        <v>44419</v>
      </c>
      <c r="H91" s="78" t="s">
        <v>84</v>
      </c>
      <c r="I91" s="15">
        <v>66</v>
      </c>
      <c r="J91" s="15">
        <v>44</v>
      </c>
      <c r="K91" s="15">
        <v>19</v>
      </c>
      <c r="L91" s="15">
        <v>7</v>
      </c>
      <c r="M91" s="84">
        <v>13.794</v>
      </c>
      <c r="N91" s="73">
        <v>14</v>
      </c>
      <c r="O91" s="64">
        <v>3000</v>
      </c>
      <c r="P91" s="65">
        <f>Table22452368910111213141516171819202122242345678910[[#This Row],[PEMBULATAN]]*O91</f>
        <v>42000</v>
      </c>
    </row>
    <row r="92" spans="1:16" ht="30" customHeight="1" x14ac:dyDescent="0.2">
      <c r="A92" s="93"/>
      <c r="B92" s="76"/>
      <c r="C92" s="74" t="s">
        <v>1243</v>
      </c>
      <c r="D92" s="79" t="s">
        <v>82</v>
      </c>
      <c r="E92" s="13">
        <v>44417</v>
      </c>
      <c r="F92" s="77" t="s">
        <v>83</v>
      </c>
      <c r="G92" s="13">
        <v>44419</v>
      </c>
      <c r="H92" s="78" t="s">
        <v>84</v>
      </c>
      <c r="I92" s="15">
        <v>96</v>
      </c>
      <c r="J92" s="15">
        <v>60</v>
      </c>
      <c r="K92" s="15">
        <v>34</v>
      </c>
      <c r="L92" s="15">
        <v>19</v>
      </c>
      <c r="M92" s="84">
        <v>48.96</v>
      </c>
      <c r="N92" s="73">
        <v>49</v>
      </c>
      <c r="O92" s="64">
        <v>3000</v>
      </c>
      <c r="P92" s="65">
        <f>Table22452368910111213141516171819202122242345678910[[#This Row],[PEMBULATAN]]*O92</f>
        <v>147000</v>
      </c>
    </row>
    <row r="93" spans="1:16" ht="30" customHeight="1" x14ac:dyDescent="0.2">
      <c r="A93" s="93"/>
      <c r="B93" s="76"/>
      <c r="C93" s="74" t="s">
        <v>1244</v>
      </c>
      <c r="D93" s="79" t="s">
        <v>82</v>
      </c>
      <c r="E93" s="13">
        <v>44417</v>
      </c>
      <c r="F93" s="77" t="s">
        <v>83</v>
      </c>
      <c r="G93" s="13">
        <v>44419</v>
      </c>
      <c r="H93" s="78" t="s">
        <v>84</v>
      </c>
      <c r="I93" s="15">
        <v>82</v>
      </c>
      <c r="J93" s="15">
        <v>64</v>
      </c>
      <c r="K93" s="15">
        <v>37</v>
      </c>
      <c r="L93" s="15">
        <v>22</v>
      </c>
      <c r="M93" s="84">
        <v>48.543999999999997</v>
      </c>
      <c r="N93" s="73">
        <v>49</v>
      </c>
      <c r="O93" s="64">
        <v>3000</v>
      </c>
      <c r="P93" s="65">
        <f>Table22452368910111213141516171819202122242345678910[[#This Row],[PEMBULATAN]]*O93</f>
        <v>147000</v>
      </c>
    </row>
    <row r="94" spans="1:16" ht="30" customHeight="1" x14ac:dyDescent="0.2">
      <c r="A94" s="93"/>
      <c r="B94" s="76"/>
      <c r="C94" s="74" t="s">
        <v>1245</v>
      </c>
      <c r="D94" s="79" t="s">
        <v>82</v>
      </c>
      <c r="E94" s="13">
        <v>44417</v>
      </c>
      <c r="F94" s="77" t="s">
        <v>83</v>
      </c>
      <c r="G94" s="13">
        <v>44419</v>
      </c>
      <c r="H94" s="78" t="s">
        <v>84</v>
      </c>
      <c r="I94" s="15">
        <v>100</v>
      </c>
      <c r="J94" s="15">
        <v>50</v>
      </c>
      <c r="K94" s="15">
        <v>40</v>
      </c>
      <c r="L94" s="15">
        <v>21</v>
      </c>
      <c r="M94" s="84">
        <v>50</v>
      </c>
      <c r="N94" s="73">
        <v>50</v>
      </c>
      <c r="O94" s="64">
        <v>3000</v>
      </c>
      <c r="P94" s="65">
        <f>Table22452368910111213141516171819202122242345678910[[#This Row],[PEMBULATAN]]*O94</f>
        <v>150000</v>
      </c>
    </row>
    <row r="95" spans="1:16" ht="30" customHeight="1" x14ac:dyDescent="0.2">
      <c r="A95" s="93"/>
      <c r="B95" s="76"/>
      <c r="C95" s="74" t="s">
        <v>1246</v>
      </c>
      <c r="D95" s="79" t="s">
        <v>82</v>
      </c>
      <c r="E95" s="13">
        <v>44417</v>
      </c>
      <c r="F95" s="77" t="s">
        <v>83</v>
      </c>
      <c r="G95" s="13">
        <v>44419</v>
      </c>
      <c r="H95" s="78" t="s">
        <v>84</v>
      </c>
      <c r="I95" s="15">
        <v>95</v>
      </c>
      <c r="J95" s="15">
        <v>63</v>
      </c>
      <c r="K95" s="15">
        <v>40</v>
      </c>
      <c r="L95" s="15">
        <v>26</v>
      </c>
      <c r="M95" s="84">
        <v>59.85</v>
      </c>
      <c r="N95" s="73">
        <v>60</v>
      </c>
      <c r="O95" s="64">
        <v>3000</v>
      </c>
      <c r="P95" s="65">
        <f>Table22452368910111213141516171819202122242345678910[[#This Row],[PEMBULATAN]]*O95</f>
        <v>180000</v>
      </c>
    </row>
    <row r="96" spans="1:16" ht="30" customHeight="1" x14ac:dyDescent="0.2">
      <c r="A96" s="93"/>
      <c r="B96" s="76"/>
      <c r="C96" s="74" t="s">
        <v>1247</v>
      </c>
      <c r="D96" s="79" t="s">
        <v>82</v>
      </c>
      <c r="E96" s="13">
        <v>44417</v>
      </c>
      <c r="F96" s="77" t="s">
        <v>83</v>
      </c>
      <c r="G96" s="13">
        <v>44419</v>
      </c>
      <c r="H96" s="78" t="s">
        <v>84</v>
      </c>
      <c r="I96" s="15">
        <v>86</v>
      </c>
      <c r="J96" s="15">
        <v>50</v>
      </c>
      <c r="K96" s="15">
        <v>30</v>
      </c>
      <c r="L96" s="15">
        <v>5</v>
      </c>
      <c r="M96" s="84">
        <v>32.25</v>
      </c>
      <c r="N96" s="73">
        <v>32</v>
      </c>
      <c r="O96" s="64">
        <v>3000</v>
      </c>
      <c r="P96" s="65">
        <f>Table22452368910111213141516171819202122242345678910[[#This Row],[PEMBULATAN]]*O96</f>
        <v>96000</v>
      </c>
    </row>
    <row r="97" spans="1:16" ht="30" customHeight="1" x14ac:dyDescent="0.2">
      <c r="A97" s="93"/>
      <c r="B97" s="76"/>
      <c r="C97" s="74" t="s">
        <v>1248</v>
      </c>
      <c r="D97" s="79" t="s">
        <v>82</v>
      </c>
      <c r="E97" s="13">
        <v>44417</v>
      </c>
      <c r="F97" s="77" t="s">
        <v>83</v>
      </c>
      <c r="G97" s="13">
        <v>44419</v>
      </c>
      <c r="H97" s="78" t="s">
        <v>84</v>
      </c>
      <c r="I97" s="15">
        <v>57</v>
      </c>
      <c r="J97" s="15">
        <v>45</v>
      </c>
      <c r="K97" s="15">
        <v>20</v>
      </c>
      <c r="L97" s="15">
        <v>6</v>
      </c>
      <c r="M97" s="84">
        <v>12.824999999999999</v>
      </c>
      <c r="N97" s="73">
        <v>13</v>
      </c>
      <c r="O97" s="64">
        <v>3000</v>
      </c>
      <c r="P97" s="65">
        <f>Table22452368910111213141516171819202122242345678910[[#This Row],[PEMBULATAN]]*O97</f>
        <v>39000</v>
      </c>
    </row>
    <row r="98" spans="1:16" ht="30" customHeight="1" x14ac:dyDescent="0.2">
      <c r="A98" s="93"/>
      <c r="B98" s="76"/>
      <c r="C98" s="74" t="s">
        <v>1249</v>
      </c>
      <c r="D98" s="79" t="s">
        <v>82</v>
      </c>
      <c r="E98" s="13">
        <v>44417</v>
      </c>
      <c r="F98" s="77" t="s">
        <v>83</v>
      </c>
      <c r="G98" s="13">
        <v>44419</v>
      </c>
      <c r="H98" s="78" t="s">
        <v>84</v>
      </c>
      <c r="I98" s="15">
        <v>57</v>
      </c>
      <c r="J98" s="15">
        <v>39</v>
      </c>
      <c r="K98" s="15">
        <v>22</v>
      </c>
      <c r="L98" s="15">
        <v>4</v>
      </c>
      <c r="M98" s="84">
        <v>12.2265</v>
      </c>
      <c r="N98" s="73">
        <v>12</v>
      </c>
      <c r="O98" s="64">
        <v>3000</v>
      </c>
      <c r="P98" s="65">
        <f>Table22452368910111213141516171819202122242345678910[[#This Row],[PEMBULATAN]]*O98</f>
        <v>36000</v>
      </c>
    </row>
    <row r="99" spans="1:16" ht="30" customHeight="1" x14ac:dyDescent="0.2">
      <c r="A99" s="93"/>
      <c r="B99" s="76"/>
      <c r="C99" s="74" t="s">
        <v>1250</v>
      </c>
      <c r="D99" s="79" t="s">
        <v>82</v>
      </c>
      <c r="E99" s="13">
        <v>44417</v>
      </c>
      <c r="F99" s="77" t="s">
        <v>83</v>
      </c>
      <c r="G99" s="13">
        <v>44419</v>
      </c>
      <c r="H99" s="78" t="s">
        <v>84</v>
      </c>
      <c r="I99" s="15">
        <v>97</v>
      </c>
      <c r="J99" s="15">
        <v>62</v>
      </c>
      <c r="K99" s="15">
        <v>34</v>
      </c>
      <c r="L99" s="15">
        <v>20</v>
      </c>
      <c r="M99" s="84">
        <v>51.119</v>
      </c>
      <c r="N99" s="73">
        <v>51</v>
      </c>
      <c r="O99" s="64">
        <v>3000</v>
      </c>
      <c r="P99" s="65">
        <f>Table22452368910111213141516171819202122242345678910[[#This Row],[PEMBULATAN]]*O99</f>
        <v>153000</v>
      </c>
    </row>
    <row r="100" spans="1:16" ht="30" customHeight="1" x14ac:dyDescent="0.2">
      <c r="A100" s="93"/>
      <c r="B100" s="76"/>
      <c r="C100" s="74" t="s">
        <v>1251</v>
      </c>
      <c r="D100" s="79" t="s">
        <v>82</v>
      </c>
      <c r="E100" s="13">
        <v>44417</v>
      </c>
      <c r="F100" s="77" t="s">
        <v>83</v>
      </c>
      <c r="G100" s="13">
        <v>44419</v>
      </c>
      <c r="H100" s="78" t="s">
        <v>84</v>
      </c>
      <c r="I100" s="15">
        <v>59</v>
      </c>
      <c r="J100" s="15">
        <v>60</v>
      </c>
      <c r="K100" s="15">
        <v>25</v>
      </c>
      <c r="L100" s="15">
        <v>6</v>
      </c>
      <c r="M100" s="84">
        <v>22.125</v>
      </c>
      <c r="N100" s="73">
        <v>22</v>
      </c>
      <c r="O100" s="64">
        <v>3000</v>
      </c>
      <c r="P100" s="65">
        <f>Table22452368910111213141516171819202122242345678910[[#This Row],[PEMBULATAN]]*O100</f>
        <v>66000</v>
      </c>
    </row>
    <row r="101" spans="1:16" ht="30" customHeight="1" x14ac:dyDescent="0.2">
      <c r="A101" s="93"/>
      <c r="B101" s="76"/>
      <c r="C101" s="74" t="s">
        <v>1252</v>
      </c>
      <c r="D101" s="79" t="s">
        <v>82</v>
      </c>
      <c r="E101" s="13">
        <v>44417</v>
      </c>
      <c r="F101" s="77" t="s">
        <v>83</v>
      </c>
      <c r="G101" s="13">
        <v>44419</v>
      </c>
      <c r="H101" s="78" t="s">
        <v>84</v>
      </c>
      <c r="I101" s="15">
        <v>79</v>
      </c>
      <c r="J101" s="15">
        <v>69</v>
      </c>
      <c r="K101" s="15">
        <v>30</v>
      </c>
      <c r="L101" s="15">
        <v>9</v>
      </c>
      <c r="M101" s="84">
        <v>40.8825</v>
      </c>
      <c r="N101" s="73">
        <v>41</v>
      </c>
      <c r="O101" s="64">
        <v>3000</v>
      </c>
      <c r="P101" s="65">
        <f>Table22452368910111213141516171819202122242345678910[[#This Row],[PEMBULATAN]]*O101</f>
        <v>123000</v>
      </c>
    </row>
    <row r="102" spans="1:16" ht="30" customHeight="1" x14ac:dyDescent="0.2">
      <c r="A102" s="93"/>
      <c r="B102" s="76"/>
      <c r="C102" s="74" t="s">
        <v>1253</v>
      </c>
      <c r="D102" s="79" t="s">
        <v>82</v>
      </c>
      <c r="E102" s="13">
        <v>44417</v>
      </c>
      <c r="F102" s="77" t="s">
        <v>83</v>
      </c>
      <c r="G102" s="13">
        <v>44419</v>
      </c>
      <c r="H102" s="78" t="s">
        <v>84</v>
      </c>
      <c r="I102" s="15">
        <v>70</v>
      </c>
      <c r="J102" s="15">
        <v>40</v>
      </c>
      <c r="K102" s="15">
        <v>26</v>
      </c>
      <c r="L102" s="15">
        <v>9</v>
      </c>
      <c r="M102" s="84">
        <v>18.2</v>
      </c>
      <c r="N102" s="73">
        <v>18</v>
      </c>
      <c r="O102" s="64">
        <v>3000</v>
      </c>
      <c r="P102" s="65">
        <f>Table22452368910111213141516171819202122242345678910[[#This Row],[PEMBULATAN]]*O102</f>
        <v>54000</v>
      </c>
    </row>
    <row r="103" spans="1:16" ht="30" customHeight="1" x14ac:dyDescent="0.2">
      <c r="A103" s="93"/>
      <c r="B103" s="76"/>
      <c r="C103" s="74" t="s">
        <v>1254</v>
      </c>
      <c r="D103" s="79" t="s">
        <v>82</v>
      </c>
      <c r="E103" s="13">
        <v>44417</v>
      </c>
      <c r="F103" s="77" t="s">
        <v>83</v>
      </c>
      <c r="G103" s="13">
        <v>44419</v>
      </c>
      <c r="H103" s="78" t="s">
        <v>84</v>
      </c>
      <c r="I103" s="15">
        <v>58</v>
      </c>
      <c r="J103" s="15">
        <v>45</v>
      </c>
      <c r="K103" s="15">
        <v>17</v>
      </c>
      <c r="L103" s="15">
        <v>4</v>
      </c>
      <c r="M103" s="84">
        <v>11.092499999999999</v>
      </c>
      <c r="N103" s="73">
        <v>11</v>
      </c>
      <c r="O103" s="64">
        <v>3000</v>
      </c>
      <c r="P103" s="65">
        <f>Table22452368910111213141516171819202122242345678910[[#This Row],[PEMBULATAN]]*O103</f>
        <v>33000</v>
      </c>
    </row>
    <row r="104" spans="1:16" ht="30" customHeight="1" x14ac:dyDescent="0.2">
      <c r="A104" s="93"/>
      <c r="B104" s="76"/>
      <c r="C104" s="74" t="s">
        <v>1255</v>
      </c>
      <c r="D104" s="79" t="s">
        <v>82</v>
      </c>
      <c r="E104" s="13">
        <v>44417</v>
      </c>
      <c r="F104" s="77" t="s">
        <v>83</v>
      </c>
      <c r="G104" s="13">
        <v>44419</v>
      </c>
      <c r="H104" s="78" t="s">
        <v>84</v>
      </c>
      <c r="I104" s="15">
        <v>64</v>
      </c>
      <c r="J104" s="15">
        <v>43</v>
      </c>
      <c r="K104" s="15">
        <v>23</v>
      </c>
      <c r="L104" s="15">
        <v>4</v>
      </c>
      <c r="M104" s="84">
        <v>15.824</v>
      </c>
      <c r="N104" s="73">
        <v>16</v>
      </c>
      <c r="O104" s="64">
        <v>3000</v>
      </c>
      <c r="P104" s="65">
        <f>Table22452368910111213141516171819202122242345678910[[#This Row],[PEMBULATAN]]*O104</f>
        <v>48000</v>
      </c>
    </row>
    <row r="105" spans="1:16" ht="30" customHeight="1" x14ac:dyDescent="0.2">
      <c r="A105" s="93"/>
      <c r="B105" s="76"/>
      <c r="C105" s="74" t="s">
        <v>1256</v>
      </c>
      <c r="D105" s="79" t="s">
        <v>82</v>
      </c>
      <c r="E105" s="13">
        <v>44417</v>
      </c>
      <c r="F105" s="77" t="s">
        <v>83</v>
      </c>
      <c r="G105" s="13">
        <v>44419</v>
      </c>
      <c r="H105" s="78" t="s">
        <v>84</v>
      </c>
      <c r="I105" s="15">
        <v>34</v>
      </c>
      <c r="J105" s="15">
        <v>25</v>
      </c>
      <c r="K105" s="15">
        <v>16</v>
      </c>
      <c r="L105" s="15">
        <v>1</v>
      </c>
      <c r="M105" s="84">
        <v>3.4</v>
      </c>
      <c r="N105" s="73">
        <v>4</v>
      </c>
      <c r="O105" s="64">
        <v>3000</v>
      </c>
      <c r="P105" s="65">
        <f>Table22452368910111213141516171819202122242345678910[[#This Row],[PEMBULATAN]]*O105</f>
        <v>12000</v>
      </c>
    </row>
    <row r="106" spans="1:16" ht="30" customHeight="1" x14ac:dyDescent="0.2">
      <c r="A106" s="93"/>
      <c r="B106" s="76"/>
      <c r="C106" s="74" t="s">
        <v>1257</v>
      </c>
      <c r="D106" s="79" t="s">
        <v>82</v>
      </c>
      <c r="E106" s="13">
        <v>44417</v>
      </c>
      <c r="F106" s="77" t="s">
        <v>83</v>
      </c>
      <c r="G106" s="13">
        <v>44419</v>
      </c>
      <c r="H106" s="78" t="s">
        <v>84</v>
      </c>
      <c r="I106" s="15">
        <v>34</v>
      </c>
      <c r="J106" s="15">
        <v>42</v>
      </c>
      <c r="K106" s="15">
        <v>23</v>
      </c>
      <c r="L106" s="15">
        <v>2</v>
      </c>
      <c r="M106" s="84">
        <v>8.2110000000000003</v>
      </c>
      <c r="N106" s="73">
        <v>8</v>
      </c>
      <c r="O106" s="64">
        <v>3000</v>
      </c>
      <c r="P106" s="65">
        <f>Table22452368910111213141516171819202122242345678910[[#This Row],[PEMBULATAN]]*O106</f>
        <v>24000</v>
      </c>
    </row>
    <row r="107" spans="1:16" ht="30" customHeight="1" x14ac:dyDescent="0.2">
      <c r="A107" s="93"/>
      <c r="B107" s="76"/>
      <c r="C107" s="74" t="s">
        <v>1258</v>
      </c>
      <c r="D107" s="79" t="s">
        <v>82</v>
      </c>
      <c r="E107" s="13">
        <v>44417</v>
      </c>
      <c r="F107" s="77" t="s">
        <v>83</v>
      </c>
      <c r="G107" s="13">
        <v>44419</v>
      </c>
      <c r="H107" s="78" t="s">
        <v>84</v>
      </c>
      <c r="I107" s="15">
        <v>56</v>
      </c>
      <c r="J107" s="15">
        <v>68</v>
      </c>
      <c r="K107" s="15">
        <v>23</v>
      </c>
      <c r="L107" s="15">
        <v>16</v>
      </c>
      <c r="M107" s="84">
        <v>21.896000000000001</v>
      </c>
      <c r="N107" s="73">
        <v>22</v>
      </c>
      <c r="O107" s="64">
        <v>3000</v>
      </c>
      <c r="P107" s="65">
        <f>Table22452368910111213141516171819202122242345678910[[#This Row],[PEMBULATAN]]*O107</f>
        <v>66000</v>
      </c>
    </row>
    <row r="108" spans="1:16" ht="30" customHeight="1" x14ac:dyDescent="0.2">
      <c r="A108" s="93"/>
      <c r="B108" s="76"/>
      <c r="C108" s="74" t="s">
        <v>1259</v>
      </c>
      <c r="D108" s="79" t="s">
        <v>82</v>
      </c>
      <c r="E108" s="13">
        <v>44417</v>
      </c>
      <c r="F108" s="77" t="s">
        <v>83</v>
      </c>
      <c r="G108" s="13">
        <v>44419</v>
      </c>
      <c r="H108" s="78" t="s">
        <v>84</v>
      </c>
      <c r="I108" s="15">
        <v>97</v>
      </c>
      <c r="J108" s="15">
        <v>64</v>
      </c>
      <c r="K108" s="15">
        <v>41</v>
      </c>
      <c r="L108" s="15">
        <v>21</v>
      </c>
      <c r="M108" s="84">
        <v>63.631999999999998</v>
      </c>
      <c r="N108" s="73">
        <v>64</v>
      </c>
      <c r="O108" s="64">
        <v>3000</v>
      </c>
      <c r="P108" s="65">
        <f>Table22452368910111213141516171819202122242345678910[[#This Row],[PEMBULATAN]]*O108</f>
        <v>192000</v>
      </c>
    </row>
    <row r="109" spans="1:16" ht="30" customHeight="1" x14ac:dyDescent="0.2">
      <c r="A109" s="93"/>
      <c r="B109" s="76"/>
      <c r="C109" s="74" t="s">
        <v>1260</v>
      </c>
      <c r="D109" s="79" t="s">
        <v>82</v>
      </c>
      <c r="E109" s="13">
        <v>44417</v>
      </c>
      <c r="F109" s="77" t="s">
        <v>83</v>
      </c>
      <c r="G109" s="13">
        <v>44419</v>
      </c>
      <c r="H109" s="78" t="s">
        <v>84</v>
      </c>
      <c r="I109" s="15">
        <v>76</v>
      </c>
      <c r="J109" s="15">
        <v>56</v>
      </c>
      <c r="K109" s="15">
        <v>37</v>
      </c>
      <c r="L109" s="15">
        <v>8</v>
      </c>
      <c r="M109" s="84">
        <v>39.368000000000002</v>
      </c>
      <c r="N109" s="73">
        <v>40</v>
      </c>
      <c r="O109" s="64">
        <v>3000</v>
      </c>
      <c r="P109" s="65">
        <f>Table22452368910111213141516171819202122242345678910[[#This Row],[PEMBULATAN]]*O109</f>
        <v>120000</v>
      </c>
    </row>
    <row r="110" spans="1:16" ht="30" customHeight="1" x14ac:dyDescent="0.2">
      <c r="A110" s="93"/>
      <c r="B110" s="76"/>
      <c r="C110" s="74" t="s">
        <v>1261</v>
      </c>
      <c r="D110" s="79" t="s">
        <v>82</v>
      </c>
      <c r="E110" s="13">
        <v>44417</v>
      </c>
      <c r="F110" s="77" t="s">
        <v>83</v>
      </c>
      <c r="G110" s="13">
        <v>44419</v>
      </c>
      <c r="H110" s="78" t="s">
        <v>84</v>
      </c>
      <c r="I110" s="15">
        <v>62</v>
      </c>
      <c r="J110" s="15">
        <v>60</v>
      </c>
      <c r="K110" s="15">
        <v>31</v>
      </c>
      <c r="L110" s="15">
        <v>8</v>
      </c>
      <c r="M110" s="84">
        <v>28.83</v>
      </c>
      <c r="N110" s="73">
        <v>29</v>
      </c>
      <c r="O110" s="64">
        <v>3000</v>
      </c>
      <c r="P110" s="65">
        <f>Table22452368910111213141516171819202122242345678910[[#This Row],[PEMBULATAN]]*O110</f>
        <v>87000</v>
      </c>
    </row>
    <row r="111" spans="1:16" ht="30" customHeight="1" x14ac:dyDescent="0.2">
      <c r="A111" s="93"/>
      <c r="B111" s="76"/>
      <c r="C111" s="74" t="s">
        <v>1262</v>
      </c>
      <c r="D111" s="79" t="s">
        <v>82</v>
      </c>
      <c r="E111" s="13">
        <v>44417</v>
      </c>
      <c r="F111" s="77" t="s">
        <v>83</v>
      </c>
      <c r="G111" s="13">
        <v>44419</v>
      </c>
      <c r="H111" s="78" t="s">
        <v>84</v>
      </c>
      <c r="I111" s="15">
        <v>92</v>
      </c>
      <c r="J111" s="15">
        <v>67</v>
      </c>
      <c r="K111" s="15">
        <v>33</v>
      </c>
      <c r="L111" s="15">
        <v>13</v>
      </c>
      <c r="M111" s="84">
        <v>50.853000000000002</v>
      </c>
      <c r="N111" s="73">
        <v>51</v>
      </c>
      <c r="O111" s="64">
        <v>3000</v>
      </c>
      <c r="P111" s="65">
        <f>Table22452368910111213141516171819202122242345678910[[#This Row],[PEMBULATAN]]*O111</f>
        <v>153000</v>
      </c>
    </row>
    <row r="112" spans="1:16" ht="30" customHeight="1" x14ac:dyDescent="0.2">
      <c r="A112" s="93"/>
      <c r="B112" s="76"/>
      <c r="C112" s="74" t="s">
        <v>1263</v>
      </c>
      <c r="D112" s="79" t="s">
        <v>82</v>
      </c>
      <c r="E112" s="13">
        <v>44417</v>
      </c>
      <c r="F112" s="77" t="s">
        <v>83</v>
      </c>
      <c r="G112" s="13">
        <v>44419</v>
      </c>
      <c r="H112" s="78" t="s">
        <v>84</v>
      </c>
      <c r="I112" s="15">
        <v>103</v>
      </c>
      <c r="J112" s="15">
        <v>60</v>
      </c>
      <c r="K112" s="15">
        <v>35</v>
      </c>
      <c r="L112" s="15">
        <v>33</v>
      </c>
      <c r="M112" s="84">
        <v>54.075000000000003</v>
      </c>
      <c r="N112" s="73">
        <v>54</v>
      </c>
      <c r="O112" s="64">
        <v>3000</v>
      </c>
      <c r="P112" s="65">
        <f>Table22452368910111213141516171819202122242345678910[[#This Row],[PEMBULATAN]]*O112</f>
        <v>162000</v>
      </c>
    </row>
    <row r="113" spans="1:16" ht="30" customHeight="1" x14ac:dyDescent="0.2">
      <c r="A113" s="93"/>
      <c r="B113" s="76"/>
      <c r="C113" s="74" t="s">
        <v>1264</v>
      </c>
      <c r="D113" s="79" t="s">
        <v>82</v>
      </c>
      <c r="E113" s="13">
        <v>44417</v>
      </c>
      <c r="F113" s="77" t="s">
        <v>83</v>
      </c>
      <c r="G113" s="13">
        <v>44419</v>
      </c>
      <c r="H113" s="78" t="s">
        <v>84</v>
      </c>
      <c r="I113" s="15">
        <v>93</v>
      </c>
      <c r="J113" s="15">
        <v>56</v>
      </c>
      <c r="K113" s="15">
        <v>34</v>
      </c>
      <c r="L113" s="15">
        <v>17</v>
      </c>
      <c r="M113" s="84">
        <v>44.268000000000001</v>
      </c>
      <c r="N113" s="73">
        <v>44</v>
      </c>
      <c r="O113" s="64">
        <v>3000</v>
      </c>
      <c r="P113" s="65">
        <f>Table22452368910111213141516171819202122242345678910[[#This Row],[PEMBULATAN]]*O113</f>
        <v>132000</v>
      </c>
    </row>
    <row r="114" spans="1:16" ht="30" customHeight="1" x14ac:dyDescent="0.2">
      <c r="A114" s="93"/>
      <c r="B114" s="76"/>
      <c r="C114" s="74" t="s">
        <v>1265</v>
      </c>
      <c r="D114" s="79" t="s">
        <v>82</v>
      </c>
      <c r="E114" s="13">
        <v>44417</v>
      </c>
      <c r="F114" s="77" t="s">
        <v>83</v>
      </c>
      <c r="G114" s="13">
        <v>44419</v>
      </c>
      <c r="H114" s="78" t="s">
        <v>84</v>
      </c>
      <c r="I114" s="15">
        <v>79</v>
      </c>
      <c r="J114" s="15">
        <v>60</v>
      </c>
      <c r="K114" s="15">
        <v>28</v>
      </c>
      <c r="L114" s="15">
        <v>5</v>
      </c>
      <c r="M114" s="84">
        <v>33.18</v>
      </c>
      <c r="N114" s="73">
        <v>33</v>
      </c>
      <c r="O114" s="64">
        <v>3000</v>
      </c>
      <c r="P114" s="65">
        <f>Table22452368910111213141516171819202122242345678910[[#This Row],[PEMBULATAN]]*O114</f>
        <v>99000</v>
      </c>
    </row>
    <row r="115" spans="1:16" ht="30" customHeight="1" x14ac:dyDescent="0.2">
      <c r="A115" s="93"/>
      <c r="B115" s="76"/>
      <c r="C115" s="74" t="s">
        <v>1266</v>
      </c>
      <c r="D115" s="79" t="s">
        <v>82</v>
      </c>
      <c r="E115" s="13">
        <v>44417</v>
      </c>
      <c r="F115" s="77" t="s">
        <v>83</v>
      </c>
      <c r="G115" s="13">
        <v>44419</v>
      </c>
      <c r="H115" s="78" t="s">
        <v>84</v>
      </c>
      <c r="I115" s="15">
        <v>90</v>
      </c>
      <c r="J115" s="15">
        <v>60</v>
      </c>
      <c r="K115" s="15">
        <v>25</v>
      </c>
      <c r="L115" s="15">
        <v>16</v>
      </c>
      <c r="M115" s="84">
        <v>33.75</v>
      </c>
      <c r="N115" s="73">
        <v>34</v>
      </c>
      <c r="O115" s="64">
        <v>3000</v>
      </c>
      <c r="P115" s="65">
        <f>Table22452368910111213141516171819202122242345678910[[#This Row],[PEMBULATAN]]*O115</f>
        <v>102000</v>
      </c>
    </row>
    <row r="116" spans="1:16" ht="30" customHeight="1" x14ac:dyDescent="0.2">
      <c r="A116" s="93"/>
      <c r="B116" s="76"/>
      <c r="C116" s="74" t="s">
        <v>1267</v>
      </c>
      <c r="D116" s="79" t="s">
        <v>82</v>
      </c>
      <c r="E116" s="13">
        <v>44417</v>
      </c>
      <c r="F116" s="77" t="s">
        <v>83</v>
      </c>
      <c r="G116" s="13">
        <v>44419</v>
      </c>
      <c r="H116" s="78" t="s">
        <v>84</v>
      </c>
      <c r="I116" s="15">
        <v>50</v>
      </c>
      <c r="J116" s="15">
        <v>44</v>
      </c>
      <c r="K116" s="15">
        <v>15</v>
      </c>
      <c r="L116" s="15">
        <v>3</v>
      </c>
      <c r="M116" s="84">
        <v>8.25</v>
      </c>
      <c r="N116" s="73">
        <v>8</v>
      </c>
      <c r="O116" s="64">
        <v>3000</v>
      </c>
      <c r="P116" s="65">
        <f>Table22452368910111213141516171819202122242345678910[[#This Row],[PEMBULATAN]]*O116</f>
        <v>24000</v>
      </c>
    </row>
    <row r="117" spans="1:16" ht="30" customHeight="1" x14ac:dyDescent="0.2">
      <c r="A117" s="93"/>
      <c r="B117" s="76"/>
      <c r="C117" s="74" t="s">
        <v>1268</v>
      </c>
      <c r="D117" s="79" t="s">
        <v>82</v>
      </c>
      <c r="E117" s="13">
        <v>44417</v>
      </c>
      <c r="F117" s="77" t="s">
        <v>83</v>
      </c>
      <c r="G117" s="13">
        <v>44419</v>
      </c>
      <c r="H117" s="78" t="s">
        <v>84</v>
      </c>
      <c r="I117" s="15">
        <v>98</v>
      </c>
      <c r="J117" s="15">
        <v>70</v>
      </c>
      <c r="K117" s="15">
        <v>30</v>
      </c>
      <c r="L117" s="15">
        <v>24</v>
      </c>
      <c r="M117" s="84">
        <v>51.45</v>
      </c>
      <c r="N117" s="73">
        <v>52</v>
      </c>
      <c r="O117" s="64">
        <v>3000</v>
      </c>
      <c r="P117" s="65">
        <f>Table22452368910111213141516171819202122242345678910[[#This Row],[PEMBULATAN]]*O117</f>
        <v>156000</v>
      </c>
    </row>
    <row r="118" spans="1:16" ht="30" customHeight="1" x14ac:dyDescent="0.2">
      <c r="A118" s="93"/>
      <c r="B118" s="76"/>
      <c r="C118" s="74" t="s">
        <v>1269</v>
      </c>
      <c r="D118" s="79" t="s">
        <v>82</v>
      </c>
      <c r="E118" s="13">
        <v>44417</v>
      </c>
      <c r="F118" s="77" t="s">
        <v>83</v>
      </c>
      <c r="G118" s="13">
        <v>44419</v>
      </c>
      <c r="H118" s="78" t="s">
        <v>84</v>
      </c>
      <c r="I118" s="15">
        <v>74</v>
      </c>
      <c r="J118" s="15">
        <v>63</v>
      </c>
      <c r="K118" s="15">
        <v>37</v>
      </c>
      <c r="L118" s="15">
        <v>9</v>
      </c>
      <c r="M118" s="84">
        <v>43.1235</v>
      </c>
      <c r="N118" s="73">
        <v>43</v>
      </c>
      <c r="O118" s="64">
        <v>3000</v>
      </c>
      <c r="P118" s="65">
        <f>Table22452368910111213141516171819202122242345678910[[#This Row],[PEMBULATAN]]*O118</f>
        <v>129000</v>
      </c>
    </row>
    <row r="119" spans="1:16" ht="30" customHeight="1" x14ac:dyDescent="0.2">
      <c r="A119" s="93"/>
      <c r="B119" s="76"/>
      <c r="C119" s="74" t="s">
        <v>1270</v>
      </c>
      <c r="D119" s="79" t="s">
        <v>82</v>
      </c>
      <c r="E119" s="13">
        <v>44417</v>
      </c>
      <c r="F119" s="77" t="s">
        <v>83</v>
      </c>
      <c r="G119" s="13">
        <v>44419</v>
      </c>
      <c r="H119" s="78" t="s">
        <v>84</v>
      </c>
      <c r="I119" s="15">
        <v>80</v>
      </c>
      <c r="J119" s="15">
        <v>65</v>
      </c>
      <c r="K119" s="15">
        <v>27</v>
      </c>
      <c r="L119" s="15">
        <v>8</v>
      </c>
      <c r="M119" s="84">
        <v>35.1</v>
      </c>
      <c r="N119" s="73">
        <v>35</v>
      </c>
      <c r="O119" s="64">
        <v>3000</v>
      </c>
      <c r="P119" s="65">
        <f>Table22452368910111213141516171819202122242345678910[[#This Row],[PEMBULATAN]]*O119</f>
        <v>105000</v>
      </c>
    </row>
    <row r="120" spans="1:16" ht="30" customHeight="1" x14ac:dyDescent="0.2">
      <c r="A120" s="93"/>
      <c r="B120" s="76"/>
      <c r="C120" s="74" t="s">
        <v>1271</v>
      </c>
      <c r="D120" s="79" t="s">
        <v>82</v>
      </c>
      <c r="E120" s="13">
        <v>44417</v>
      </c>
      <c r="F120" s="77" t="s">
        <v>83</v>
      </c>
      <c r="G120" s="13">
        <v>44419</v>
      </c>
      <c r="H120" s="78" t="s">
        <v>84</v>
      </c>
      <c r="I120" s="15">
        <v>72</v>
      </c>
      <c r="J120" s="15">
        <v>60</v>
      </c>
      <c r="K120" s="15">
        <v>30</v>
      </c>
      <c r="L120" s="15">
        <v>8</v>
      </c>
      <c r="M120" s="84">
        <v>32.4</v>
      </c>
      <c r="N120" s="73">
        <v>33</v>
      </c>
      <c r="O120" s="64">
        <v>3000</v>
      </c>
      <c r="P120" s="65">
        <f>Table22452368910111213141516171819202122242345678910[[#This Row],[PEMBULATAN]]*O120</f>
        <v>99000</v>
      </c>
    </row>
    <row r="121" spans="1:16" ht="30" customHeight="1" x14ac:dyDescent="0.2">
      <c r="A121" s="93"/>
      <c r="B121" s="76"/>
      <c r="C121" s="74" t="s">
        <v>1272</v>
      </c>
      <c r="D121" s="79" t="s">
        <v>82</v>
      </c>
      <c r="E121" s="13">
        <v>44417</v>
      </c>
      <c r="F121" s="77" t="s">
        <v>83</v>
      </c>
      <c r="G121" s="13">
        <v>44419</v>
      </c>
      <c r="H121" s="78" t="s">
        <v>84</v>
      </c>
      <c r="I121" s="15">
        <v>61</v>
      </c>
      <c r="J121" s="15">
        <v>79</v>
      </c>
      <c r="K121" s="15">
        <v>22</v>
      </c>
      <c r="L121" s="15">
        <v>6</v>
      </c>
      <c r="M121" s="84">
        <v>26.5045</v>
      </c>
      <c r="N121" s="73">
        <v>27</v>
      </c>
      <c r="O121" s="64">
        <v>3000</v>
      </c>
      <c r="P121" s="65">
        <f>Table22452368910111213141516171819202122242345678910[[#This Row],[PEMBULATAN]]*O121</f>
        <v>81000</v>
      </c>
    </row>
    <row r="122" spans="1:16" ht="30" customHeight="1" x14ac:dyDescent="0.2">
      <c r="A122" s="93"/>
      <c r="B122" s="76"/>
      <c r="C122" s="74" t="s">
        <v>1273</v>
      </c>
      <c r="D122" s="79" t="s">
        <v>82</v>
      </c>
      <c r="E122" s="13">
        <v>44417</v>
      </c>
      <c r="F122" s="77" t="s">
        <v>83</v>
      </c>
      <c r="G122" s="13">
        <v>44419</v>
      </c>
      <c r="H122" s="78" t="s">
        <v>84</v>
      </c>
      <c r="I122" s="15">
        <v>80</v>
      </c>
      <c r="J122" s="15">
        <v>65</v>
      </c>
      <c r="K122" s="15">
        <v>30</v>
      </c>
      <c r="L122" s="15">
        <v>10</v>
      </c>
      <c r="M122" s="84">
        <v>39</v>
      </c>
      <c r="N122" s="73">
        <v>39</v>
      </c>
      <c r="O122" s="64">
        <v>3000</v>
      </c>
      <c r="P122" s="65">
        <f>Table22452368910111213141516171819202122242345678910[[#This Row],[PEMBULATAN]]*O122</f>
        <v>117000</v>
      </c>
    </row>
    <row r="123" spans="1:16" ht="30" customHeight="1" x14ac:dyDescent="0.2">
      <c r="A123" s="93"/>
      <c r="B123" s="76"/>
      <c r="C123" s="74" t="s">
        <v>1274</v>
      </c>
      <c r="D123" s="79" t="s">
        <v>82</v>
      </c>
      <c r="E123" s="13">
        <v>44417</v>
      </c>
      <c r="F123" s="77" t="s">
        <v>83</v>
      </c>
      <c r="G123" s="13">
        <v>44419</v>
      </c>
      <c r="H123" s="78" t="s">
        <v>84</v>
      </c>
      <c r="I123" s="15">
        <v>40</v>
      </c>
      <c r="J123" s="15">
        <v>30</v>
      </c>
      <c r="K123" s="15">
        <v>20</v>
      </c>
      <c r="L123" s="15">
        <v>3</v>
      </c>
      <c r="M123" s="84">
        <v>6</v>
      </c>
      <c r="N123" s="73">
        <v>6</v>
      </c>
      <c r="O123" s="64">
        <v>3000</v>
      </c>
      <c r="P123" s="65">
        <f>Table22452368910111213141516171819202122242345678910[[#This Row],[PEMBULATAN]]*O123</f>
        <v>18000</v>
      </c>
    </row>
    <row r="124" spans="1:16" ht="30" customHeight="1" x14ac:dyDescent="0.2">
      <c r="A124" s="93"/>
      <c r="B124" s="76"/>
      <c r="C124" s="74" t="s">
        <v>1275</v>
      </c>
      <c r="D124" s="79" t="s">
        <v>82</v>
      </c>
      <c r="E124" s="13">
        <v>44417</v>
      </c>
      <c r="F124" s="77" t="s">
        <v>83</v>
      </c>
      <c r="G124" s="13">
        <v>44419</v>
      </c>
      <c r="H124" s="78" t="s">
        <v>84</v>
      </c>
      <c r="I124" s="15">
        <v>47</v>
      </c>
      <c r="J124" s="15">
        <v>65</v>
      </c>
      <c r="K124" s="15">
        <v>26</v>
      </c>
      <c r="L124" s="15">
        <v>4</v>
      </c>
      <c r="M124" s="84">
        <v>19.857500000000002</v>
      </c>
      <c r="N124" s="73">
        <v>20</v>
      </c>
      <c r="O124" s="64">
        <v>3000</v>
      </c>
      <c r="P124" s="65">
        <f>Table22452368910111213141516171819202122242345678910[[#This Row],[PEMBULATAN]]*O124</f>
        <v>60000</v>
      </c>
    </row>
    <row r="125" spans="1:16" ht="30" customHeight="1" x14ac:dyDescent="0.2">
      <c r="A125" s="93"/>
      <c r="B125" s="76"/>
      <c r="C125" s="74" t="s">
        <v>1276</v>
      </c>
      <c r="D125" s="79" t="s">
        <v>82</v>
      </c>
      <c r="E125" s="13">
        <v>44417</v>
      </c>
      <c r="F125" s="77" t="s">
        <v>83</v>
      </c>
      <c r="G125" s="13">
        <v>44419</v>
      </c>
      <c r="H125" s="78" t="s">
        <v>84</v>
      </c>
      <c r="I125" s="15">
        <v>100</v>
      </c>
      <c r="J125" s="15">
        <v>55</v>
      </c>
      <c r="K125" s="15">
        <v>38</v>
      </c>
      <c r="L125" s="15">
        <v>19</v>
      </c>
      <c r="M125" s="84">
        <v>52.25</v>
      </c>
      <c r="N125" s="73">
        <v>52</v>
      </c>
      <c r="O125" s="64">
        <v>3000</v>
      </c>
      <c r="P125" s="65">
        <f>Table22452368910111213141516171819202122242345678910[[#This Row],[PEMBULATAN]]*O125</f>
        <v>156000</v>
      </c>
    </row>
    <row r="126" spans="1:16" ht="30" customHeight="1" x14ac:dyDescent="0.2">
      <c r="A126" s="93"/>
      <c r="B126" s="76"/>
      <c r="C126" s="74" t="s">
        <v>1277</v>
      </c>
      <c r="D126" s="79" t="s">
        <v>82</v>
      </c>
      <c r="E126" s="13">
        <v>44417</v>
      </c>
      <c r="F126" s="77" t="s">
        <v>83</v>
      </c>
      <c r="G126" s="13">
        <v>44419</v>
      </c>
      <c r="H126" s="78" t="s">
        <v>84</v>
      </c>
      <c r="I126" s="15">
        <v>65</v>
      </c>
      <c r="J126" s="15">
        <v>49</v>
      </c>
      <c r="K126" s="15">
        <v>22</v>
      </c>
      <c r="L126" s="15">
        <v>4</v>
      </c>
      <c r="M126" s="84">
        <v>17.517499999999998</v>
      </c>
      <c r="N126" s="73">
        <v>18</v>
      </c>
      <c r="O126" s="64">
        <v>3000</v>
      </c>
      <c r="P126" s="65">
        <f>Table22452368910111213141516171819202122242345678910[[#This Row],[PEMBULATAN]]*O126</f>
        <v>54000</v>
      </c>
    </row>
    <row r="127" spans="1:16" ht="30" customHeight="1" x14ac:dyDescent="0.2">
      <c r="A127" s="93"/>
      <c r="B127" s="76"/>
      <c r="C127" s="74" t="s">
        <v>1278</v>
      </c>
      <c r="D127" s="79" t="s">
        <v>82</v>
      </c>
      <c r="E127" s="13">
        <v>44417</v>
      </c>
      <c r="F127" s="77" t="s">
        <v>83</v>
      </c>
      <c r="G127" s="13">
        <v>44419</v>
      </c>
      <c r="H127" s="78" t="s">
        <v>84</v>
      </c>
      <c r="I127" s="15">
        <v>60</v>
      </c>
      <c r="J127" s="15">
        <v>56</v>
      </c>
      <c r="K127" s="15">
        <v>29</v>
      </c>
      <c r="L127" s="15">
        <v>3</v>
      </c>
      <c r="M127" s="84">
        <v>24.36</v>
      </c>
      <c r="N127" s="73">
        <v>25</v>
      </c>
      <c r="O127" s="64">
        <v>3000</v>
      </c>
      <c r="P127" s="65">
        <f>Table22452368910111213141516171819202122242345678910[[#This Row],[PEMBULATAN]]*O127</f>
        <v>75000</v>
      </c>
    </row>
    <row r="128" spans="1:16" ht="30" customHeight="1" x14ac:dyDescent="0.2">
      <c r="A128" s="93"/>
      <c r="B128" s="76"/>
      <c r="C128" s="74" t="s">
        <v>1279</v>
      </c>
      <c r="D128" s="79" t="s">
        <v>82</v>
      </c>
      <c r="E128" s="13">
        <v>44417</v>
      </c>
      <c r="F128" s="77" t="s">
        <v>83</v>
      </c>
      <c r="G128" s="13">
        <v>44419</v>
      </c>
      <c r="H128" s="78" t="s">
        <v>84</v>
      </c>
      <c r="I128" s="15">
        <v>48</v>
      </c>
      <c r="J128" s="15">
        <v>48</v>
      </c>
      <c r="K128" s="15">
        <v>32</v>
      </c>
      <c r="L128" s="15">
        <v>1</v>
      </c>
      <c r="M128" s="84">
        <v>18.431999999999999</v>
      </c>
      <c r="N128" s="73">
        <v>19</v>
      </c>
      <c r="O128" s="64">
        <v>3000</v>
      </c>
      <c r="P128" s="65">
        <f>Table22452368910111213141516171819202122242345678910[[#This Row],[PEMBULATAN]]*O128</f>
        <v>57000</v>
      </c>
    </row>
    <row r="129" spans="1:16" ht="30" customHeight="1" x14ac:dyDescent="0.2">
      <c r="A129" s="93"/>
      <c r="B129" s="76"/>
      <c r="C129" s="74" t="s">
        <v>1280</v>
      </c>
      <c r="D129" s="79" t="s">
        <v>82</v>
      </c>
      <c r="E129" s="13">
        <v>44417</v>
      </c>
      <c r="F129" s="77" t="s">
        <v>83</v>
      </c>
      <c r="G129" s="13">
        <v>44419</v>
      </c>
      <c r="H129" s="78" t="s">
        <v>84</v>
      </c>
      <c r="I129" s="15">
        <v>43</v>
      </c>
      <c r="J129" s="15">
        <v>70</v>
      </c>
      <c r="K129" s="15">
        <v>27</v>
      </c>
      <c r="L129" s="15">
        <v>6</v>
      </c>
      <c r="M129" s="84">
        <v>20.317499999999999</v>
      </c>
      <c r="N129" s="73">
        <v>21</v>
      </c>
      <c r="O129" s="64">
        <v>3000</v>
      </c>
      <c r="P129" s="65">
        <f>Table22452368910111213141516171819202122242345678910[[#This Row],[PEMBULATAN]]*O129</f>
        <v>63000</v>
      </c>
    </row>
    <row r="130" spans="1:16" ht="30" customHeight="1" x14ac:dyDescent="0.2">
      <c r="A130" s="93"/>
      <c r="B130" s="76"/>
      <c r="C130" s="74" t="s">
        <v>1281</v>
      </c>
      <c r="D130" s="79" t="s">
        <v>82</v>
      </c>
      <c r="E130" s="13">
        <v>44417</v>
      </c>
      <c r="F130" s="77" t="s">
        <v>83</v>
      </c>
      <c r="G130" s="13">
        <v>44419</v>
      </c>
      <c r="H130" s="78" t="s">
        <v>84</v>
      </c>
      <c r="I130" s="15">
        <v>42</v>
      </c>
      <c r="J130" s="15">
        <v>32</v>
      </c>
      <c r="K130" s="15">
        <v>30</v>
      </c>
      <c r="L130" s="15">
        <v>7</v>
      </c>
      <c r="M130" s="84">
        <v>10.08</v>
      </c>
      <c r="N130" s="73">
        <v>10</v>
      </c>
      <c r="O130" s="64">
        <v>3000</v>
      </c>
      <c r="P130" s="65">
        <f>Table22452368910111213141516171819202122242345678910[[#This Row],[PEMBULATAN]]*O130</f>
        <v>30000</v>
      </c>
    </row>
    <row r="131" spans="1:16" ht="30" customHeight="1" x14ac:dyDescent="0.2">
      <c r="A131" s="93"/>
      <c r="B131" s="76"/>
      <c r="C131" s="74" t="s">
        <v>1282</v>
      </c>
      <c r="D131" s="79" t="s">
        <v>82</v>
      </c>
      <c r="E131" s="13">
        <v>44417</v>
      </c>
      <c r="F131" s="77" t="s">
        <v>83</v>
      </c>
      <c r="G131" s="13">
        <v>44419</v>
      </c>
      <c r="H131" s="78" t="s">
        <v>84</v>
      </c>
      <c r="I131" s="15">
        <v>63</v>
      </c>
      <c r="J131" s="15">
        <v>64</v>
      </c>
      <c r="K131" s="15">
        <v>32</v>
      </c>
      <c r="L131" s="15">
        <v>11</v>
      </c>
      <c r="M131" s="84">
        <v>32.256</v>
      </c>
      <c r="N131" s="73">
        <v>32</v>
      </c>
      <c r="O131" s="64">
        <v>3000</v>
      </c>
      <c r="P131" s="65">
        <f>Table22452368910111213141516171819202122242345678910[[#This Row],[PEMBULATAN]]*O131</f>
        <v>96000</v>
      </c>
    </row>
    <row r="132" spans="1:16" ht="30" customHeight="1" x14ac:dyDescent="0.2">
      <c r="A132" s="93"/>
      <c r="B132" s="76"/>
      <c r="C132" s="74" t="s">
        <v>1283</v>
      </c>
      <c r="D132" s="79" t="s">
        <v>82</v>
      </c>
      <c r="E132" s="13">
        <v>44417</v>
      </c>
      <c r="F132" s="77" t="s">
        <v>83</v>
      </c>
      <c r="G132" s="13">
        <v>44419</v>
      </c>
      <c r="H132" s="78" t="s">
        <v>84</v>
      </c>
      <c r="I132" s="15">
        <v>95</v>
      </c>
      <c r="J132" s="15">
        <v>62</v>
      </c>
      <c r="K132" s="15">
        <v>36</v>
      </c>
      <c r="L132" s="15">
        <v>24</v>
      </c>
      <c r="M132" s="84">
        <v>53.01</v>
      </c>
      <c r="N132" s="73">
        <v>53</v>
      </c>
      <c r="O132" s="64">
        <v>3000</v>
      </c>
      <c r="P132" s="65">
        <f>Table22452368910111213141516171819202122242345678910[[#This Row],[PEMBULATAN]]*O132</f>
        <v>159000</v>
      </c>
    </row>
    <row r="133" spans="1:16" ht="30" customHeight="1" x14ac:dyDescent="0.2">
      <c r="A133" s="93"/>
      <c r="B133" s="76"/>
      <c r="C133" s="74" t="s">
        <v>1284</v>
      </c>
      <c r="D133" s="79" t="s">
        <v>82</v>
      </c>
      <c r="E133" s="13">
        <v>44417</v>
      </c>
      <c r="F133" s="77" t="s">
        <v>83</v>
      </c>
      <c r="G133" s="13">
        <v>44419</v>
      </c>
      <c r="H133" s="78" t="s">
        <v>84</v>
      </c>
      <c r="I133" s="15">
        <v>61</v>
      </c>
      <c r="J133" s="15">
        <v>51</v>
      </c>
      <c r="K133" s="15">
        <v>22</v>
      </c>
      <c r="L133" s="15">
        <v>8</v>
      </c>
      <c r="M133" s="84">
        <v>17.110499999999998</v>
      </c>
      <c r="N133" s="73">
        <v>17</v>
      </c>
      <c r="O133" s="64">
        <v>3000</v>
      </c>
      <c r="P133" s="65">
        <f>Table22452368910111213141516171819202122242345678910[[#This Row],[PEMBULATAN]]*O133</f>
        <v>51000</v>
      </c>
    </row>
    <row r="134" spans="1:16" ht="30" customHeight="1" x14ac:dyDescent="0.2">
      <c r="A134" s="93"/>
      <c r="B134" s="76"/>
      <c r="C134" s="74" t="s">
        <v>1285</v>
      </c>
      <c r="D134" s="79" t="s">
        <v>82</v>
      </c>
      <c r="E134" s="13">
        <v>44417</v>
      </c>
      <c r="F134" s="77" t="s">
        <v>83</v>
      </c>
      <c r="G134" s="13">
        <v>44419</v>
      </c>
      <c r="H134" s="78" t="s">
        <v>84</v>
      </c>
      <c r="I134" s="15">
        <v>75</v>
      </c>
      <c r="J134" s="15">
        <v>53</v>
      </c>
      <c r="K134" s="15">
        <v>30</v>
      </c>
      <c r="L134" s="15">
        <v>13</v>
      </c>
      <c r="M134" s="84">
        <v>29.8125</v>
      </c>
      <c r="N134" s="73">
        <v>30</v>
      </c>
      <c r="O134" s="64">
        <v>3000</v>
      </c>
      <c r="P134" s="65">
        <f>Table22452368910111213141516171819202122242345678910[[#This Row],[PEMBULATAN]]*O134</f>
        <v>90000</v>
      </c>
    </row>
    <row r="135" spans="1:16" ht="30" customHeight="1" x14ac:dyDescent="0.2">
      <c r="A135" s="93"/>
      <c r="B135" s="76"/>
      <c r="C135" s="74" t="s">
        <v>1286</v>
      </c>
      <c r="D135" s="79" t="s">
        <v>82</v>
      </c>
      <c r="E135" s="13">
        <v>44417</v>
      </c>
      <c r="F135" s="77" t="s">
        <v>83</v>
      </c>
      <c r="G135" s="13">
        <v>44419</v>
      </c>
      <c r="H135" s="78" t="s">
        <v>84</v>
      </c>
      <c r="I135" s="15">
        <v>61</v>
      </c>
      <c r="J135" s="15">
        <v>40</v>
      </c>
      <c r="K135" s="15">
        <v>35</v>
      </c>
      <c r="L135" s="15">
        <v>5</v>
      </c>
      <c r="M135" s="84">
        <v>21.35</v>
      </c>
      <c r="N135" s="73">
        <v>22</v>
      </c>
      <c r="O135" s="64">
        <v>3000</v>
      </c>
      <c r="P135" s="65">
        <f>Table22452368910111213141516171819202122242345678910[[#This Row],[PEMBULATAN]]*O135</f>
        <v>66000</v>
      </c>
    </row>
    <row r="136" spans="1:16" ht="30" customHeight="1" x14ac:dyDescent="0.2">
      <c r="A136" s="93"/>
      <c r="B136" s="76"/>
      <c r="C136" s="74" t="s">
        <v>1287</v>
      </c>
      <c r="D136" s="79" t="s">
        <v>82</v>
      </c>
      <c r="E136" s="13">
        <v>44417</v>
      </c>
      <c r="F136" s="77" t="s">
        <v>83</v>
      </c>
      <c r="G136" s="13">
        <v>44419</v>
      </c>
      <c r="H136" s="78" t="s">
        <v>84</v>
      </c>
      <c r="I136" s="15">
        <v>51</v>
      </c>
      <c r="J136" s="15">
        <v>52</v>
      </c>
      <c r="K136" s="15">
        <v>36</v>
      </c>
      <c r="L136" s="15">
        <v>10</v>
      </c>
      <c r="M136" s="84">
        <v>23.867999999999999</v>
      </c>
      <c r="N136" s="73">
        <v>24</v>
      </c>
      <c r="O136" s="64">
        <v>3000</v>
      </c>
      <c r="P136" s="65">
        <f>Table22452368910111213141516171819202122242345678910[[#This Row],[PEMBULATAN]]*O136</f>
        <v>72000</v>
      </c>
    </row>
    <row r="137" spans="1:16" ht="30" customHeight="1" x14ac:dyDescent="0.2">
      <c r="A137" s="93"/>
      <c r="B137" s="76"/>
      <c r="C137" s="74" t="s">
        <v>1288</v>
      </c>
      <c r="D137" s="79" t="s">
        <v>82</v>
      </c>
      <c r="E137" s="13">
        <v>44417</v>
      </c>
      <c r="F137" s="77" t="s">
        <v>83</v>
      </c>
      <c r="G137" s="13">
        <v>44419</v>
      </c>
      <c r="H137" s="78" t="s">
        <v>84</v>
      </c>
      <c r="I137" s="15">
        <v>77</v>
      </c>
      <c r="J137" s="15">
        <v>45</v>
      </c>
      <c r="K137" s="15">
        <v>23</v>
      </c>
      <c r="L137" s="15">
        <v>12</v>
      </c>
      <c r="M137" s="84">
        <v>19.923749999999998</v>
      </c>
      <c r="N137" s="73">
        <v>20</v>
      </c>
      <c r="O137" s="64">
        <v>3000</v>
      </c>
      <c r="P137" s="65">
        <f>Table22452368910111213141516171819202122242345678910[[#This Row],[PEMBULATAN]]*O137</f>
        <v>60000</v>
      </c>
    </row>
    <row r="138" spans="1:16" ht="30" customHeight="1" x14ac:dyDescent="0.2">
      <c r="A138" s="93"/>
      <c r="B138" s="76"/>
      <c r="C138" s="74" t="s">
        <v>1289</v>
      </c>
      <c r="D138" s="79" t="s">
        <v>82</v>
      </c>
      <c r="E138" s="13">
        <v>44417</v>
      </c>
      <c r="F138" s="77" t="s">
        <v>83</v>
      </c>
      <c r="G138" s="13">
        <v>44419</v>
      </c>
      <c r="H138" s="78" t="s">
        <v>84</v>
      </c>
      <c r="I138" s="15">
        <v>31</v>
      </c>
      <c r="J138" s="15">
        <v>34</v>
      </c>
      <c r="K138" s="15">
        <v>17</v>
      </c>
      <c r="L138" s="15">
        <v>2</v>
      </c>
      <c r="M138" s="84">
        <v>4.4794999999999998</v>
      </c>
      <c r="N138" s="73">
        <v>5</v>
      </c>
      <c r="O138" s="64">
        <v>3000</v>
      </c>
      <c r="P138" s="65">
        <f>Table22452368910111213141516171819202122242345678910[[#This Row],[PEMBULATAN]]*O138</f>
        <v>15000</v>
      </c>
    </row>
    <row r="139" spans="1:16" ht="30" customHeight="1" x14ac:dyDescent="0.2">
      <c r="A139" s="93"/>
      <c r="B139" s="76"/>
      <c r="C139" s="74" t="s">
        <v>1290</v>
      </c>
      <c r="D139" s="79" t="s">
        <v>82</v>
      </c>
      <c r="E139" s="13">
        <v>44417</v>
      </c>
      <c r="F139" s="77" t="s">
        <v>83</v>
      </c>
      <c r="G139" s="13">
        <v>44419</v>
      </c>
      <c r="H139" s="78" t="s">
        <v>84</v>
      </c>
      <c r="I139" s="15">
        <v>20</v>
      </c>
      <c r="J139" s="15">
        <v>20</v>
      </c>
      <c r="K139" s="15">
        <v>5</v>
      </c>
      <c r="L139" s="15">
        <v>1</v>
      </c>
      <c r="M139" s="84">
        <v>0.5</v>
      </c>
      <c r="N139" s="73">
        <v>1</v>
      </c>
      <c r="O139" s="64">
        <v>3000</v>
      </c>
      <c r="P139" s="65">
        <f>Table22452368910111213141516171819202122242345678910[[#This Row],[PEMBULATAN]]*O139</f>
        <v>3000</v>
      </c>
    </row>
    <row r="140" spans="1:16" ht="30" customHeight="1" x14ac:dyDescent="0.2">
      <c r="A140" s="93"/>
      <c r="B140" s="76"/>
      <c r="C140" s="74" t="s">
        <v>1291</v>
      </c>
      <c r="D140" s="79" t="s">
        <v>82</v>
      </c>
      <c r="E140" s="13">
        <v>44417</v>
      </c>
      <c r="F140" s="77" t="s">
        <v>83</v>
      </c>
      <c r="G140" s="13">
        <v>44419</v>
      </c>
      <c r="H140" s="78" t="s">
        <v>84</v>
      </c>
      <c r="I140" s="15">
        <v>52</v>
      </c>
      <c r="J140" s="15">
        <v>50</v>
      </c>
      <c r="K140" s="15">
        <v>20</v>
      </c>
      <c r="L140" s="15">
        <v>4</v>
      </c>
      <c r="M140" s="84">
        <v>13</v>
      </c>
      <c r="N140" s="73">
        <v>13</v>
      </c>
      <c r="O140" s="64">
        <v>3000</v>
      </c>
      <c r="P140" s="65">
        <f>Table22452368910111213141516171819202122242345678910[[#This Row],[PEMBULATAN]]*O140</f>
        <v>39000</v>
      </c>
    </row>
    <row r="141" spans="1:16" ht="30" customHeight="1" x14ac:dyDescent="0.2">
      <c r="A141" s="93"/>
      <c r="B141" s="76"/>
      <c r="C141" s="74" t="s">
        <v>1292</v>
      </c>
      <c r="D141" s="79" t="s">
        <v>82</v>
      </c>
      <c r="E141" s="13">
        <v>44417</v>
      </c>
      <c r="F141" s="77" t="s">
        <v>83</v>
      </c>
      <c r="G141" s="13">
        <v>44419</v>
      </c>
      <c r="H141" s="78" t="s">
        <v>84</v>
      </c>
      <c r="I141" s="15">
        <v>96</v>
      </c>
      <c r="J141" s="15">
        <v>46</v>
      </c>
      <c r="K141" s="15">
        <v>2</v>
      </c>
      <c r="L141" s="15">
        <v>1</v>
      </c>
      <c r="M141" s="84">
        <v>2.2080000000000002</v>
      </c>
      <c r="N141" s="73">
        <v>2</v>
      </c>
      <c r="O141" s="64">
        <v>3000</v>
      </c>
      <c r="P141" s="65">
        <f>Table22452368910111213141516171819202122242345678910[[#This Row],[PEMBULATAN]]*O141</f>
        <v>6000</v>
      </c>
    </row>
    <row r="142" spans="1:16" ht="30" customHeight="1" x14ac:dyDescent="0.2">
      <c r="A142" s="93"/>
      <c r="B142" s="76"/>
      <c r="C142" s="74" t="s">
        <v>1293</v>
      </c>
      <c r="D142" s="79" t="s">
        <v>82</v>
      </c>
      <c r="E142" s="13">
        <v>44417</v>
      </c>
      <c r="F142" s="77" t="s">
        <v>83</v>
      </c>
      <c r="G142" s="13">
        <v>44419</v>
      </c>
      <c r="H142" s="78" t="s">
        <v>84</v>
      </c>
      <c r="I142" s="15">
        <v>37</v>
      </c>
      <c r="J142" s="15">
        <v>31</v>
      </c>
      <c r="K142" s="15">
        <v>20</v>
      </c>
      <c r="L142" s="15">
        <v>2</v>
      </c>
      <c r="M142" s="84">
        <v>5.7350000000000003</v>
      </c>
      <c r="N142" s="73">
        <v>6</v>
      </c>
      <c r="O142" s="64">
        <v>3000</v>
      </c>
      <c r="P142" s="65">
        <f>Table22452368910111213141516171819202122242345678910[[#This Row],[PEMBULATAN]]*O142</f>
        <v>18000</v>
      </c>
    </row>
    <row r="143" spans="1:16" ht="30" customHeight="1" x14ac:dyDescent="0.2">
      <c r="A143" s="93"/>
      <c r="B143" s="76"/>
      <c r="C143" s="74" t="s">
        <v>1294</v>
      </c>
      <c r="D143" s="79" t="s">
        <v>82</v>
      </c>
      <c r="E143" s="13">
        <v>44417</v>
      </c>
      <c r="F143" s="77" t="s">
        <v>83</v>
      </c>
      <c r="G143" s="13">
        <v>44419</v>
      </c>
      <c r="H143" s="78" t="s">
        <v>84</v>
      </c>
      <c r="I143" s="15">
        <v>43</v>
      </c>
      <c r="J143" s="15">
        <v>70</v>
      </c>
      <c r="K143" s="15">
        <v>27</v>
      </c>
      <c r="L143" s="15">
        <v>7</v>
      </c>
      <c r="M143" s="84">
        <v>20.317499999999999</v>
      </c>
      <c r="N143" s="73">
        <v>21</v>
      </c>
      <c r="O143" s="64">
        <v>3000</v>
      </c>
      <c r="P143" s="65">
        <f>Table22452368910111213141516171819202122242345678910[[#This Row],[PEMBULATAN]]*O143</f>
        <v>63000</v>
      </c>
    </row>
    <row r="144" spans="1:16" ht="30" customHeight="1" x14ac:dyDescent="0.2">
      <c r="A144" s="93"/>
      <c r="B144" s="76"/>
      <c r="C144" s="74" t="s">
        <v>1295</v>
      </c>
      <c r="D144" s="79" t="s">
        <v>82</v>
      </c>
      <c r="E144" s="13">
        <v>44417</v>
      </c>
      <c r="F144" s="77" t="s">
        <v>83</v>
      </c>
      <c r="G144" s="13">
        <v>44419</v>
      </c>
      <c r="H144" s="78" t="s">
        <v>84</v>
      </c>
      <c r="I144" s="15">
        <v>42</v>
      </c>
      <c r="J144" s="15">
        <v>32</v>
      </c>
      <c r="K144" s="15">
        <v>30</v>
      </c>
      <c r="L144" s="15">
        <v>7</v>
      </c>
      <c r="M144" s="84">
        <v>10.08</v>
      </c>
      <c r="N144" s="73">
        <v>10</v>
      </c>
      <c r="O144" s="64">
        <v>3000</v>
      </c>
      <c r="P144" s="65">
        <f>Table22452368910111213141516171819202122242345678910[[#This Row],[PEMBULATAN]]*O144</f>
        <v>30000</v>
      </c>
    </row>
    <row r="145" spans="1:16" ht="22.5" customHeight="1" x14ac:dyDescent="0.2">
      <c r="A145" s="144" t="s">
        <v>33</v>
      </c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6"/>
      <c r="M145" s="80">
        <f>SUBTOTAL(109,Table22452368910111213141516171819202122242345678910[KG VOLUME])</f>
        <v>4086.4207499999998</v>
      </c>
      <c r="N145" s="68">
        <f>SUM(N3:N144)</f>
        <v>4119</v>
      </c>
      <c r="O145" s="147">
        <f>SUM(P3:P144)</f>
        <v>12357000</v>
      </c>
      <c r="P145" s="148"/>
    </row>
    <row r="146" spans="1:16" ht="22.5" customHeight="1" x14ac:dyDescent="0.2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6"/>
      <c r="N146" s="88" t="s">
        <v>54</v>
      </c>
      <c r="O146" s="87"/>
      <c r="P146" s="87">
        <f>O145*10%</f>
        <v>1235700</v>
      </c>
    </row>
    <row r="147" spans="1:16" x14ac:dyDescent="0.2">
      <c r="A147" s="11"/>
      <c r="B147" s="56" t="s">
        <v>47</v>
      </c>
      <c r="C147" s="55"/>
      <c r="D147" s="57" t="s">
        <v>48</v>
      </c>
      <c r="H147" s="63"/>
      <c r="N147" s="62" t="s">
        <v>34</v>
      </c>
      <c r="P147" s="69">
        <f>O145*1%</f>
        <v>123570</v>
      </c>
    </row>
    <row r="148" spans="1:16" x14ac:dyDescent="0.2">
      <c r="A148" s="11"/>
      <c r="H148" s="63"/>
      <c r="N148" s="62" t="s">
        <v>35</v>
      </c>
      <c r="P148" s="71">
        <v>0</v>
      </c>
    </row>
    <row r="149" spans="1:16" ht="15.75" thickBot="1" x14ac:dyDescent="0.25">
      <c r="A149" s="11"/>
      <c r="H149" s="63"/>
      <c r="N149" s="62" t="s">
        <v>36</v>
      </c>
      <c r="P149" s="71">
        <v>0</v>
      </c>
    </row>
    <row r="150" spans="1:16" x14ac:dyDescent="0.2">
      <c r="A150" s="11"/>
      <c r="H150" s="63"/>
      <c r="N150" s="66" t="s">
        <v>37</v>
      </c>
      <c r="O150" s="67"/>
      <c r="P150" s="70">
        <f>O145-P146+P147</f>
        <v>11244870</v>
      </c>
    </row>
    <row r="151" spans="1:16" x14ac:dyDescent="0.2">
      <c r="B151" s="56"/>
      <c r="C151" s="55"/>
      <c r="D151" s="57"/>
    </row>
    <row r="153" spans="1:16" x14ac:dyDescent="0.2">
      <c r="A153" s="11"/>
      <c r="H153" s="63"/>
      <c r="P153" s="72"/>
    </row>
    <row r="154" spans="1:16" x14ac:dyDescent="0.2">
      <c r="A154" s="11"/>
      <c r="H154" s="63"/>
      <c r="O154" s="58"/>
      <c r="P154" s="72"/>
    </row>
    <row r="155" spans="1:16" s="3" customFormat="1" x14ac:dyDescent="0.25">
      <c r="A155" s="11"/>
      <c r="B155" s="2"/>
      <c r="C155" s="2"/>
      <c r="E155" s="12"/>
      <c r="H155" s="63"/>
      <c r="N155" s="14"/>
      <c r="O155" s="14"/>
      <c r="P155" s="14"/>
    </row>
    <row r="156" spans="1:16" s="3" customFormat="1" x14ac:dyDescent="0.25">
      <c r="A156" s="11"/>
      <c r="B156" s="2"/>
      <c r="C156" s="2"/>
      <c r="E156" s="12"/>
      <c r="H156" s="63"/>
      <c r="N156" s="14"/>
      <c r="O156" s="14"/>
      <c r="P156" s="14"/>
    </row>
    <row r="157" spans="1:16" s="3" customFormat="1" x14ac:dyDescent="0.25">
      <c r="A157" s="11"/>
      <c r="B157" s="2"/>
      <c r="C157" s="2"/>
      <c r="E157" s="12"/>
      <c r="H157" s="63"/>
      <c r="N157" s="14"/>
      <c r="O157" s="14"/>
      <c r="P157" s="14"/>
    </row>
    <row r="158" spans="1:16" s="3" customFormat="1" x14ac:dyDescent="0.25">
      <c r="A158" s="11"/>
      <c r="B158" s="2"/>
      <c r="C158" s="2"/>
      <c r="E158" s="12"/>
      <c r="H158" s="63"/>
      <c r="N158" s="14"/>
      <c r="O158" s="14"/>
      <c r="P158" s="14"/>
    </row>
    <row r="159" spans="1:16" s="3" customFormat="1" x14ac:dyDescent="0.25">
      <c r="A159" s="11"/>
      <c r="B159" s="2"/>
      <c r="C159" s="2"/>
      <c r="E159" s="12"/>
      <c r="H159" s="63"/>
      <c r="N159" s="14"/>
      <c r="O159" s="14"/>
      <c r="P159" s="14"/>
    </row>
    <row r="160" spans="1:16" s="3" customFormat="1" x14ac:dyDescent="0.25">
      <c r="A160" s="11"/>
      <c r="B160" s="2"/>
      <c r="C160" s="2"/>
      <c r="E160" s="12"/>
      <c r="H160" s="63"/>
      <c r="N160" s="14"/>
      <c r="O160" s="14"/>
      <c r="P160" s="14"/>
    </row>
    <row r="161" spans="1:16" s="3" customFormat="1" x14ac:dyDescent="0.25">
      <c r="A161" s="11"/>
      <c r="B161" s="2"/>
      <c r="C161" s="2"/>
      <c r="E161" s="12"/>
      <c r="H161" s="63"/>
      <c r="N161" s="14"/>
      <c r="O161" s="14"/>
      <c r="P161" s="14"/>
    </row>
    <row r="162" spans="1:16" s="3" customFormat="1" x14ac:dyDescent="0.25">
      <c r="A162" s="11"/>
      <c r="B162" s="2"/>
      <c r="C162" s="2"/>
      <c r="E162" s="12"/>
      <c r="H162" s="63"/>
      <c r="N162" s="14"/>
      <c r="O162" s="14"/>
      <c r="P162" s="14"/>
    </row>
    <row r="163" spans="1:16" s="3" customFormat="1" x14ac:dyDescent="0.25">
      <c r="A163" s="11"/>
      <c r="B163" s="2"/>
      <c r="C163" s="2"/>
      <c r="E163" s="12"/>
      <c r="H163" s="63"/>
      <c r="N163" s="14"/>
      <c r="O163" s="14"/>
      <c r="P163" s="14"/>
    </row>
    <row r="164" spans="1:16" s="3" customFormat="1" x14ac:dyDescent="0.25">
      <c r="A164" s="11"/>
      <c r="B164" s="2"/>
      <c r="C164" s="2"/>
      <c r="E164" s="12"/>
      <c r="H164" s="63"/>
      <c r="N164" s="14"/>
      <c r="O164" s="14"/>
      <c r="P164" s="14"/>
    </row>
    <row r="165" spans="1:16" s="3" customFormat="1" x14ac:dyDescent="0.25">
      <c r="A165" s="11"/>
      <c r="B165" s="2"/>
      <c r="C165" s="2"/>
      <c r="E165" s="12"/>
      <c r="H165" s="63"/>
      <c r="N165" s="14"/>
      <c r="O165" s="14"/>
      <c r="P165" s="14"/>
    </row>
    <row r="166" spans="1:16" s="3" customFormat="1" x14ac:dyDescent="0.25">
      <c r="A166" s="11"/>
      <c r="B166" s="2"/>
      <c r="C166" s="2"/>
      <c r="E166" s="12"/>
      <c r="H166" s="63"/>
      <c r="N166" s="14"/>
      <c r="O166" s="14"/>
      <c r="P166" s="14"/>
    </row>
  </sheetData>
  <mergeCells count="3">
    <mergeCell ref="A3:A4"/>
    <mergeCell ref="A145:L145"/>
    <mergeCell ref="O145:P145"/>
  </mergeCells>
  <conditionalFormatting sqref="B3">
    <cfRule type="duplicateValues" dxfId="457" priority="2"/>
  </conditionalFormatting>
  <conditionalFormatting sqref="B4:B144">
    <cfRule type="duplicateValues" dxfId="456" priority="5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92D050"/>
  </sheetPr>
  <dimension ref="A1:P26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G12" sqref="G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1296</v>
      </c>
      <c r="B3" s="75" t="s">
        <v>1297</v>
      </c>
      <c r="C3" s="9" t="s">
        <v>1298</v>
      </c>
      <c r="D3" s="77" t="s">
        <v>82</v>
      </c>
      <c r="E3" s="13">
        <v>44417</v>
      </c>
      <c r="F3" s="77" t="s">
        <v>83</v>
      </c>
      <c r="G3" s="13">
        <v>44419</v>
      </c>
      <c r="H3" s="10" t="s">
        <v>84</v>
      </c>
      <c r="I3" s="1">
        <v>60</v>
      </c>
      <c r="J3" s="1">
        <v>42</v>
      </c>
      <c r="K3" s="1">
        <v>20</v>
      </c>
      <c r="L3" s="1">
        <v>2</v>
      </c>
      <c r="M3" s="83">
        <v>12.6</v>
      </c>
      <c r="N3" s="8">
        <v>13</v>
      </c>
      <c r="O3" s="64">
        <v>3000</v>
      </c>
      <c r="P3" s="65">
        <f>Table2245236891011121314151617181920212224234567891011[[#This Row],[PEMBULATAN]]*O3</f>
        <v>39000</v>
      </c>
    </row>
    <row r="4" spans="1:16" ht="39" customHeight="1" x14ac:dyDescent="0.2">
      <c r="A4" s="143"/>
      <c r="B4" s="76"/>
      <c r="C4" s="9" t="s">
        <v>1299</v>
      </c>
      <c r="D4" s="77" t="s">
        <v>82</v>
      </c>
      <c r="E4" s="13">
        <v>44417</v>
      </c>
      <c r="F4" s="77" t="s">
        <v>83</v>
      </c>
      <c r="G4" s="13">
        <v>44419</v>
      </c>
      <c r="H4" s="10" t="s">
        <v>84</v>
      </c>
      <c r="I4" s="1">
        <v>47</v>
      </c>
      <c r="J4" s="1">
        <v>28</v>
      </c>
      <c r="K4" s="1">
        <v>50</v>
      </c>
      <c r="L4" s="1">
        <v>10</v>
      </c>
      <c r="M4" s="83">
        <v>16.45</v>
      </c>
      <c r="N4" s="8">
        <v>17</v>
      </c>
      <c r="O4" s="64">
        <v>3000</v>
      </c>
      <c r="P4" s="65">
        <f>Table2245236891011121314151617181920212224234567891011[[#This Row],[PEMBULATAN]]*O4</f>
        <v>51000</v>
      </c>
    </row>
    <row r="5" spans="1:16" ht="22.5" customHeight="1" x14ac:dyDescent="0.2">
      <c r="A5" s="144" t="s">
        <v>33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6"/>
      <c r="M5" s="80">
        <f>SUBTOTAL(109,Table2245236891011121314151617181920212224234567891011[KG VOLUME])</f>
        <v>29.049999999999997</v>
      </c>
      <c r="N5" s="68">
        <f>SUM(N3:N4)</f>
        <v>30</v>
      </c>
      <c r="O5" s="147">
        <f>SUM(P3:P4)</f>
        <v>90000</v>
      </c>
      <c r="P5" s="148"/>
    </row>
    <row r="6" spans="1:16" ht="22.5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  <c r="N6" s="88" t="s">
        <v>54</v>
      </c>
      <c r="O6" s="87"/>
      <c r="P6" s="87">
        <f>O5*10%</f>
        <v>9000</v>
      </c>
    </row>
    <row r="7" spans="1:16" x14ac:dyDescent="0.2">
      <c r="A7" s="11"/>
      <c r="B7" s="56" t="s">
        <v>47</v>
      </c>
      <c r="C7" s="55"/>
      <c r="D7" s="57" t="s">
        <v>48</v>
      </c>
      <c r="H7" s="63"/>
      <c r="N7" s="62" t="s">
        <v>34</v>
      </c>
      <c r="P7" s="69">
        <f>O5*1%</f>
        <v>900</v>
      </c>
    </row>
    <row r="8" spans="1:16" x14ac:dyDescent="0.2">
      <c r="A8" s="11"/>
      <c r="H8" s="63"/>
      <c r="N8" s="62" t="s">
        <v>35</v>
      </c>
      <c r="P8" s="71">
        <v>0</v>
      </c>
    </row>
    <row r="9" spans="1:16" ht="15.75" thickBot="1" x14ac:dyDescent="0.25">
      <c r="A9" s="11"/>
      <c r="H9" s="63"/>
      <c r="N9" s="62" t="s">
        <v>36</v>
      </c>
      <c r="P9" s="71">
        <v>0</v>
      </c>
    </row>
    <row r="10" spans="1:16" x14ac:dyDescent="0.2">
      <c r="A10" s="11"/>
      <c r="H10" s="63"/>
      <c r="N10" s="66" t="s">
        <v>37</v>
      </c>
      <c r="O10" s="67"/>
      <c r="P10" s="70">
        <f>O5-P6+P7</f>
        <v>81900</v>
      </c>
    </row>
    <row r="11" spans="1:16" x14ac:dyDescent="0.2">
      <c r="B11" s="56"/>
      <c r="C11" s="55"/>
      <c r="D11" s="57"/>
    </row>
    <row r="13" spans="1:16" x14ac:dyDescent="0.2">
      <c r="A13" s="11"/>
      <c r="H13" s="63"/>
      <c r="P13" s="72"/>
    </row>
    <row r="14" spans="1:16" x14ac:dyDescent="0.2">
      <c r="A14" s="11"/>
      <c r="H14" s="63"/>
      <c r="O14" s="58"/>
      <c r="P14" s="72"/>
    </row>
    <row r="15" spans="1:16" s="3" customFormat="1" x14ac:dyDescent="0.25">
      <c r="A15" s="11"/>
      <c r="B15" s="2"/>
      <c r="C15" s="2"/>
      <c r="E15" s="12"/>
      <c r="H15" s="63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3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3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3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3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3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3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3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3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3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3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3"/>
      <c r="N26" s="14"/>
      <c r="O26" s="14"/>
      <c r="P26" s="14"/>
    </row>
  </sheetData>
  <mergeCells count="3">
    <mergeCell ref="A3:A4"/>
    <mergeCell ref="A5:L5"/>
    <mergeCell ref="O5:P5"/>
  </mergeCells>
  <conditionalFormatting sqref="B3">
    <cfRule type="duplicateValues" dxfId="440" priority="2"/>
  </conditionalFormatting>
  <conditionalFormatting sqref="B4">
    <cfRule type="duplicateValues" dxfId="439" priority="60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92D050"/>
  </sheetPr>
  <dimension ref="A1:P26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9" sqref="N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1875</v>
      </c>
      <c r="B3" s="75" t="s">
        <v>1872</v>
      </c>
      <c r="C3" s="9" t="s">
        <v>1873</v>
      </c>
      <c r="D3" s="77" t="s">
        <v>198</v>
      </c>
      <c r="E3" s="13">
        <v>44417</v>
      </c>
      <c r="F3" s="77" t="s">
        <v>83</v>
      </c>
      <c r="G3" s="13">
        <v>44419</v>
      </c>
      <c r="H3" s="10" t="s">
        <v>84</v>
      </c>
      <c r="I3" s="1">
        <v>48</v>
      </c>
      <c r="J3" s="1">
        <v>29</v>
      </c>
      <c r="K3" s="1">
        <v>27</v>
      </c>
      <c r="L3" s="1">
        <v>2</v>
      </c>
      <c r="M3" s="83">
        <v>9.3960000000000008</v>
      </c>
      <c r="N3" s="8">
        <v>10</v>
      </c>
      <c r="O3" s="64">
        <v>3000</v>
      </c>
      <c r="P3" s="65">
        <f>Table2245236891011121314151617181920212224234567891011121314[[#This Row],[PEMBULATAN]]*O3</f>
        <v>30000</v>
      </c>
    </row>
    <row r="4" spans="1:16" ht="39" customHeight="1" x14ac:dyDescent="0.2">
      <c r="A4" s="143"/>
      <c r="B4" s="76"/>
      <c r="C4" s="9" t="s">
        <v>1874</v>
      </c>
      <c r="D4" s="77" t="s">
        <v>198</v>
      </c>
      <c r="E4" s="13">
        <v>44417</v>
      </c>
      <c r="F4" s="77" t="s">
        <v>83</v>
      </c>
      <c r="G4" s="13">
        <v>44419</v>
      </c>
      <c r="H4" s="10" t="s">
        <v>84</v>
      </c>
      <c r="I4" s="1">
        <v>95</v>
      </c>
      <c r="J4" s="1">
        <v>46</v>
      </c>
      <c r="K4" s="1">
        <v>1</v>
      </c>
      <c r="L4" s="1">
        <v>1</v>
      </c>
      <c r="M4" s="83">
        <v>1.0925</v>
      </c>
      <c r="N4" s="8">
        <v>1</v>
      </c>
      <c r="O4" s="64">
        <v>3000</v>
      </c>
      <c r="P4" s="65">
        <f>Table2245236891011121314151617181920212224234567891011121314[[#This Row],[PEMBULATAN]]*O4</f>
        <v>3000</v>
      </c>
    </row>
    <row r="5" spans="1:16" ht="22.5" customHeight="1" x14ac:dyDescent="0.2">
      <c r="A5" s="144" t="s">
        <v>33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6"/>
      <c r="M5" s="80">
        <f>SUBTOTAL(109,Table2245236891011121314151617181920212224234567891011121314[KG VOLUME])</f>
        <v>10.4885</v>
      </c>
      <c r="N5" s="68">
        <f>SUM(N3:N4)</f>
        <v>11</v>
      </c>
      <c r="O5" s="147">
        <f>SUM(P3:P4)</f>
        <v>33000</v>
      </c>
      <c r="P5" s="148"/>
    </row>
    <row r="6" spans="1:16" ht="22.5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  <c r="N6" s="88" t="s">
        <v>54</v>
      </c>
      <c r="O6" s="87"/>
      <c r="P6" s="87">
        <f>O5*10%</f>
        <v>3300</v>
      </c>
    </row>
    <row r="7" spans="1:16" x14ac:dyDescent="0.2">
      <c r="A7" s="11"/>
      <c r="B7" s="56" t="s">
        <v>47</v>
      </c>
      <c r="C7" s="55"/>
      <c r="D7" s="57" t="s">
        <v>48</v>
      </c>
      <c r="H7" s="63"/>
      <c r="N7" s="62" t="s">
        <v>34</v>
      </c>
      <c r="P7" s="69">
        <f>O5*1%</f>
        <v>330</v>
      </c>
    </row>
    <row r="8" spans="1:16" x14ac:dyDescent="0.2">
      <c r="A8" s="11"/>
      <c r="H8" s="63"/>
      <c r="N8" s="62" t="s">
        <v>35</v>
      </c>
      <c r="P8" s="71">
        <v>0</v>
      </c>
    </row>
    <row r="9" spans="1:16" ht="15.75" thickBot="1" x14ac:dyDescent="0.25">
      <c r="A9" s="11"/>
      <c r="H9" s="63"/>
      <c r="N9" s="62" t="s">
        <v>36</v>
      </c>
      <c r="P9" s="71">
        <v>0</v>
      </c>
    </row>
    <row r="10" spans="1:16" x14ac:dyDescent="0.2">
      <c r="A10" s="11"/>
      <c r="H10" s="63"/>
      <c r="N10" s="66" t="s">
        <v>37</v>
      </c>
      <c r="O10" s="67"/>
      <c r="P10" s="70">
        <f>O5-P6+P7</f>
        <v>30030</v>
      </c>
    </row>
    <row r="11" spans="1:16" x14ac:dyDescent="0.2">
      <c r="B11" s="56"/>
      <c r="C11" s="55"/>
      <c r="D11" s="57"/>
    </row>
    <row r="13" spans="1:16" x14ac:dyDescent="0.2">
      <c r="A13" s="11"/>
      <c r="H13" s="63"/>
      <c r="P13" s="72"/>
    </row>
    <row r="14" spans="1:16" x14ac:dyDescent="0.2">
      <c r="A14" s="11"/>
      <c r="H14" s="63"/>
      <c r="O14" s="58"/>
      <c r="P14" s="72"/>
    </row>
    <row r="15" spans="1:16" s="3" customFormat="1" x14ac:dyDescent="0.25">
      <c r="A15" s="11"/>
      <c r="B15" s="2"/>
      <c r="C15" s="2"/>
      <c r="E15" s="12"/>
      <c r="H15" s="63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3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3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3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3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3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3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3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3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3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3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3"/>
      <c r="N26" s="14"/>
      <c r="O26" s="14"/>
      <c r="P26" s="14"/>
    </row>
  </sheetData>
  <mergeCells count="3">
    <mergeCell ref="A3:A4"/>
    <mergeCell ref="A5:L5"/>
    <mergeCell ref="O5:P5"/>
  </mergeCells>
  <conditionalFormatting sqref="B3">
    <cfRule type="duplicateValues" dxfId="423" priority="2"/>
  </conditionalFormatting>
  <conditionalFormatting sqref="B4">
    <cfRule type="duplicateValues" dxfId="422" priority="6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rgb="FF92D050"/>
  </sheetPr>
  <dimension ref="A1:P279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259" sqref="N25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7109375" style="2" customWidth="1"/>
    <col min="4" max="4" width="14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3" customHeight="1" x14ac:dyDescent="0.2">
      <c r="A3" s="142" t="s">
        <v>1558</v>
      </c>
      <c r="B3" s="75" t="s">
        <v>1300</v>
      </c>
      <c r="C3" s="9" t="s">
        <v>1301</v>
      </c>
      <c r="D3" s="77" t="s">
        <v>82</v>
      </c>
      <c r="E3" s="13">
        <v>44418</v>
      </c>
      <c r="F3" s="77" t="s">
        <v>1556</v>
      </c>
      <c r="G3" s="13">
        <v>44422</v>
      </c>
      <c r="H3" s="10" t="s">
        <v>1557</v>
      </c>
      <c r="I3" s="1">
        <v>81</v>
      </c>
      <c r="J3" s="1">
        <v>51</v>
      </c>
      <c r="K3" s="1">
        <v>41</v>
      </c>
      <c r="L3" s="1">
        <v>17</v>
      </c>
      <c r="M3" s="83">
        <v>42.342750000000002</v>
      </c>
      <c r="N3" s="8">
        <v>43</v>
      </c>
      <c r="O3" s="64">
        <v>3000</v>
      </c>
      <c r="P3" s="65">
        <f>Table224523689101112131415161718192021222423456789101112[[#This Row],[PEMBULATAN]]*O3</f>
        <v>129000</v>
      </c>
    </row>
    <row r="4" spans="1:16" ht="33" customHeight="1" x14ac:dyDescent="0.2">
      <c r="A4" s="143"/>
      <c r="B4" s="76"/>
      <c r="C4" s="9" t="s">
        <v>1302</v>
      </c>
      <c r="D4" s="77" t="s">
        <v>82</v>
      </c>
      <c r="E4" s="13">
        <v>44418</v>
      </c>
      <c r="F4" s="77" t="s">
        <v>1556</v>
      </c>
      <c r="G4" s="13">
        <v>44422</v>
      </c>
      <c r="H4" s="10" t="s">
        <v>1557</v>
      </c>
      <c r="I4" s="1">
        <v>64</v>
      </c>
      <c r="J4" s="1">
        <v>50</v>
      </c>
      <c r="K4" s="1">
        <v>31</v>
      </c>
      <c r="L4" s="1">
        <v>12</v>
      </c>
      <c r="M4" s="83">
        <v>24.8</v>
      </c>
      <c r="N4" s="8">
        <v>25</v>
      </c>
      <c r="O4" s="64">
        <v>3000</v>
      </c>
      <c r="P4" s="65">
        <f>Table224523689101112131415161718192021222423456789101112[[#This Row],[PEMBULATAN]]*O4</f>
        <v>75000</v>
      </c>
    </row>
    <row r="5" spans="1:16" ht="33" customHeight="1" x14ac:dyDescent="0.2">
      <c r="A5" s="93"/>
      <c r="B5" s="76"/>
      <c r="C5" s="90" t="s">
        <v>1303</v>
      </c>
      <c r="D5" s="79" t="s">
        <v>82</v>
      </c>
      <c r="E5" s="13">
        <v>44418</v>
      </c>
      <c r="F5" s="77" t="s">
        <v>1556</v>
      </c>
      <c r="G5" s="13">
        <v>44422</v>
      </c>
      <c r="H5" s="78" t="s">
        <v>1557</v>
      </c>
      <c r="I5" s="15">
        <v>100</v>
      </c>
      <c r="J5" s="15">
        <v>60</v>
      </c>
      <c r="K5" s="15">
        <v>37</v>
      </c>
      <c r="L5" s="15">
        <v>3</v>
      </c>
      <c r="M5" s="84">
        <v>55.5</v>
      </c>
      <c r="N5" s="73">
        <v>56</v>
      </c>
      <c r="O5" s="64">
        <v>3000</v>
      </c>
      <c r="P5" s="65">
        <f>Table224523689101112131415161718192021222423456789101112[[#This Row],[PEMBULATAN]]*O5</f>
        <v>168000</v>
      </c>
    </row>
    <row r="6" spans="1:16" ht="33" customHeight="1" x14ac:dyDescent="0.2">
      <c r="A6" s="93"/>
      <c r="B6" s="76"/>
      <c r="C6" s="90" t="s">
        <v>1304</v>
      </c>
      <c r="D6" s="79" t="s">
        <v>82</v>
      </c>
      <c r="E6" s="13">
        <v>44418</v>
      </c>
      <c r="F6" s="77" t="s">
        <v>1556</v>
      </c>
      <c r="G6" s="13">
        <v>44422</v>
      </c>
      <c r="H6" s="78" t="s">
        <v>1557</v>
      </c>
      <c r="I6" s="15">
        <v>83</v>
      </c>
      <c r="J6" s="15">
        <v>52</v>
      </c>
      <c r="K6" s="15">
        <v>34</v>
      </c>
      <c r="L6" s="15">
        <v>2</v>
      </c>
      <c r="M6" s="84">
        <v>36.686</v>
      </c>
      <c r="N6" s="73">
        <v>37</v>
      </c>
      <c r="O6" s="64">
        <v>3000</v>
      </c>
      <c r="P6" s="65">
        <f>Table224523689101112131415161718192021222423456789101112[[#This Row],[PEMBULATAN]]*O6</f>
        <v>111000</v>
      </c>
    </row>
    <row r="7" spans="1:16" ht="33" customHeight="1" x14ac:dyDescent="0.2">
      <c r="A7" s="93"/>
      <c r="B7" s="76"/>
      <c r="C7" s="90" t="s">
        <v>1305</v>
      </c>
      <c r="D7" s="79" t="s">
        <v>82</v>
      </c>
      <c r="E7" s="13">
        <v>44418</v>
      </c>
      <c r="F7" s="77" t="s">
        <v>1556</v>
      </c>
      <c r="G7" s="13">
        <v>44422</v>
      </c>
      <c r="H7" s="78" t="s">
        <v>1557</v>
      </c>
      <c r="I7" s="15">
        <v>50</v>
      </c>
      <c r="J7" s="15">
        <v>37</v>
      </c>
      <c r="K7" s="15">
        <v>17</v>
      </c>
      <c r="L7" s="15">
        <v>6</v>
      </c>
      <c r="M7" s="84">
        <v>7.8624999999999998</v>
      </c>
      <c r="N7" s="73">
        <v>8</v>
      </c>
      <c r="O7" s="64">
        <v>3000</v>
      </c>
      <c r="P7" s="65">
        <f>Table224523689101112131415161718192021222423456789101112[[#This Row],[PEMBULATAN]]*O7</f>
        <v>24000</v>
      </c>
    </row>
    <row r="8" spans="1:16" ht="33" customHeight="1" x14ac:dyDescent="0.2">
      <c r="A8" s="93"/>
      <c r="B8" s="76"/>
      <c r="C8" s="90" t="s">
        <v>1306</v>
      </c>
      <c r="D8" s="79" t="s">
        <v>82</v>
      </c>
      <c r="E8" s="13">
        <v>44418</v>
      </c>
      <c r="F8" s="77" t="s">
        <v>1556</v>
      </c>
      <c r="G8" s="13">
        <v>44422</v>
      </c>
      <c r="H8" s="78" t="s">
        <v>1557</v>
      </c>
      <c r="I8" s="15">
        <v>70</v>
      </c>
      <c r="J8" s="15">
        <v>50</v>
      </c>
      <c r="K8" s="15">
        <v>27</v>
      </c>
      <c r="L8" s="15">
        <v>17</v>
      </c>
      <c r="M8" s="84">
        <v>23.625</v>
      </c>
      <c r="N8" s="73">
        <v>24</v>
      </c>
      <c r="O8" s="64">
        <v>3000</v>
      </c>
      <c r="P8" s="65">
        <f>Table224523689101112131415161718192021222423456789101112[[#This Row],[PEMBULATAN]]*O8</f>
        <v>72000</v>
      </c>
    </row>
    <row r="9" spans="1:16" ht="33" customHeight="1" x14ac:dyDescent="0.2">
      <c r="A9" s="93"/>
      <c r="B9" s="76"/>
      <c r="C9" s="90" t="s">
        <v>1307</v>
      </c>
      <c r="D9" s="79" t="s">
        <v>82</v>
      </c>
      <c r="E9" s="13">
        <v>44418</v>
      </c>
      <c r="F9" s="77" t="s">
        <v>1556</v>
      </c>
      <c r="G9" s="13">
        <v>44422</v>
      </c>
      <c r="H9" s="78" t="s">
        <v>1557</v>
      </c>
      <c r="I9" s="15">
        <v>91</v>
      </c>
      <c r="J9" s="15">
        <v>55</v>
      </c>
      <c r="K9" s="15">
        <v>23</v>
      </c>
      <c r="L9" s="15">
        <v>7</v>
      </c>
      <c r="M9" s="84">
        <v>28.778749999999999</v>
      </c>
      <c r="N9" s="73">
        <v>29</v>
      </c>
      <c r="O9" s="64">
        <v>3000</v>
      </c>
      <c r="P9" s="65">
        <f>Table224523689101112131415161718192021222423456789101112[[#This Row],[PEMBULATAN]]*O9</f>
        <v>87000</v>
      </c>
    </row>
    <row r="10" spans="1:16" ht="33" customHeight="1" x14ac:dyDescent="0.2">
      <c r="A10" s="93"/>
      <c r="B10" s="76"/>
      <c r="C10" s="90" t="s">
        <v>1308</v>
      </c>
      <c r="D10" s="79" t="s">
        <v>82</v>
      </c>
      <c r="E10" s="13">
        <v>44418</v>
      </c>
      <c r="F10" s="77" t="s">
        <v>1556</v>
      </c>
      <c r="G10" s="13">
        <v>44422</v>
      </c>
      <c r="H10" s="78" t="s">
        <v>1557</v>
      </c>
      <c r="I10" s="15">
        <v>51</v>
      </c>
      <c r="J10" s="15">
        <v>40</v>
      </c>
      <c r="K10" s="15">
        <v>12</v>
      </c>
      <c r="L10" s="15">
        <v>1</v>
      </c>
      <c r="M10" s="84">
        <v>6.12</v>
      </c>
      <c r="N10" s="73">
        <v>6</v>
      </c>
      <c r="O10" s="64">
        <v>3000</v>
      </c>
      <c r="P10" s="65">
        <f>Table224523689101112131415161718192021222423456789101112[[#This Row],[PEMBULATAN]]*O10</f>
        <v>18000</v>
      </c>
    </row>
    <row r="11" spans="1:16" ht="33" customHeight="1" x14ac:dyDescent="0.2">
      <c r="A11" s="93"/>
      <c r="B11" s="76"/>
      <c r="C11" s="90" t="s">
        <v>1309</v>
      </c>
      <c r="D11" s="79" t="s">
        <v>82</v>
      </c>
      <c r="E11" s="13">
        <v>44418</v>
      </c>
      <c r="F11" s="77" t="s">
        <v>1556</v>
      </c>
      <c r="G11" s="13">
        <v>44422</v>
      </c>
      <c r="H11" s="78" t="s">
        <v>1557</v>
      </c>
      <c r="I11" s="15">
        <v>58</v>
      </c>
      <c r="J11" s="15">
        <v>44</v>
      </c>
      <c r="K11" s="15">
        <v>11</v>
      </c>
      <c r="L11" s="15">
        <v>4</v>
      </c>
      <c r="M11" s="84">
        <v>7.0179999999999998</v>
      </c>
      <c r="N11" s="73">
        <v>7</v>
      </c>
      <c r="O11" s="64">
        <v>3000</v>
      </c>
      <c r="P11" s="65">
        <f>Table224523689101112131415161718192021222423456789101112[[#This Row],[PEMBULATAN]]*O11</f>
        <v>21000</v>
      </c>
    </row>
    <row r="12" spans="1:16" ht="33" customHeight="1" x14ac:dyDescent="0.2">
      <c r="A12" s="93"/>
      <c r="B12" s="76"/>
      <c r="C12" s="90" t="s">
        <v>1310</v>
      </c>
      <c r="D12" s="79" t="s">
        <v>82</v>
      </c>
      <c r="E12" s="13">
        <v>44418</v>
      </c>
      <c r="F12" s="77" t="s">
        <v>1556</v>
      </c>
      <c r="G12" s="13">
        <v>44422</v>
      </c>
      <c r="H12" s="78" t="s">
        <v>1557</v>
      </c>
      <c r="I12" s="15">
        <v>50</v>
      </c>
      <c r="J12" s="15">
        <v>32</v>
      </c>
      <c r="K12" s="15">
        <v>12</v>
      </c>
      <c r="L12" s="15">
        <v>5</v>
      </c>
      <c r="M12" s="84">
        <v>4.8</v>
      </c>
      <c r="N12" s="73">
        <v>5</v>
      </c>
      <c r="O12" s="64">
        <v>3000</v>
      </c>
      <c r="P12" s="65">
        <f>Table224523689101112131415161718192021222423456789101112[[#This Row],[PEMBULATAN]]*O12</f>
        <v>15000</v>
      </c>
    </row>
    <row r="13" spans="1:16" ht="33" customHeight="1" x14ac:dyDescent="0.2">
      <c r="A13" s="93"/>
      <c r="B13" s="76"/>
      <c r="C13" s="90" t="s">
        <v>1311</v>
      </c>
      <c r="D13" s="79" t="s">
        <v>82</v>
      </c>
      <c r="E13" s="13">
        <v>44418</v>
      </c>
      <c r="F13" s="77" t="s">
        <v>1556</v>
      </c>
      <c r="G13" s="13">
        <v>44422</v>
      </c>
      <c r="H13" s="78" t="s">
        <v>1557</v>
      </c>
      <c r="I13" s="15">
        <v>80</v>
      </c>
      <c r="J13" s="15">
        <v>45</v>
      </c>
      <c r="K13" s="15">
        <v>10</v>
      </c>
      <c r="L13" s="15">
        <v>10</v>
      </c>
      <c r="M13" s="84">
        <v>9</v>
      </c>
      <c r="N13" s="73">
        <v>10</v>
      </c>
      <c r="O13" s="64">
        <v>3000</v>
      </c>
      <c r="P13" s="65">
        <f>Table224523689101112131415161718192021222423456789101112[[#This Row],[PEMBULATAN]]*O13</f>
        <v>30000</v>
      </c>
    </row>
    <row r="14" spans="1:16" ht="33" customHeight="1" x14ac:dyDescent="0.2">
      <c r="A14" s="93"/>
      <c r="B14" s="76"/>
      <c r="C14" s="90" t="s">
        <v>1312</v>
      </c>
      <c r="D14" s="79" t="s">
        <v>82</v>
      </c>
      <c r="E14" s="13">
        <v>44418</v>
      </c>
      <c r="F14" s="77" t="s">
        <v>1556</v>
      </c>
      <c r="G14" s="13">
        <v>44422</v>
      </c>
      <c r="H14" s="78" t="s">
        <v>1557</v>
      </c>
      <c r="I14" s="15">
        <v>70</v>
      </c>
      <c r="J14" s="15">
        <v>50</v>
      </c>
      <c r="K14" s="15">
        <v>30</v>
      </c>
      <c r="L14" s="15">
        <v>4</v>
      </c>
      <c r="M14" s="84">
        <v>26.25</v>
      </c>
      <c r="N14" s="73">
        <v>26</v>
      </c>
      <c r="O14" s="64">
        <v>3000</v>
      </c>
      <c r="P14" s="65">
        <f>Table224523689101112131415161718192021222423456789101112[[#This Row],[PEMBULATAN]]*O14</f>
        <v>78000</v>
      </c>
    </row>
    <row r="15" spans="1:16" ht="33" customHeight="1" x14ac:dyDescent="0.2">
      <c r="A15" s="93"/>
      <c r="B15" s="76"/>
      <c r="C15" s="90" t="s">
        <v>1313</v>
      </c>
      <c r="D15" s="79" t="s">
        <v>82</v>
      </c>
      <c r="E15" s="13">
        <v>44418</v>
      </c>
      <c r="F15" s="77" t="s">
        <v>1556</v>
      </c>
      <c r="G15" s="13">
        <v>44422</v>
      </c>
      <c r="H15" s="78" t="s">
        <v>1557</v>
      </c>
      <c r="I15" s="15">
        <v>55</v>
      </c>
      <c r="J15" s="15">
        <v>57</v>
      </c>
      <c r="K15" s="15">
        <v>12</v>
      </c>
      <c r="L15" s="15">
        <v>10</v>
      </c>
      <c r="M15" s="84">
        <v>9.4049999999999994</v>
      </c>
      <c r="N15" s="73">
        <v>10</v>
      </c>
      <c r="O15" s="64">
        <v>3000</v>
      </c>
      <c r="P15" s="65">
        <f>Table224523689101112131415161718192021222423456789101112[[#This Row],[PEMBULATAN]]*O15</f>
        <v>30000</v>
      </c>
    </row>
    <row r="16" spans="1:16" ht="33" customHeight="1" x14ac:dyDescent="0.2">
      <c r="A16" s="93"/>
      <c r="B16" s="76"/>
      <c r="C16" s="90" t="s">
        <v>1314</v>
      </c>
      <c r="D16" s="79" t="s">
        <v>82</v>
      </c>
      <c r="E16" s="13">
        <v>44418</v>
      </c>
      <c r="F16" s="77" t="s">
        <v>1556</v>
      </c>
      <c r="G16" s="13">
        <v>44422</v>
      </c>
      <c r="H16" s="78" t="s">
        <v>1557</v>
      </c>
      <c r="I16" s="15">
        <v>44</v>
      </c>
      <c r="J16" s="15">
        <v>51</v>
      </c>
      <c r="K16" s="15">
        <v>34</v>
      </c>
      <c r="L16" s="15">
        <v>11</v>
      </c>
      <c r="M16" s="84">
        <v>19.074000000000002</v>
      </c>
      <c r="N16" s="73">
        <v>19</v>
      </c>
      <c r="O16" s="64">
        <v>3000</v>
      </c>
      <c r="P16" s="65">
        <f>Table224523689101112131415161718192021222423456789101112[[#This Row],[PEMBULATAN]]*O16</f>
        <v>57000</v>
      </c>
    </row>
    <row r="17" spans="1:16" ht="33" customHeight="1" x14ac:dyDescent="0.2">
      <c r="A17" s="93"/>
      <c r="B17" s="76"/>
      <c r="C17" s="90" t="s">
        <v>1315</v>
      </c>
      <c r="D17" s="79" t="s">
        <v>82</v>
      </c>
      <c r="E17" s="13">
        <v>44418</v>
      </c>
      <c r="F17" s="77" t="s">
        <v>1556</v>
      </c>
      <c r="G17" s="13">
        <v>44422</v>
      </c>
      <c r="H17" s="78" t="s">
        <v>1557</v>
      </c>
      <c r="I17" s="15">
        <v>61</v>
      </c>
      <c r="J17" s="15">
        <v>41</v>
      </c>
      <c r="K17" s="15">
        <v>24</v>
      </c>
      <c r="L17" s="15">
        <v>17</v>
      </c>
      <c r="M17" s="84">
        <v>15.006</v>
      </c>
      <c r="N17" s="73">
        <v>17</v>
      </c>
      <c r="O17" s="64">
        <v>3000</v>
      </c>
      <c r="P17" s="65">
        <f>Table224523689101112131415161718192021222423456789101112[[#This Row],[PEMBULATAN]]*O17</f>
        <v>51000</v>
      </c>
    </row>
    <row r="18" spans="1:16" ht="33" customHeight="1" x14ac:dyDescent="0.2">
      <c r="A18" s="93"/>
      <c r="B18" s="76"/>
      <c r="C18" s="90" t="s">
        <v>1316</v>
      </c>
      <c r="D18" s="79" t="s">
        <v>82</v>
      </c>
      <c r="E18" s="13">
        <v>44418</v>
      </c>
      <c r="F18" s="77" t="s">
        <v>1556</v>
      </c>
      <c r="G18" s="13">
        <v>44422</v>
      </c>
      <c r="H18" s="78" t="s">
        <v>1557</v>
      </c>
      <c r="I18" s="15">
        <v>41</v>
      </c>
      <c r="J18" s="15">
        <v>36</v>
      </c>
      <c r="K18" s="15">
        <v>10</v>
      </c>
      <c r="L18" s="15">
        <v>10</v>
      </c>
      <c r="M18" s="84">
        <v>3.69</v>
      </c>
      <c r="N18" s="73">
        <v>10</v>
      </c>
      <c r="O18" s="64">
        <v>3000</v>
      </c>
      <c r="P18" s="65">
        <f>Table224523689101112131415161718192021222423456789101112[[#This Row],[PEMBULATAN]]*O18</f>
        <v>30000</v>
      </c>
    </row>
    <row r="19" spans="1:16" ht="33" customHeight="1" x14ac:dyDescent="0.2">
      <c r="A19" s="93"/>
      <c r="B19" s="76"/>
      <c r="C19" s="90" t="s">
        <v>1317</v>
      </c>
      <c r="D19" s="79" t="s">
        <v>82</v>
      </c>
      <c r="E19" s="13">
        <v>44418</v>
      </c>
      <c r="F19" s="77" t="s">
        <v>1556</v>
      </c>
      <c r="G19" s="13">
        <v>44422</v>
      </c>
      <c r="H19" s="78" t="s">
        <v>1557</v>
      </c>
      <c r="I19" s="15">
        <v>51</v>
      </c>
      <c r="J19" s="15">
        <v>36</v>
      </c>
      <c r="K19" s="15">
        <v>22</v>
      </c>
      <c r="L19" s="15">
        <v>8</v>
      </c>
      <c r="M19" s="84">
        <v>10.098000000000001</v>
      </c>
      <c r="N19" s="73">
        <v>10</v>
      </c>
      <c r="O19" s="64">
        <v>3000</v>
      </c>
      <c r="P19" s="65">
        <f>Table224523689101112131415161718192021222423456789101112[[#This Row],[PEMBULATAN]]*O19</f>
        <v>30000</v>
      </c>
    </row>
    <row r="20" spans="1:16" ht="33" customHeight="1" x14ac:dyDescent="0.2">
      <c r="A20" s="93"/>
      <c r="B20" s="76"/>
      <c r="C20" s="90" t="s">
        <v>1318</v>
      </c>
      <c r="D20" s="79" t="s">
        <v>82</v>
      </c>
      <c r="E20" s="13">
        <v>44418</v>
      </c>
      <c r="F20" s="77" t="s">
        <v>1556</v>
      </c>
      <c r="G20" s="13">
        <v>44422</v>
      </c>
      <c r="H20" s="78" t="s">
        <v>1557</v>
      </c>
      <c r="I20" s="15">
        <v>31</v>
      </c>
      <c r="J20" s="15">
        <v>32</v>
      </c>
      <c r="K20" s="15">
        <v>10</v>
      </c>
      <c r="L20" s="15">
        <v>10</v>
      </c>
      <c r="M20" s="84">
        <v>2.48</v>
      </c>
      <c r="N20" s="73">
        <v>10</v>
      </c>
      <c r="O20" s="64">
        <v>3000</v>
      </c>
      <c r="P20" s="65">
        <f>Table224523689101112131415161718192021222423456789101112[[#This Row],[PEMBULATAN]]*O20</f>
        <v>30000</v>
      </c>
    </row>
    <row r="21" spans="1:16" ht="33" customHeight="1" x14ac:dyDescent="0.2">
      <c r="A21" s="93"/>
      <c r="B21" s="76"/>
      <c r="C21" s="90" t="s">
        <v>1319</v>
      </c>
      <c r="D21" s="79" t="s">
        <v>82</v>
      </c>
      <c r="E21" s="13">
        <v>44418</v>
      </c>
      <c r="F21" s="77" t="s">
        <v>1556</v>
      </c>
      <c r="G21" s="13">
        <v>44422</v>
      </c>
      <c r="H21" s="78" t="s">
        <v>1557</v>
      </c>
      <c r="I21" s="15">
        <v>23</v>
      </c>
      <c r="J21" s="15">
        <v>24</v>
      </c>
      <c r="K21" s="15">
        <v>12</v>
      </c>
      <c r="L21" s="15">
        <v>14</v>
      </c>
      <c r="M21" s="84">
        <v>1.6559999999999999</v>
      </c>
      <c r="N21" s="73">
        <v>14</v>
      </c>
      <c r="O21" s="64">
        <v>3000</v>
      </c>
      <c r="P21" s="65">
        <f>Table224523689101112131415161718192021222423456789101112[[#This Row],[PEMBULATAN]]*O21</f>
        <v>42000</v>
      </c>
    </row>
    <row r="22" spans="1:16" ht="33" customHeight="1" x14ac:dyDescent="0.2">
      <c r="A22" s="93"/>
      <c r="B22" s="76"/>
      <c r="C22" s="90" t="s">
        <v>1320</v>
      </c>
      <c r="D22" s="79" t="s">
        <v>82</v>
      </c>
      <c r="E22" s="13">
        <v>44418</v>
      </c>
      <c r="F22" s="77" t="s">
        <v>1556</v>
      </c>
      <c r="G22" s="13">
        <v>44422</v>
      </c>
      <c r="H22" s="78" t="s">
        <v>1557</v>
      </c>
      <c r="I22" s="15">
        <v>70</v>
      </c>
      <c r="J22" s="15">
        <v>61</v>
      </c>
      <c r="K22" s="15">
        <v>13</v>
      </c>
      <c r="L22" s="15">
        <v>6</v>
      </c>
      <c r="M22" s="84">
        <v>13.8775</v>
      </c>
      <c r="N22" s="73">
        <v>14</v>
      </c>
      <c r="O22" s="64">
        <v>3000</v>
      </c>
      <c r="P22" s="65">
        <f>Table224523689101112131415161718192021222423456789101112[[#This Row],[PEMBULATAN]]*O22</f>
        <v>42000</v>
      </c>
    </row>
    <row r="23" spans="1:16" ht="33" customHeight="1" x14ac:dyDescent="0.2">
      <c r="A23" s="93"/>
      <c r="B23" s="76"/>
      <c r="C23" s="90" t="s">
        <v>1321</v>
      </c>
      <c r="D23" s="79" t="s">
        <v>82</v>
      </c>
      <c r="E23" s="13">
        <v>44418</v>
      </c>
      <c r="F23" s="77" t="s">
        <v>1556</v>
      </c>
      <c r="G23" s="13">
        <v>44422</v>
      </c>
      <c r="H23" s="78" t="s">
        <v>1557</v>
      </c>
      <c r="I23" s="15">
        <v>41</v>
      </c>
      <c r="J23" s="15">
        <v>25</v>
      </c>
      <c r="K23" s="15">
        <v>21</v>
      </c>
      <c r="L23" s="15">
        <v>23</v>
      </c>
      <c r="M23" s="84">
        <v>5.3812499999999996</v>
      </c>
      <c r="N23" s="73">
        <v>23</v>
      </c>
      <c r="O23" s="64">
        <v>3000</v>
      </c>
      <c r="P23" s="65">
        <f>Table224523689101112131415161718192021222423456789101112[[#This Row],[PEMBULATAN]]*O23</f>
        <v>69000</v>
      </c>
    </row>
    <row r="24" spans="1:16" ht="33" customHeight="1" x14ac:dyDescent="0.2">
      <c r="A24" s="93"/>
      <c r="B24" s="76"/>
      <c r="C24" s="90" t="s">
        <v>1322</v>
      </c>
      <c r="D24" s="79" t="s">
        <v>82</v>
      </c>
      <c r="E24" s="13">
        <v>44418</v>
      </c>
      <c r="F24" s="77" t="s">
        <v>1556</v>
      </c>
      <c r="G24" s="13">
        <v>44422</v>
      </c>
      <c r="H24" s="78" t="s">
        <v>1557</v>
      </c>
      <c r="I24" s="15">
        <v>57</v>
      </c>
      <c r="J24" s="15">
        <v>10</v>
      </c>
      <c r="K24" s="15">
        <v>18</v>
      </c>
      <c r="L24" s="15">
        <v>15</v>
      </c>
      <c r="M24" s="84">
        <v>2.5649999999999999</v>
      </c>
      <c r="N24" s="73">
        <v>15</v>
      </c>
      <c r="O24" s="64">
        <v>3000</v>
      </c>
      <c r="P24" s="65">
        <f>Table224523689101112131415161718192021222423456789101112[[#This Row],[PEMBULATAN]]*O24</f>
        <v>45000</v>
      </c>
    </row>
    <row r="25" spans="1:16" ht="33" customHeight="1" x14ac:dyDescent="0.2">
      <c r="A25" s="93"/>
      <c r="B25" s="76"/>
      <c r="C25" s="90" t="s">
        <v>1323</v>
      </c>
      <c r="D25" s="79" t="s">
        <v>82</v>
      </c>
      <c r="E25" s="13">
        <v>44418</v>
      </c>
      <c r="F25" s="77" t="s">
        <v>1556</v>
      </c>
      <c r="G25" s="13">
        <v>44422</v>
      </c>
      <c r="H25" s="78" t="s">
        <v>1557</v>
      </c>
      <c r="I25" s="15">
        <v>51</v>
      </c>
      <c r="J25" s="15">
        <v>41</v>
      </c>
      <c r="K25" s="15">
        <v>22</v>
      </c>
      <c r="L25" s="15">
        <v>7</v>
      </c>
      <c r="M25" s="84">
        <v>11.500500000000001</v>
      </c>
      <c r="N25" s="73">
        <v>12</v>
      </c>
      <c r="O25" s="64">
        <v>3000</v>
      </c>
      <c r="P25" s="65">
        <f>Table224523689101112131415161718192021222423456789101112[[#This Row],[PEMBULATAN]]*O25</f>
        <v>36000</v>
      </c>
    </row>
    <row r="26" spans="1:16" ht="33" customHeight="1" x14ac:dyDescent="0.2">
      <c r="A26" s="93"/>
      <c r="B26" s="76"/>
      <c r="C26" s="90" t="s">
        <v>1324</v>
      </c>
      <c r="D26" s="79" t="s">
        <v>82</v>
      </c>
      <c r="E26" s="13">
        <v>44418</v>
      </c>
      <c r="F26" s="77" t="s">
        <v>1556</v>
      </c>
      <c r="G26" s="13">
        <v>44422</v>
      </c>
      <c r="H26" s="78" t="s">
        <v>1557</v>
      </c>
      <c r="I26" s="15">
        <v>24</v>
      </c>
      <c r="J26" s="15">
        <v>20</v>
      </c>
      <c r="K26" s="15">
        <v>5</v>
      </c>
      <c r="L26" s="15">
        <v>10</v>
      </c>
      <c r="M26" s="84">
        <v>0.6</v>
      </c>
      <c r="N26" s="73">
        <v>10</v>
      </c>
      <c r="O26" s="64">
        <v>3000</v>
      </c>
      <c r="P26" s="65">
        <f>Table224523689101112131415161718192021222423456789101112[[#This Row],[PEMBULATAN]]*O26</f>
        <v>30000</v>
      </c>
    </row>
    <row r="27" spans="1:16" ht="33" customHeight="1" x14ac:dyDescent="0.2">
      <c r="A27" s="93"/>
      <c r="B27" s="76"/>
      <c r="C27" s="90" t="s">
        <v>1325</v>
      </c>
      <c r="D27" s="79" t="s">
        <v>82</v>
      </c>
      <c r="E27" s="13">
        <v>44418</v>
      </c>
      <c r="F27" s="77" t="s">
        <v>1556</v>
      </c>
      <c r="G27" s="13">
        <v>44422</v>
      </c>
      <c r="H27" s="78" t="s">
        <v>1557</v>
      </c>
      <c r="I27" s="15">
        <v>20</v>
      </c>
      <c r="J27" s="15">
        <v>24</v>
      </c>
      <c r="K27" s="15">
        <v>11</v>
      </c>
      <c r="L27" s="15">
        <v>8</v>
      </c>
      <c r="M27" s="84">
        <v>1.32</v>
      </c>
      <c r="N27" s="73">
        <v>8</v>
      </c>
      <c r="O27" s="64">
        <v>3000</v>
      </c>
      <c r="P27" s="65">
        <f>Table224523689101112131415161718192021222423456789101112[[#This Row],[PEMBULATAN]]*O27</f>
        <v>24000</v>
      </c>
    </row>
    <row r="28" spans="1:16" ht="33" customHeight="1" x14ac:dyDescent="0.2">
      <c r="A28" s="93"/>
      <c r="B28" s="76"/>
      <c r="C28" s="90" t="s">
        <v>1326</v>
      </c>
      <c r="D28" s="79" t="s">
        <v>82</v>
      </c>
      <c r="E28" s="13">
        <v>44418</v>
      </c>
      <c r="F28" s="77" t="s">
        <v>1556</v>
      </c>
      <c r="G28" s="13">
        <v>44422</v>
      </c>
      <c r="H28" s="78" t="s">
        <v>1557</v>
      </c>
      <c r="I28" s="15">
        <v>81</v>
      </c>
      <c r="J28" s="15">
        <v>60</v>
      </c>
      <c r="K28" s="15">
        <v>37</v>
      </c>
      <c r="L28" s="15">
        <v>7</v>
      </c>
      <c r="M28" s="84">
        <v>44.954999999999998</v>
      </c>
      <c r="N28" s="73">
        <v>45</v>
      </c>
      <c r="O28" s="64">
        <v>3000</v>
      </c>
      <c r="P28" s="65">
        <f>Table224523689101112131415161718192021222423456789101112[[#This Row],[PEMBULATAN]]*O28</f>
        <v>135000</v>
      </c>
    </row>
    <row r="29" spans="1:16" ht="33" customHeight="1" x14ac:dyDescent="0.2">
      <c r="A29" s="93"/>
      <c r="B29" s="76"/>
      <c r="C29" s="90" t="s">
        <v>1327</v>
      </c>
      <c r="D29" s="79" t="s">
        <v>82</v>
      </c>
      <c r="E29" s="13">
        <v>44418</v>
      </c>
      <c r="F29" s="77" t="s">
        <v>1556</v>
      </c>
      <c r="G29" s="13">
        <v>44422</v>
      </c>
      <c r="H29" s="78" t="s">
        <v>1557</v>
      </c>
      <c r="I29" s="15">
        <v>50</v>
      </c>
      <c r="J29" s="15">
        <v>42</v>
      </c>
      <c r="K29" s="15">
        <v>29</v>
      </c>
      <c r="L29" s="15">
        <v>15</v>
      </c>
      <c r="M29" s="84">
        <v>15.225</v>
      </c>
      <c r="N29" s="73">
        <v>15</v>
      </c>
      <c r="O29" s="64">
        <v>3000</v>
      </c>
      <c r="P29" s="65">
        <f>Table224523689101112131415161718192021222423456789101112[[#This Row],[PEMBULATAN]]*O29</f>
        <v>45000</v>
      </c>
    </row>
    <row r="30" spans="1:16" ht="33" customHeight="1" x14ac:dyDescent="0.2">
      <c r="A30" s="93"/>
      <c r="B30" s="76"/>
      <c r="C30" s="90" t="s">
        <v>1328</v>
      </c>
      <c r="D30" s="79" t="s">
        <v>82</v>
      </c>
      <c r="E30" s="13">
        <v>44418</v>
      </c>
      <c r="F30" s="77" t="s">
        <v>1556</v>
      </c>
      <c r="G30" s="13">
        <v>44422</v>
      </c>
      <c r="H30" s="78" t="s">
        <v>1557</v>
      </c>
      <c r="I30" s="15">
        <v>80</v>
      </c>
      <c r="J30" s="15">
        <v>21</v>
      </c>
      <c r="K30" s="15">
        <v>28</v>
      </c>
      <c r="L30" s="15">
        <v>3</v>
      </c>
      <c r="M30" s="84">
        <v>11.76</v>
      </c>
      <c r="N30" s="73">
        <v>12</v>
      </c>
      <c r="O30" s="64">
        <v>3000</v>
      </c>
      <c r="P30" s="65">
        <f>Table224523689101112131415161718192021222423456789101112[[#This Row],[PEMBULATAN]]*O30</f>
        <v>36000</v>
      </c>
    </row>
    <row r="31" spans="1:16" ht="33" customHeight="1" x14ac:dyDescent="0.2">
      <c r="A31" s="93"/>
      <c r="B31" s="76"/>
      <c r="C31" s="90" t="s">
        <v>1329</v>
      </c>
      <c r="D31" s="79" t="s">
        <v>82</v>
      </c>
      <c r="E31" s="13">
        <v>44418</v>
      </c>
      <c r="F31" s="77" t="s">
        <v>1556</v>
      </c>
      <c r="G31" s="13">
        <v>44422</v>
      </c>
      <c r="H31" s="78" t="s">
        <v>1557</v>
      </c>
      <c r="I31" s="15">
        <v>94</v>
      </c>
      <c r="J31" s="15">
        <v>51</v>
      </c>
      <c r="K31" s="15">
        <v>40</v>
      </c>
      <c r="L31" s="15">
        <v>14</v>
      </c>
      <c r="M31" s="84">
        <v>47.94</v>
      </c>
      <c r="N31" s="73">
        <v>48</v>
      </c>
      <c r="O31" s="64">
        <v>3000</v>
      </c>
      <c r="P31" s="65">
        <f>Table224523689101112131415161718192021222423456789101112[[#This Row],[PEMBULATAN]]*O31</f>
        <v>144000</v>
      </c>
    </row>
    <row r="32" spans="1:16" ht="33" customHeight="1" x14ac:dyDescent="0.2">
      <c r="A32" s="93"/>
      <c r="B32" s="76"/>
      <c r="C32" s="90" t="s">
        <v>1330</v>
      </c>
      <c r="D32" s="79" t="s">
        <v>82</v>
      </c>
      <c r="E32" s="13">
        <v>44418</v>
      </c>
      <c r="F32" s="77" t="s">
        <v>1556</v>
      </c>
      <c r="G32" s="13">
        <v>44422</v>
      </c>
      <c r="H32" s="78" t="s">
        <v>1557</v>
      </c>
      <c r="I32" s="15">
        <v>100</v>
      </c>
      <c r="J32" s="15">
        <v>56</v>
      </c>
      <c r="K32" s="15">
        <v>20</v>
      </c>
      <c r="L32" s="15">
        <v>10</v>
      </c>
      <c r="M32" s="84">
        <v>28</v>
      </c>
      <c r="N32" s="73">
        <v>28</v>
      </c>
      <c r="O32" s="64">
        <v>3000</v>
      </c>
      <c r="P32" s="65">
        <f>Table224523689101112131415161718192021222423456789101112[[#This Row],[PEMBULATAN]]*O32</f>
        <v>84000</v>
      </c>
    </row>
    <row r="33" spans="1:16" ht="33" customHeight="1" x14ac:dyDescent="0.2">
      <c r="A33" s="93"/>
      <c r="B33" s="76"/>
      <c r="C33" s="90" t="s">
        <v>1331</v>
      </c>
      <c r="D33" s="79" t="s">
        <v>82</v>
      </c>
      <c r="E33" s="13">
        <v>44418</v>
      </c>
      <c r="F33" s="77" t="s">
        <v>1556</v>
      </c>
      <c r="G33" s="13">
        <v>44422</v>
      </c>
      <c r="H33" s="78" t="s">
        <v>1557</v>
      </c>
      <c r="I33" s="15">
        <v>70</v>
      </c>
      <c r="J33" s="15">
        <v>51</v>
      </c>
      <c r="K33" s="15">
        <v>30</v>
      </c>
      <c r="L33" s="15">
        <v>6</v>
      </c>
      <c r="M33" s="84">
        <v>26.774999999999999</v>
      </c>
      <c r="N33" s="73">
        <v>27</v>
      </c>
      <c r="O33" s="64">
        <v>3000</v>
      </c>
      <c r="P33" s="65">
        <f>Table224523689101112131415161718192021222423456789101112[[#This Row],[PEMBULATAN]]*O33</f>
        <v>81000</v>
      </c>
    </row>
    <row r="34" spans="1:16" ht="33" customHeight="1" x14ac:dyDescent="0.2">
      <c r="A34" s="93"/>
      <c r="B34" s="76"/>
      <c r="C34" s="90" t="s">
        <v>1332</v>
      </c>
      <c r="D34" s="79" t="s">
        <v>82</v>
      </c>
      <c r="E34" s="13">
        <v>44418</v>
      </c>
      <c r="F34" s="77" t="s">
        <v>1556</v>
      </c>
      <c r="G34" s="13">
        <v>44422</v>
      </c>
      <c r="H34" s="78" t="s">
        <v>1557</v>
      </c>
      <c r="I34" s="15">
        <v>50</v>
      </c>
      <c r="J34" s="15">
        <v>40</v>
      </c>
      <c r="K34" s="15">
        <v>15</v>
      </c>
      <c r="L34" s="15">
        <v>8</v>
      </c>
      <c r="M34" s="84">
        <v>7.5</v>
      </c>
      <c r="N34" s="73">
        <v>8</v>
      </c>
      <c r="O34" s="64">
        <v>3000</v>
      </c>
      <c r="P34" s="65">
        <f>Table224523689101112131415161718192021222423456789101112[[#This Row],[PEMBULATAN]]*O34</f>
        <v>24000</v>
      </c>
    </row>
    <row r="35" spans="1:16" ht="33" customHeight="1" x14ac:dyDescent="0.2">
      <c r="A35" s="93"/>
      <c r="B35" s="76"/>
      <c r="C35" s="90" t="s">
        <v>1333</v>
      </c>
      <c r="D35" s="79" t="s">
        <v>82</v>
      </c>
      <c r="E35" s="13">
        <v>44418</v>
      </c>
      <c r="F35" s="77" t="s">
        <v>1556</v>
      </c>
      <c r="G35" s="13">
        <v>44422</v>
      </c>
      <c r="H35" s="78" t="s">
        <v>1557</v>
      </c>
      <c r="I35" s="15">
        <v>41</v>
      </c>
      <c r="J35" s="15">
        <v>31</v>
      </c>
      <c r="K35" s="15">
        <v>10</v>
      </c>
      <c r="L35" s="15">
        <v>8</v>
      </c>
      <c r="M35" s="84">
        <v>3.1775000000000002</v>
      </c>
      <c r="N35" s="73">
        <v>8</v>
      </c>
      <c r="O35" s="64">
        <v>3000</v>
      </c>
      <c r="P35" s="65">
        <f>Table224523689101112131415161718192021222423456789101112[[#This Row],[PEMBULATAN]]*O35</f>
        <v>24000</v>
      </c>
    </row>
    <row r="36" spans="1:16" ht="33" customHeight="1" x14ac:dyDescent="0.2">
      <c r="A36" s="93"/>
      <c r="B36" s="76"/>
      <c r="C36" s="90" t="s">
        <v>1334</v>
      </c>
      <c r="D36" s="79" t="s">
        <v>82</v>
      </c>
      <c r="E36" s="13">
        <v>44418</v>
      </c>
      <c r="F36" s="77" t="s">
        <v>1556</v>
      </c>
      <c r="G36" s="13">
        <v>44422</v>
      </c>
      <c r="H36" s="78" t="s">
        <v>1557</v>
      </c>
      <c r="I36" s="15">
        <v>97</v>
      </c>
      <c r="J36" s="15">
        <v>30</v>
      </c>
      <c r="K36" s="15">
        <v>6</v>
      </c>
      <c r="L36" s="15">
        <v>6</v>
      </c>
      <c r="M36" s="84">
        <v>4.3650000000000002</v>
      </c>
      <c r="N36" s="73">
        <v>6</v>
      </c>
      <c r="O36" s="64">
        <v>3000</v>
      </c>
      <c r="P36" s="65">
        <f>Table224523689101112131415161718192021222423456789101112[[#This Row],[PEMBULATAN]]*O36</f>
        <v>18000</v>
      </c>
    </row>
    <row r="37" spans="1:16" ht="33" customHeight="1" x14ac:dyDescent="0.2">
      <c r="A37" s="93"/>
      <c r="B37" s="76"/>
      <c r="C37" s="90" t="s">
        <v>1335</v>
      </c>
      <c r="D37" s="79" t="s">
        <v>82</v>
      </c>
      <c r="E37" s="13">
        <v>44418</v>
      </c>
      <c r="F37" s="77" t="s">
        <v>1556</v>
      </c>
      <c r="G37" s="13">
        <v>44422</v>
      </c>
      <c r="H37" s="78" t="s">
        <v>1557</v>
      </c>
      <c r="I37" s="15">
        <v>50</v>
      </c>
      <c r="J37" s="15">
        <v>42</v>
      </c>
      <c r="K37" s="15">
        <v>29</v>
      </c>
      <c r="L37" s="15">
        <v>25</v>
      </c>
      <c r="M37" s="84">
        <v>15.225</v>
      </c>
      <c r="N37" s="73">
        <v>25</v>
      </c>
      <c r="O37" s="64">
        <v>3000</v>
      </c>
      <c r="P37" s="65">
        <f>Table224523689101112131415161718192021222423456789101112[[#This Row],[PEMBULATAN]]*O37</f>
        <v>75000</v>
      </c>
    </row>
    <row r="38" spans="1:16" ht="33" customHeight="1" x14ac:dyDescent="0.2">
      <c r="A38" s="93"/>
      <c r="B38" s="76"/>
      <c r="C38" s="90" t="s">
        <v>1336</v>
      </c>
      <c r="D38" s="79" t="s">
        <v>82</v>
      </c>
      <c r="E38" s="13">
        <v>44418</v>
      </c>
      <c r="F38" s="77" t="s">
        <v>1556</v>
      </c>
      <c r="G38" s="13">
        <v>44422</v>
      </c>
      <c r="H38" s="78" t="s">
        <v>1557</v>
      </c>
      <c r="I38" s="15">
        <v>57</v>
      </c>
      <c r="J38" s="15">
        <v>10</v>
      </c>
      <c r="K38" s="15">
        <v>18</v>
      </c>
      <c r="L38" s="15">
        <v>2</v>
      </c>
      <c r="M38" s="84">
        <v>2.5649999999999999</v>
      </c>
      <c r="N38" s="73">
        <v>3</v>
      </c>
      <c r="O38" s="64">
        <v>3000</v>
      </c>
      <c r="P38" s="65">
        <f>Table224523689101112131415161718192021222423456789101112[[#This Row],[PEMBULATAN]]*O38</f>
        <v>9000</v>
      </c>
    </row>
    <row r="39" spans="1:16" ht="33" customHeight="1" x14ac:dyDescent="0.2">
      <c r="A39" s="93"/>
      <c r="B39" s="76"/>
      <c r="C39" s="90" t="s">
        <v>1337</v>
      </c>
      <c r="D39" s="79" t="s">
        <v>82</v>
      </c>
      <c r="E39" s="13">
        <v>44418</v>
      </c>
      <c r="F39" s="77" t="s">
        <v>1556</v>
      </c>
      <c r="G39" s="13">
        <v>44422</v>
      </c>
      <c r="H39" s="78" t="s">
        <v>1557</v>
      </c>
      <c r="I39" s="15">
        <v>90</v>
      </c>
      <c r="J39" s="15">
        <v>68</v>
      </c>
      <c r="K39" s="15">
        <v>30</v>
      </c>
      <c r="L39" s="15">
        <v>7</v>
      </c>
      <c r="M39" s="84">
        <v>45.9</v>
      </c>
      <c r="N39" s="73">
        <v>46</v>
      </c>
      <c r="O39" s="64">
        <v>3000</v>
      </c>
      <c r="P39" s="65">
        <f>Table224523689101112131415161718192021222423456789101112[[#This Row],[PEMBULATAN]]*O39</f>
        <v>138000</v>
      </c>
    </row>
    <row r="40" spans="1:16" ht="33" customHeight="1" x14ac:dyDescent="0.2">
      <c r="A40" s="93"/>
      <c r="B40" s="76"/>
      <c r="C40" s="90" t="s">
        <v>1338</v>
      </c>
      <c r="D40" s="79" t="s">
        <v>82</v>
      </c>
      <c r="E40" s="13">
        <v>44418</v>
      </c>
      <c r="F40" s="77" t="s">
        <v>1556</v>
      </c>
      <c r="G40" s="13">
        <v>44422</v>
      </c>
      <c r="H40" s="78" t="s">
        <v>1557</v>
      </c>
      <c r="I40" s="15">
        <v>41</v>
      </c>
      <c r="J40" s="15">
        <v>31</v>
      </c>
      <c r="K40" s="15">
        <v>10</v>
      </c>
      <c r="L40" s="15">
        <v>10</v>
      </c>
      <c r="M40" s="84">
        <v>3.1775000000000002</v>
      </c>
      <c r="N40" s="73">
        <v>10</v>
      </c>
      <c r="O40" s="64">
        <v>3000</v>
      </c>
      <c r="P40" s="65">
        <f>Table224523689101112131415161718192021222423456789101112[[#This Row],[PEMBULATAN]]*O40</f>
        <v>30000</v>
      </c>
    </row>
    <row r="41" spans="1:16" ht="33" customHeight="1" x14ac:dyDescent="0.2">
      <c r="A41" s="93"/>
      <c r="B41" s="76"/>
      <c r="C41" s="90" t="s">
        <v>1339</v>
      </c>
      <c r="D41" s="79" t="s">
        <v>82</v>
      </c>
      <c r="E41" s="13">
        <v>44418</v>
      </c>
      <c r="F41" s="77" t="s">
        <v>1556</v>
      </c>
      <c r="G41" s="13">
        <v>44422</v>
      </c>
      <c r="H41" s="78" t="s">
        <v>1557</v>
      </c>
      <c r="I41" s="15">
        <v>50</v>
      </c>
      <c r="J41" s="15">
        <v>40</v>
      </c>
      <c r="K41" s="15">
        <v>15</v>
      </c>
      <c r="L41" s="15">
        <v>11</v>
      </c>
      <c r="M41" s="84">
        <v>7.5</v>
      </c>
      <c r="N41" s="73">
        <v>11</v>
      </c>
      <c r="O41" s="64">
        <v>3000</v>
      </c>
      <c r="P41" s="65">
        <f>Table224523689101112131415161718192021222423456789101112[[#This Row],[PEMBULATAN]]*O41</f>
        <v>33000</v>
      </c>
    </row>
    <row r="42" spans="1:16" ht="33" customHeight="1" x14ac:dyDescent="0.2">
      <c r="A42" s="93"/>
      <c r="B42" s="76"/>
      <c r="C42" s="90" t="s">
        <v>1340</v>
      </c>
      <c r="D42" s="79" t="s">
        <v>82</v>
      </c>
      <c r="E42" s="13">
        <v>44418</v>
      </c>
      <c r="F42" s="77" t="s">
        <v>1556</v>
      </c>
      <c r="G42" s="13">
        <v>44422</v>
      </c>
      <c r="H42" s="78" t="s">
        <v>1557</v>
      </c>
      <c r="I42" s="15">
        <v>57</v>
      </c>
      <c r="J42" s="15">
        <v>10</v>
      </c>
      <c r="K42" s="15">
        <v>18</v>
      </c>
      <c r="L42" s="15">
        <v>18</v>
      </c>
      <c r="M42" s="84">
        <v>2.5649999999999999</v>
      </c>
      <c r="N42" s="73">
        <v>18</v>
      </c>
      <c r="O42" s="64">
        <v>3000</v>
      </c>
      <c r="P42" s="65">
        <f>Table224523689101112131415161718192021222423456789101112[[#This Row],[PEMBULATAN]]*O42</f>
        <v>54000</v>
      </c>
    </row>
    <row r="43" spans="1:16" ht="33" customHeight="1" x14ac:dyDescent="0.2">
      <c r="A43" s="93"/>
      <c r="B43" s="76"/>
      <c r="C43" s="90" t="s">
        <v>1341</v>
      </c>
      <c r="D43" s="79" t="s">
        <v>82</v>
      </c>
      <c r="E43" s="13">
        <v>44418</v>
      </c>
      <c r="F43" s="77" t="s">
        <v>1556</v>
      </c>
      <c r="G43" s="13">
        <v>44422</v>
      </c>
      <c r="H43" s="78" t="s">
        <v>1557</v>
      </c>
      <c r="I43" s="15">
        <v>94</v>
      </c>
      <c r="J43" s="15">
        <v>51</v>
      </c>
      <c r="K43" s="15">
        <v>40</v>
      </c>
      <c r="L43" s="15">
        <v>3</v>
      </c>
      <c r="M43" s="84">
        <v>47.94</v>
      </c>
      <c r="N43" s="73">
        <v>48</v>
      </c>
      <c r="O43" s="64">
        <v>3000</v>
      </c>
      <c r="P43" s="65">
        <f>Table224523689101112131415161718192021222423456789101112[[#This Row],[PEMBULATAN]]*O43</f>
        <v>144000</v>
      </c>
    </row>
    <row r="44" spans="1:16" ht="33" customHeight="1" x14ac:dyDescent="0.2">
      <c r="A44" s="93"/>
      <c r="B44" s="76"/>
      <c r="C44" s="90" t="s">
        <v>1342</v>
      </c>
      <c r="D44" s="79" t="s">
        <v>82</v>
      </c>
      <c r="E44" s="13">
        <v>44418</v>
      </c>
      <c r="F44" s="77" t="s">
        <v>1556</v>
      </c>
      <c r="G44" s="13">
        <v>44422</v>
      </c>
      <c r="H44" s="78" t="s">
        <v>1557</v>
      </c>
      <c r="I44" s="15">
        <v>50</v>
      </c>
      <c r="J44" s="15">
        <v>40</v>
      </c>
      <c r="K44" s="15">
        <v>15</v>
      </c>
      <c r="L44" s="15">
        <v>9</v>
      </c>
      <c r="M44" s="84">
        <v>7.5</v>
      </c>
      <c r="N44" s="73">
        <v>9</v>
      </c>
      <c r="O44" s="64">
        <v>3000</v>
      </c>
      <c r="P44" s="65">
        <f>Table224523689101112131415161718192021222423456789101112[[#This Row],[PEMBULATAN]]*O44</f>
        <v>27000</v>
      </c>
    </row>
    <row r="45" spans="1:16" ht="33" customHeight="1" x14ac:dyDescent="0.2">
      <c r="A45" s="93"/>
      <c r="B45" s="76"/>
      <c r="C45" s="90" t="s">
        <v>1343</v>
      </c>
      <c r="D45" s="79" t="s">
        <v>82</v>
      </c>
      <c r="E45" s="13">
        <v>44418</v>
      </c>
      <c r="F45" s="77" t="s">
        <v>1556</v>
      </c>
      <c r="G45" s="13">
        <v>44422</v>
      </c>
      <c r="H45" s="78" t="s">
        <v>1557</v>
      </c>
      <c r="I45" s="15">
        <v>100</v>
      </c>
      <c r="J45" s="15">
        <v>56</v>
      </c>
      <c r="K45" s="15">
        <v>20</v>
      </c>
      <c r="L45" s="15">
        <v>3</v>
      </c>
      <c r="M45" s="84">
        <v>28</v>
      </c>
      <c r="N45" s="73">
        <v>28</v>
      </c>
      <c r="O45" s="64">
        <v>3000</v>
      </c>
      <c r="P45" s="65">
        <f>Table224523689101112131415161718192021222423456789101112[[#This Row],[PEMBULATAN]]*O45</f>
        <v>84000</v>
      </c>
    </row>
    <row r="46" spans="1:16" ht="33" customHeight="1" x14ac:dyDescent="0.2">
      <c r="A46" s="93"/>
      <c r="B46" s="76"/>
      <c r="C46" s="90" t="s">
        <v>1344</v>
      </c>
      <c r="D46" s="79" t="s">
        <v>82</v>
      </c>
      <c r="E46" s="13">
        <v>44418</v>
      </c>
      <c r="F46" s="77" t="s">
        <v>1556</v>
      </c>
      <c r="G46" s="13">
        <v>44422</v>
      </c>
      <c r="H46" s="78" t="s">
        <v>1557</v>
      </c>
      <c r="I46" s="15">
        <v>70</v>
      </c>
      <c r="J46" s="15">
        <v>51</v>
      </c>
      <c r="K46" s="15">
        <v>30</v>
      </c>
      <c r="L46" s="15">
        <v>16</v>
      </c>
      <c r="M46" s="84">
        <v>26.774999999999999</v>
      </c>
      <c r="N46" s="73">
        <v>27</v>
      </c>
      <c r="O46" s="64">
        <v>3000</v>
      </c>
      <c r="P46" s="65">
        <f>Table224523689101112131415161718192021222423456789101112[[#This Row],[PEMBULATAN]]*O46</f>
        <v>81000</v>
      </c>
    </row>
    <row r="47" spans="1:16" ht="33" customHeight="1" x14ac:dyDescent="0.2">
      <c r="A47" s="93"/>
      <c r="B47" s="76"/>
      <c r="C47" s="90" t="s">
        <v>1345</v>
      </c>
      <c r="D47" s="79" t="s">
        <v>82</v>
      </c>
      <c r="E47" s="13">
        <v>44418</v>
      </c>
      <c r="F47" s="77" t="s">
        <v>1556</v>
      </c>
      <c r="G47" s="13">
        <v>44422</v>
      </c>
      <c r="H47" s="78" t="s">
        <v>1557</v>
      </c>
      <c r="I47" s="15">
        <v>70</v>
      </c>
      <c r="J47" s="15">
        <v>50</v>
      </c>
      <c r="K47" s="15">
        <v>27</v>
      </c>
      <c r="L47" s="15">
        <v>17</v>
      </c>
      <c r="M47" s="84">
        <v>23.625</v>
      </c>
      <c r="N47" s="73">
        <v>24</v>
      </c>
      <c r="O47" s="64">
        <v>3000</v>
      </c>
      <c r="P47" s="65">
        <f>Table224523689101112131415161718192021222423456789101112[[#This Row],[PEMBULATAN]]*O47</f>
        <v>72000</v>
      </c>
    </row>
    <row r="48" spans="1:16" ht="33" customHeight="1" x14ac:dyDescent="0.2">
      <c r="A48" s="93"/>
      <c r="B48" s="76"/>
      <c r="C48" s="90" t="s">
        <v>1346</v>
      </c>
      <c r="D48" s="79" t="s">
        <v>82</v>
      </c>
      <c r="E48" s="13">
        <v>44418</v>
      </c>
      <c r="F48" s="77" t="s">
        <v>1556</v>
      </c>
      <c r="G48" s="13">
        <v>44422</v>
      </c>
      <c r="H48" s="78" t="s">
        <v>1557</v>
      </c>
      <c r="I48" s="15">
        <v>80</v>
      </c>
      <c r="J48" s="15">
        <v>60</v>
      </c>
      <c r="K48" s="15">
        <v>22</v>
      </c>
      <c r="L48" s="15">
        <v>22</v>
      </c>
      <c r="M48" s="84">
        <v>26.4</v>
      </c>
      <c r="N48" s="73">
        <v>27</v>
      </c>
      <c r="O48" s="64">
        <v>3000</v>
      </c>
      <c r="P48" s="65">
        <f>Table224523689101112131415161718192021222423456789101112[[#This Row],[PEMBULATAN]]*O48</f>
        <v>81000</v>
      </c>
    </row>
    <row r="49" spans="1:16" ht="33" customHeight="1" x14ac:dyDescent="0.2">
      <c r="A49" s="93"/>
      <c r="B49" s="76"/>
      <c r="C49" s="90" t="s">
        <v>1347</v>
      </c>
      <c r="D49" s="79" t="s">
        <v>82</v>
      </c>
      <c r="E49" s="13">
        <v>44418</v>
      </c>
      <c r="F49" s="77" t="s">
        <v>1556</v>
      </c>
      <c r="G49" s="13">
        <v>44422</v>
      </c>
      <c r="H49" s="78" t="s">
        <v>1557</v>
      </c>
      <c r="I49" s="15">
        <v>131</v>
      </c>
      <c r="J49" s="15">
        <v>54</v>
      </c>
      <c r="K49" s="15">
        <v>24</v>
      </c>
      <c r="L49" s="15">
        <v>13</v>
      </c>
      <c r="M49" s="84">
        <v>42.444000000000003</v>
      </c>
      <c r="N49" s="73">
        <v>43</v>
      </c>
      <c r="O49" s="64">
        <v>3000</v>
      </c>
      <c r="P49" s="65">
        <f>Table224523689101112131415161718192021222423456789101112[[#This Row],[PEMBULATAN]]*O49</f>
        <v>129000</v>
      </c>
    </row>
    <row r="50" spans="1:16" ht="33" customHeight="1" x14ac:dyDescent="0.2">
      <c r="A50" s="93"/>
      <c r="B50" s="76"/>
      <c r="C50" s="90" t="s">
        <v>1348</v>
      </c>
      <c r="D50" s="79" t="s">
        <v>82</v>
      </c>
      <c r="E50" s="13">
        <v>44418</v>
      </c>
      <c r="F50" s="77" t="s">
        <v>1556</v>
      </c>
      <c r="G50" s="13">
        <v>44422</v>
      </c>
      <c r="H50" s="78" t="s">
        <v>1557</v>
      </c>
      <c r="I50" s="15">
        <v>100</v>
      </c>
      <c r="J50" s="15">
        <v>60</v>
      </c>
      <c r="K50" s="15">
        <v>37</v>
      </c>
      <c r="L50" s="15">
        <v>12</v>
      </c>
      <c r="M50" s="84">
        <v>55.5</v>
      </c>
      <c r="N50" s="73">
        <v>56</v>
      </c>
      <c r="O50" s="64">
        <v>3000</v>
      </c>
      <c r="P50" s="65">
        <f>Table224523689101112131415161718192021222423456789101112[[#This Row],[PEMBULATAN]]*O50</f>
        <v>168000</v>
      </c>
    </row>
    <row r="51" spans="1:16" ht="33" customHeight="1" x14ac:dyDescent="0.2">
      <c r="A51" s="93"/>
      <c r="B51" s="76"/>
      <c r="C51" s="90" t="s">
        <v>1349</v>
      </c>
      <c r="D51" s="79" t="s">
        <v>82</v>
      </c>
      <c r="E51" s="13">
        <v>44418</v>
      </c>
      <c r="F51" s="77" t="s">
        <v>1556</v>
      </c>
      <c r="G51" s="13">
        <v>44422</v>
      </c>
      <c r="H51" s="78" t="s">
        <v>1557</v>
      </c>
      <c r="I51" s="15">
        <v>83</v>
      </c>
      <c r="J51" s="15">
        <v>52</v>
      </c>
      <c r="K51" s="15">
        <v>34</v>
      </c>
      <c r="L51" s="15">
        <v>16</v>
      </c>
      <c r="M51" s="84">
        <v>36.686</v>
      </c>
      <c r="N51" s="73">
        <v>37</v>
      </c>
      <c r="O51" s="64">
        <v>3000</v>
      </c>
      <c r="P51" s="65">
        <f>Table224523689101112131415161718192021222423456789101112[[#This Row],[PEMBULATAN]]*O51</f>
        <v>111000</v>
      </c>
    </row>
    <row r="52" spans="1:16" ht="33" customHeight="1" x14ac:dyDescent="0.2">
      <c r="A52" s="93"/>
      <c r="B52" s="76"/>
      <c r="C52" s="90" t="s">
        <v>1350</v>
      </c>
      <c r="D52" s="79" t="s">
        <v>82</v>
      </c>
      <c r="E52" s="13">
        <v>44418</v>
      </c>
      <c r="F52" s="77" t="s">
        <v>1556</v>
      </c>
      <c r="G52" s="13">
        <v>44422</v>
      </c>
      <c r="H52" s="78" t="s">
        <v>1557</v>
      </c>
      <c r="I52" s="15">
        <v>80</v>
      </c>
      <c r="J52" s="15">
        <v>21</v>
      </c>
      <c r="K52" s="15">
        <v>28</v>
      </c>
      <c r="L52" s="15">
        <v>1</v>
      </c>
      <c r="M52" s="84">
        <v>11.76</v>
      </c>
      <c r="N52" s="73">
        <v>12</v>
      </c>
      <c r="O52" s="64">
        <v>3000</v>
      </c>
      <c r="P52" s="65">
        <f>Table224523689101112131415161718192021222423456789101112[[#This Row],[PEMBULATAN]]*O52</f>
        <v>36000</v>
      </c>
    </row>
    <row r="53" spans="1:16" ht="33" customHeight="1" x14ac:dyDescent="0.2">
      <c r="A53" s="93"/>
      <c r="B53" s="76"/>
      <c r="C53" s="90" t="s">
        <v>1351</v>
      </c>
      <c r="D53" s="79" t="s">
        <v>82</v>
      </c>
      <c r="E53" s="13">
        <v>44418</v>
      </c>
      <c r="F53" s="77" t="s">
        <v>1556</v>
      </c>
      <c r="G53" s="13">
        <v>44422</v>
      </c>
      <c r="H53" s="78" t="s">
        <v>1557</v>
      </c>
      <c r="I53" s="15">
        <v>94</v>
      </c>
      <c r="J53" s="15">
        <v>51</v>
      </c>
      <c r="K53" s="15">
        <v>40</v>
      </c>
      <c r="L53" s="15">
        <v>15</v>
      </c>
      <c r="M53" s="84">
        <v>47.94</v>
      </c>
      <c r="N53" s="73">
        <v>48</v>
      </c>
      <c r="O53" s="64">
        <v>3000</v>
      </c>
      <c r="P53" s="65">
        <f>Table224523689101112131415161718192021222423456789101112[[#This Row],[PEMBULATAN]]*O53</f>
        <v>144000</v>
      </c>
    </row>
    <row r="54" spans="1:16" ht="33" customHeight="1" x14ac:dyDescent="0.2">
      <c r="A54" s="93"/>
      <c r="B54" s="76"/>
      <c r="C54" s="90" t="s">
        <v>1352</v>
      </c>
      <c r="D54" s="79" t="s">
        <v>82</v>
      </c>
      <c r="E54" s="13">
        <v>44418</v>
      </c>
      <c r="F54" s="77" t="s">
        <v>1556</v>
      </c>
      <c r="G54" s="13">
        <v>44422</v>
      </c>
      <c r="H54" s="78" t="s">
        <v>1557</v>
      </c>
      <c r="I54" s="15">
        <v>50</v>
      </c>
      <c r="J54" s="15">
        <v>42</v>
      </c>
      <c r="K54" s="15">
        <v>29</v>
      </c>
      <c r="L54" s="15">
        <v>13</v>
      </c>
      <c r="M54" s="84">
        <v>15.225</v>
      </c>
      <c r="N54" s="73">
        <v>15</v>
      </c>
      <c r="O54" s="64">
        <v>3000</v>
      </c>
      <c r="P54" s="65">
        <f>Table224523689101112131415161718192021222423456789101112[[#This Row],[PEMBULATAN]]*O54</f>
        <v>45000</v>
      </c>
    </row>
    <row r="55" spans="1:16" ht="33" customHeight="1" x14ac:dyDescent="0.2">
      <c r="A55" s="93"/>
      <c r="B55" s="76"/>
      <c r="C55" s="90" t="s">
        <v>1353</v>
      </c>
      <c r="D55" s="79" t="s">
        <v>82</v>
      </c>
      <c r="E55" s="13">
        <v>44418</v>
      </c>
      <c r="F55" s="77" t="s">
        <v>1556</v>
      </c>
      <c r="G55" s="13">
        <v>44422</v>
      </c>
      <c r="H55" s="78" t="s">
        <v>1557</v>
      </c>
      <c r="I55" s="15">
        <v>80</v>
      </c>
      <c r="J55" s="15">
        <v>21</v>
      </c>
      <c r="K55" s="15">
        <v>28</v>
      </c>
      <c r="L55" s="15">
        <v>15</v>
      </c>
      <c r="M55" s="84">
        <v>11.76</v>
      </c>
      <c r="N55" s="73">
        <v>15</v>
      </c>
      <c r="O55" s="64">
        <v>3000</v>
      </c>
      <c r="P55" s="65">
        <f>Table224523689101112131415161718192021222423456789101112[[#This Row],[PEMBULATAN]]*O55</f>
        <v>45000</v>
      </c>
    </row>
    <row r="56" spans="1:16" ht="33" customHeight="1" x14ac:dyDescent="0.2">
      <c r="A56" s="93"/>
      <c r="B56" s="76"/>
      <c r="C56" s="90" t="s">
        <v>1354</v>
      </c>
      <c r="D56" s="79" t="s">
        <v>82</v>
      </c>
      <c r="E56" s="13">
        <v>44418</v>
      </c>
      <c r="F56" s="77" t="s">
        <v>1556</v>
      </c>
      <c r="G56" s="13">
        <v>44422</v>
      </c>
      <c r="H56" s="78" t="s">
        <v>1557</v>
      </c>
      <c r="I56" s="15">
        <v>90</v>
      </c>
      <c r="J56" s="15">
        <v>55</v>
      </c>
      <c r="K56" s="15">
        <v>30</v>
      </c>
      <c r="L56" s="15">
        <v>13</v>
      </c>
      <c r="M56" s="84">
        <v>37.125</v>
      </c>
      <c r="N56" s="73">
        <v>37</v>
      </c>
      <c r="O56" s="64">
        <v>3000</v>
      </c>
      <c r="P56" s="65">
        <f>Table224523689101112131415161718192021222423456789101112[[#This Row],[PEMBULATAN]]*O56</f>
        <v>111000</v>
      </c>
    </row>
    <row r="57" spans="1:16" ht="33" customHeight="1" x14ac:dyDescent="0.2">
      <c r="A57" s="93"/>
      <c r="B57" s="76"/>
      <c r="C57" s="90" t="s">
        <v>1355</v>
      </c>
      <c r="D57" s="79" t="s">
        <v>82</v>
      </c>
      <c r="E57" s="13">
        <v>44418</v>
      </c>
      <c r="F57" s="77" t="s">
        <v>1556</v>
      </c>
      <c r="G57" s="13">
        <v>44422</v>
      </c>
      <c r="H57" s="78" t="s">
        <v>1557</v>
      </c>
      <c r="I57" s="15">
        <v>55</v>
      </c>
      <c r="J57" s="15">
        <v>30</v>
      </c>
      <c r="K57" s="15">
        <v>30</v>
      </c>
      <c r="L57" s="15">
        <v>22</v>
      </c>
      <c r="M57" s="84">
        <v>12.375</v>
      </c>
      <c r="N57" s="73">
        <v>22</v>
      </c>
      <c r="O57" s="64">
        <v>3000</v>
      </c>
      <c r="P57" s="65">
        <f>Table224523689101112131415161718192021222423456789101112[[#This Row],[PEMBULATAN]]*O57</f>
        <v>66000</v>
      </c>
    </row>
    <row r="58" spans="1:16" ht="33" customHeight="1" x14ac:dyDescent="0.2">
      <c r="A58" s="93"/>
      <c r="B58" s="76"/>
      <c r="C58" s="90" t="s">
        <v>1356</v>
      </c>
      <c r="D58" s="79" t="s">
        <v>82</v>
      </c>
      <c r="E58" s="13">
        <v>44418</v>
      </c>
      <c r="F58" s="77" t="s">
        <v>1556</v>
      </c>
      <c r="G58" s="13">
        <v>44422</v>
      </c>
      <c r="H58" s="78" t="s">
        <v>1557</v>
      </c>
      <c r="I58" s="15">
        <v>60</v>
      </c>
      <c r="J58" s="15">
        <v>80</v>
      </c>
      <c r="K58" s="15">
        <v>17</v>
      </c>
      <c r="L58" s="15">
        <v>9</v>
      </c>
      <c r="M58" s="84">
        <v>20.399999999999999</v>
      </c>
      <c r="N58" s="73">
        <v>21</v>
      </c>
      <c r="O58" s="64">
        <v>3000</v>
      </c>
      <c r="P58" s="65">
        <f>Table224523689101112131415161718192021222423456789101112[[#This Row],[PEMBULATAN]]*O58</f>
        <v>63000</v>
      </c>
    </row>
    <row r="59" spans="1:16" ht="33" customHeight="1" x14ac:dyDescent="0.2">
      <c r="A59" s="93"/>
      <c r="B59" s="76"/>
      <c r="C59" s="90" t="s">
        <v>1357</v>
      </c>
      <c r="D59" s="79" t="s">
        <v>82</v>
      </c>
      <c r="E59" s="13">
        <v>44418</v>
      </c>
      <c r="F59" s="77" t="s">
        <v>1556</v>
      </c>
      <c r="G59" s="13">
        <v>44422</v>
      </c>
      <c r="H59" s="78" t="s">
        <v>1557</v>
      </c>
      <c r="I59" s="15">
        <v>40</v>
      </c>
      <c r="J59" s="15">
        <v>32</v>
      </c>
      <c r="K59" s="15">
        <v>20</v>
      </c>
      <c r="L59" s="15">
        <v>5</v>
      </c>
      <c r="M59" s="84">
        <v>6.4</v>
      </c>
      <c r="N59" s="73">
        <v>7</v>
      </c>
      <c r="O59" s="64">
        <v>3000</v>
      </c>
      <c r="P59" s="65">
        <f>Table224523689101112131415161718192021222423456789101112[[#This Row],[PEMBULATAN]]*O59</f>
        <v>21000</v>
      </c>
    </row>
    <row r="60" spans="1:16" ht="33" customHeight="1" x14ac:dyDescent="0.2">
      <c r="A60" s="93"/>
      <c r="B60" s="76"/>
      <c r="C60" s="90" t="s">
        <v>1358</v>
      </c>
      <c r="D60" s="79" t="s">
        <v>82</v>
      </c>
      <c r="E60" s="13">
        <v>44418</v>
      </c>
      <c r="F60" s="77" t="s">
        <v>1556</v>
      </c>
      <c r="G60" s="13">
        <v>44422</v>
      </c>
      <c r="H60" s="78" t="s">
        <v>1557</v>
      </c>
      <c r="I60" s="15">
        <v>31</v>
      </c>
      <c r="J60" s="15">
        <v>40</v>
      </c>
      <c r="K60" s="15">
        <v>32</v>
      </c>
      <c r="L60" s="15">
        <v>12</v>
      </c>
      <c r="M60" s="84">
        <v>9.92</v>
      </c>
      <c r="N60" s="73">
        <v>12</v>
      </c>
      <c r="O60" s="64">
        <v>3000</v>
      </c>
      <c r="P60" s="65">
        <f>Table224523689101112131415161718192021222423456789101112[[#This Row],[PEMBULATAN]]*O60</f>
        <v>36000</v>
      </c>
    </row>
    <row r="61" spans="1:16" ht="33" customHeight="1" x14ac:dyDescent="0.2">
      <c r="A61" s="93"/>
      <c r="B61" s="76"/>
      <c r="C61" s="90" t="s">
        <v>1359</v>
      </c>
      <c r="D61" s="79" t="s">
        <v>82</v>
      </c>
      <c r="E61" s="13">
        <v>44418</v>
      </c>
      <c r="F61" s="77" t="s">
        <v>1556</v>
      </c>
      <c r="G61" s="13">
        <v>44422</v>
      </c>
      <c r="H61" s="78" t="s">
        <v>1557</v>
      </c>
      <c r="I61" s="15">
        <v>31</v>
      </c>
      <c r="J61" s="15">
        <v>27</v>
      </c>
      <c r="K61" s="15">
        <v>8</v>
      </c>
      <c r="L61" s="15">
        <v>2</v>
      </c>
      <c r="M61" s="84">
        <v>1.6739999999999999</v>
      </c>
      <c r="N61" s="73">
        <v>2</v>
      </c>
      <c r="O61" s="64">
        <v>3000</v>
      </c>
      <c r="P61" s="65">
        <f>Table224523689101112131415161718192021222423456789101112[[#This Row],[PEMBULATAN]]*O61</f>
        <v>6000</v>
      </c>
    </row>
    <row r="62" spans="1:16" ht="33" customHeight="1" x14ac:dyDescent="0.2">
      <c r="A62" s="93"/>
      <c r="B62" s="76"/>
      <c r="C62" s="90" t="s">
        <v>1360</v>
      </c>
      <c r="D62" s="79" t="s">
        <v>82</v>
      </c>
      <c r="E62" s="13">
        <v>44418</v>
      </c>
      <c r="F62" s="77" t="s">
        <v>1556</v>
      </c>
      <c r="G62" s="13">
        <v>44422</v>
      </c>
      <c r="H62" s="78" t="s">
        <v>1557</v>
      </c>
      <c r="I62" s="15">
        <v>40</v>
      </c>
      <c r="J62" s="15">
        <v>33</v>
      </c>
      <c r="K62" s="15">
        <v>12</v>
      </c>
      <c r="L62" s="15">
        <v>12</v>
      </c>
      <c r="M62" s="84">
        <v>3.96</v>
      </c>
      <c r="N62" s="73">
        <v>12</v>
      </c>
      <c r="O62" s="64">
        <v>3000</v>
      </c>
      <c r="P62" s="65">
        <f>Table224523689101112131415161718192021222423456789101112[[#This Row],[PEMBULATAN]]*O62</f>
        <v>36000</v>
      </c>
    </row>
    <row r="63" spans="1:16" ht="33" customHeight="1" x14ac:dyDescent="0.2">
      <c r="A63" s="93"/>
      <c r="B63" s="76"/>
      <c r="C63" s="90" t="s">
        <v>1361</v>
      </c>
      <c r="D63" s="79" t="s">
        <v>82</v>
      </c>
      <c r="E63" s="13">
        <v>44418</v>
      </c>
      <c r="F63" s="77" t="s">
        <v>1556</v>
      </c>
      <c r="G63" s="13">
        <v>44422</v>
      </c>
      <c r="H63" s="78" t="s">
        <v>1557</v>
      </c>
      <c r="I63" s="15">
        <v>55</v>
      </c>
      <c r="J63" s="15">
        <v>37</v>
      </c>
      <c r="K63" s="15">
        <v>17</v>
      </c>
      <c r="L63" s="15">
        <v>8</v>
      </c>
      <c r="M63" s="84">
        <v>8.6487499999999997</v>
      </c>
      <c r="N63" s="73">
        <v>9</v>
      </c>
      <c r="O63" s="64">
        <v>3000</v>
      </c>
      <c r="P63" s="65">
        <f>Table224523689101112131415161718192021222423456789101112[[#This Row],[PEMBULATAN]]*O63</f>
        <v>27000</v>
      </c>
    </row>
    <row r="64" spans="1:16" ht="33" customHeight="1" x14ac:dyDescent="0.2">
      <c r="A64" s="93"/>
      <c r="B64" s="76"/>
      <c r="C64" s="90" t="s">
        <v>1362</v>
      </c>
      <c r="D64" s="79" t="s">
        <v>82</v>
      </c>
      <c r="E64" s="13">
        <v>44418</v>
      </c>
      <c r="F64" s="77" t="s">
        <v>1556</v>
      </c>
      <c r="G64" s="13">
        <v>44422</v>
      </c>
      <c r="H64" s="78" t="s">
        <v>1557</v>
      </c>
      <c r="I64" s="15">
        <v>70</v>
      </c>
      <c r="J64" s="15">
        <v>35</v>
      </c>
      <c r="K64" s="15">
        <v>20</v>
      </c>
      <c r="L64" s="15">
        <v>5</v>
      </c>
      <c r="M64" s="84">
        <v>12.25</v>
      </c>
      <c r="N64" s="73">
        <v>12</v>
      </c>
      <c r="O64" s="64">
        <v>3000</v>
      </c>
      <c r="P64" s="65">
        <f>Table224523689101112131415161718192021222423456789101112[[#This Row],[PEMBULATAN]]*O64</f>
        <v>36000</v>
      </c>
    </row>
    <row r="65" spans="1:16" ht="33" customHeight="1" x14ac:dyDescent="0.2">
      <c r="A65" s="93"/>
      <c r="B65" s="76"/>
      <c r="C65" s="90" t="s">
        <v>1363</v>
      </c>
      <c r="D65" s="79" t="s">
        <v>82</v>
      </c>
      <c r="E65" s="13">
        <v>44418</v>
      </c>
      <c r="F65" s="77" t="s">
        <v>1556</v>
      </c>
      <c r="G65" s="13">
        <v>44422</v>
      </c>
      <c r="H65" s="78" t="s">
        <v>1557</v>
      </c>
      <c r="I65" s="15">
        <v>61</v>
      </c>
      <c r="J65" s="15">
        <v>40</v>
      </c>
      <c r="K65" s="15">
        <v>5</v>
      </c>
      <c r="L65" s="15">
        <v>9</v>
      </c>
      <c r="M65" s="84">
        <v>3.05</v>
      </c>
      <c r="N65" s="73">
        <v>9</v>
      </c>
      <c r="O65" s="64">
        <v>3000</v>
      </c>
      <c r="P65" s="65">
        <f>Table224523689101112131415161718192021222423456789101112[[#This Row],[PEMBULATAN]]*O65</f>
        <v>27000</v>
      </c>
    </row>
    <row r="66" spans="1:16" ht="33" customHeight="1" x14ac:dyDescent="0.2">
      <c r="A66" s="93"/>
      <c r="B66" s="76"/>
      <c r="C66" s="90" t="s">
        <v>1364</v>
      </c>
      <c r="D66" s="79" t="s">
        <v>82</v>
      </c>
      <c r="E66" s="13">
        <v>44418</v>
      </c>
      <c r="F66" s="77" t="s">
        <v>1556</v>
      </c>
      <c r="G66" s="13">
        <v>44422</v>
      </c>
      <c r="H66" s="78" t="s">
        <v>1557</v>
      </c>
      <c r="I66" s="15">
        <v>89</v>
      </c>
      <c r="J66" s="15">
        <v>9</v>
      </c>
      <c r="K66" s="15">
        <v>9</v>
      </c>
      <c r="L66" s="15">
        <v>9</v>
      </c>
      <c r="M66" s="84">
        <v>1.8022499999999999</v>
      </c>
      <c r="N66" s="73">
        <v>9</v>
      </c>
      <c r="O66" s="64">
        <v>3000</v>
      </c>
      <c r="P66" s="65">
        <f>Table224523689101112131415161718192021222423456789101112[[#This Row],[PEMBULATAN]]*O66</f>
        <v>27000</v>
      </c>
    </row>
    <row r="67" spans="1:16" ht="33" customHeight="1" x14ac:dyDescent="0.2">
      <c r="A67" s="93"/>
      <c r="B67" s="76"/>
      <c r="C67" s="90" t="s">
        <v>1365</v>
      </c>
      <c r="D67" s="79" t="s">
        <v>82</v>
      </c>
      <c r="E67" s="13">
        <v>44418</v>
      </c>
      <c r="F67" s="77" t="s">
        <v>1556</v>
      </c>
      <c r="G67" s="13">
        <v>44422</v>
      </c>
      <c r="H67" s="78" t="s">
        <v>1557</v>
      </c>
      <c r="I67" s="15">
        <v>103</v>
      </c>
      <c r="J67" s="15">
        <v>10</v>
      </c>
      <c r="K67" s="15">
        <v>9</v>
      </c>
      <c r="L67" s="15">
        <v>14</v>
      </c>
      <c r="M67" s="84">
        <v>2.3174999999999999</v>
      </c>
      <c r="N67" s="73">
        <v>14</v>
      </c>
      <c r="O67" s="64">
        <v>3000</v>
      </c>
      <c r="P67" s="65">
        <f>Table224523689101112131415161718192021222423456789101112[[#This Row],[PEMBULATAN]]*O67</f>
        <v>42000</v>
      </c>
    </row>
    <row r="68" spans="1:16" ht="33" customHeight="1" x14ac:dyDescent="0.2">
      <c r="A68" s="93"/>
      <c r="B68" s="76"/>
      <c r="C68" s="90" t="s">
        <v>1366</v>
      </c>
      <c r="D68" s="79" t="s">
        <v>82</v>
      </c>
      <c r="E68" s="13">
        <v>44418</v>
      </c>
      <c r="F68" s="77" t="s">
        <v>1556</v>
      </c>
      <c r="G68" s="13">
        <v>44422</v>
      </c>
      <c r="H68" s="78" t="s">
        <v>1557</v>
      </c>
      <c r="I68" s="15">
        <v>58</v>
      </c>
      <c r="J68" s="15">
        <v>33</v>
      </c>
      <c r="K68" s="15">
        <v>16</v>
      </c>
      <c r="L68" s="15">
        <v>7</v>
      </c>
      <c r="M68" s="84">
        <v>7.6559999999999997</v>
      </c>
      <c r="N68" s="73">
        <v>8</v>
      </c>
      <c r="O68" s="64">
        <v>3000</v>
      </c>
      <c r="P68" s="65">
        <f>Table224523689101112131415161718192021222423456789101112[[#This Row],[PEMBULATAN]]*O68</f>
        <v>24000</v>
      </c>
    </row>
    <row r="69" spans="1:16" ht="33" customHeight="1" x14ac:dyDescent="0.2">
      <c r="A69" s="93"/>
      <c r="B69" s="76"/>
      <c r="C69" s="90" t="s">
        <v>1367</v>
      </c>
      <c r="D69" s="79" t="s">
        <v>82</v>
      </c>
      <c r="E69" s="13">
        <v>44418</v>
      </c>
      <c r="F69" s="77" t="s">
        <v>1556</v>
      </c>
      <c r="G69" s="13">
        <v>44422</v>
      </c>
      <c r="H69" s="78" t="s">
        <v>1557</v>
      </c>
      <c r="I69" s="15">
        <v>48</v>
      </c>
      <c r="J69" s="15">
        <v>43</v>
      </c>
      <c r="K69" s="15">
        <v>48</v>
      </c>
      <c r="L69" s="15">
        <v>22</v>
      </c>
      <c r="M69" s="84">
        <v>24.768000000000001</v>
      </c>
      <c r="N69" s="73">
        <v>25</v>
      </c>
      <c r="O69" s="64">
        <v>3000</v>
      </c>
      <c r="P69" s="65">
        <f>Table224523689101112131415161718192021222423456789101112[[#This Row],[PEMBULATAN]]*O69</f>
        <v>75000</v>
      </c>
    </row>
    <row r="70" spans="1:16" ht="33" customHeight="1" x14ac:dyDescent="0.2">
      <c r="A70" s="93"/>
      <c r="B70" s="76"/>
      <c r="C70" s="90" t="s">
        <v>1368</v>
      </c>
      <c r="D70" s="79" t="s">
        <v>82</v>
      </c>
      <c r="E70" s="13">
        <v>44418</v>
      </c>
      <c r="F70" s="77" t="s">
        <v>1556</v>
      </c>
      <c r="G70" s="13">
        <v>44422</v>
      </c>
      <c r="H70" s="78" t="s">
        <v>1557</v>
      </c>
      <c r="I70" s="15">
        <v>103</v>
      </c>
      <c r="J70" s="15">
        <v>5</v>
      </c>
      <c r="K70" s="15">
        <v>5</v>
      </c>
      <c r="L70" s="15">
        <v>12</v>
      </c>
      <c r="M70" s="84">
        <v>0.64375000000000004</v>
      </c>
      <c r="N70" s="73">
        <v>12</v>
      </c>
      <c r="O70" s="64">
        <v>3000</v>
      </c>
      <c r="P70" s="65">
        <f>Table224523689101112131415161718192021222423456789101112[[#This Row],[PEMBULATAN]]*O70</f>
        <v>36000</v>
      </c>
    </row>
    <row r="71" spans="1:16" ht="33" customHeight="1" x14ac:dyDescent="0.2">
      <c r="A71" s="93"/>
      <c r="B71" s="76"/>
      <c r="C71" s="90" t="s">
        <v>1369</v>
      </c>
      <c r="D71" s="79" t="s">
        <v>82</v>
      </c>
      <c r="E71" s="13">
        <v>44418</v>
      </c>
      <c r="F71" s="77" t="s">
        <v>1556</v>
      </c>
      <c r="G71" s="13">
        <v>44422</v>
      </c>
      <c r="H71" s="78" t="s">
        <v>1557</v>
      </c>
      <c r="I71" s="15">
        <v>70</v>
      </c>
      <c r="J71" s="15">
        <v>51</v>
      </c>
      <c r="K71" s="15">
        <v>22</v>
      </c>
      <c r="L71" s="15">
        <v>13</v>
      </c>
      <c r="M71" s="84">
        <v>19.635000000000002</v>
      </c>
      <c r="N71" s="73">
        <v>20</v>
      </c>
      <c r="O71" s="64">
        <v>3000</v>
      </c>
      <c r="P71" s="65">
        <f>Table224523689101112131415161718192021222423456789101112[[#This Row],[PEMBULATAN]]*O71</f>
        <v>60000</v>
      </c>
    </row>
    <row r="72" spans="1:16" ht="33" customHeight="1" x14ac:dyDescent="0.2">
      <c r="A72" s="93"/>
      <c r="B72" s="76"/>
      <c r="C72" s="90" t="s">
        <v>1370</v>
      </c>
      <c r="D72" s="79" t="s">
        <v>82</v>
      </c>
      <c r="E72" s="13">
        <v>44418</v>
      </c>
      <c r="F72" s="77" t="s">
        <v>1556</v>
      </c>
      <c r="G72" s="13">
        <v>44422</v>
      </c>
      <c r="H72" s="78" t="s">
        <v>1557</v>
      </c>
      <c r="I72" s="15">
        <v>75</v>
      </c>
      <c r="J72" s="15">
        <v>61</v>
      </c>
      <c r="K72" s="15">
        <v>30</v>
      </c>
      <c r="L72" s="15">
        <v>4</v>
      </c>
      <c r="M72" s="84">
        <v>34.3125</v>
      </c>
      <c r="N72" s="73">
        <v>35</v>
      </c>
      <c r="O72" s="64">
        <v>3000</v>
      </c>
      <c r="P72" s="65">
        <f>Table224523689101112131415161718192021222423456789101112[[#This Row],[PEMBULATAN]]*O72</f>
        <v>105000</v>
      </c>
    </row>
    <row r="73" spans="1:16" ht="33" customHeight="1" x14ac:dyDescent="0.2">
      <c r="A73" s="93"/>
      <c r="B73" s="76"/>
      <c r="C73" s="90" t="s">
        <v>1371</v>
      </c>
      <c r="D73" s="79" t="s">
        <v>82</v>
      </c>
      <c r="E73" s="13">
        <v>44418</v>
      </c>
      <c r="F73" s="77" t="s">
        <v>1556</v>
      </c>
      <c r="G73" s="13">
        <v>44422</v>
      </c>
      <c r="H73" s="78" t="s">
        <v>1557</v>
      </c>
      <c r="I73" s="15">
        <v>101</v>
      </c>
      <c r="J73" s="15">
        <v>50</v>
      </c>
      <c r="K73" s="15">
        <v>36</v>
      </c>
      <c r="L73" s="15">
        <v>20</v>
      </c>
      <c r="M73" s="84">
        <v>45.45</v>
      </c>
      <c r="N73" s="73">
        <v>46</v>
      </c>
      <c r="O73" s="64">
        <v>3000</v>
      </c>
      <c r="P73" s="65">
        <f>Table224523689101112131415161718192021222423456789101112[[#This Row],[PEMBULATAN]]*O73</f>
        <v>138000</v>
      </c>
    </row>
    <row r="74" spans="1:16" ht="33" customHeight="1" x14ac:dyDescent="0.2">
      <c r="A74" s="93"/>
      <c r="B74" s="76"/>
      <c r="C74" s="90" t="s">
        <v>1372</v>
      </c>
      <c r="D74" s="79" t="s">
        <v>82</v>
      </c>
      <c r="E74" s="13">
        <v>44418</v>
      </c>
      <c r="F74" s="77" t="s">
        <v>1556</v>
      </c>
      <c r="G74" s="13">
        <v>44422</v>
      </c>
      <c r="H74" s="78" t="s">
        <v>1557</v>
      </c>
      <c r="I74" s="15">
        <v>50</v>
      </c>
      <c r="J74" s="15">
        <v>40</v>
      </c>
      <c r="K74" s="15">
        <v>12</v>
      </c>
      <c r="L74" s="15">
        <v>10</v>
      </c>
      <c r="M74" s="84">
        <v>6</v>
      </c>
      <c r="N74" s="73">
        <v>10</v>
      </c>
      <c r="O74" s="64">
        <v>3000</v>
      </c>
      <c r="P74" s="65">
        <f>Table224523689101112131415161718192021222423456789101112[[#This Row],[PEMBULATAN]]*O74</f>
        <v>30000</v>
      </c>
    </row>
    <row r="75" spans="1:16" ht="33" customHeight="1" x14ac:dyDescent="0.2">
      <c r="A75" s="93"/>
      <c r="B75" s="76"/>
      <c r="C75" s="90" t="s">
        <v>1373</v>
      </c>
      <c r="D75" s="79" t="s">
        <v>82</v>
      </c>
      <c r="E75" s="13">
        <v>44418</v>
      </c>
      <c r="F75" s="77" t="s">
        <v>1556</v>
      </c>
      <c r="G75" s="13">
        <v>44422</v>
      </c>
      <c r="H75" s="78" t="s">
        <v>1557</v>
      </c>
      <c r="I75" s="15">
        <v>96</v>
      </c>
      <c r="J75" s="15">
        <v>60</v>
      </c>
      <c r="K75" s="15">
        <v>40</v>
      </c>
      <c r="L75" s="15">
        <v>2</v>
      </c>
      <c r="M75" s="84">
        <v>57.6</v>
      </c>
      <c r="N75" s="73">
        <v>58</v>
      </c>
      <c r="O75" s="64">
        <v>3000</v>
      </c>
      <c r="P75" s="65">
        <f>Table224523689101112131415161718192021222423456789101112[[#This Row],[PEMBULATAN]]*O75</f>
        <v>174000</v>
      </c>
    </row>
    <row r="76" spans="1:16" ht="33" customHeight="1" x14ac:dyDescent="0.2">
      <c r="A76" s="93"/>
      <c r="B76" s="76"/>
      <c r="C76" s="90" t="s">
        <v>1374</v>
      </c>
      <c r="D76" s="79" t="s">
        <v>82</v>
      </c>
      <c r="E76" s="13">
        <v>44418</v>
      </c>
      <c r="F76" s="77" t="s">
        <v>1556</v>
      </c>
      <c r="G76" s="13">
        <v>44422</v>
      </c>
      <c r="H76" s="78" t="s">
        <v>1557</v>
      </c>
      <c r="I76" s="15">
        <v>91</v>
      </c>
      <c r="J76" s="15">
        <v>53</v>
      </c>
      <c r="K76" s="15">
        <v>42</v>
      </c>
      <c r="L76" s="15">
        <v>5</v>
      </c>
      <c r="M76" s="84">
        <v>50.641500000000001</v>
      </c>
      <c r="N76" s="73">
        <v>51</v>
      </c>
      <c r="O76" s="64">
        <v>3000</v>
      </c>
      <c r="P76" s="65">
        <f>Table224523689101112131415161718192021222423456789101112[[#This Row],[PEMBULATAN]]*O76</f>
        <v>153000</v>
      </c>
    </row>
    <row r="77" spans="1:16" ht="33" customHeight="1" x14ac:dyDescent="0.2">
      <c r="A77" s="93"/>
      <c r="B77" s="76"/>
      <c r="C77" s="90" t="s">
        <v>1375</v>
      </c>
      <c r="D77" s="79" t="s">
        <v>82</v>
      </c>
      <c r="E77" s="13">
        <v>44418</v>
      </c>
      <c r="F77" s="77" t="s">
        <v>1556</v>
      </c>
      <c r="G77" s="13">
        <v>44422</v>
      </c>
      <c r="H77" s="78" t="s">
        <v>1557</v>
      </c>
      <c r="I77" s="15">
        <v>92</v>
      </c>
      <c r="J77" s="15">
        <v>52</v>
      </c>
      <c r="K77" s="15">
        <v>38</v>
      </c>
      <c r="L77" s="15">
        <v>11</v>
      </c>
      <c r="M77" s="84">
        <v>45.448</v>
      </c>
      <c r="N77" s="73">
        <v>46</v>
      </c>
      <c r="O77" s="64">
        <v>3000</v>
      </c>
      <c r="P77" s="65">
        <f>Table224523689101112131415161718192021222423456789101112[[#This Row],[PEMBULATAN]]*O77</f>
        <v>138000</v>
      </c>
    </row>
    <row r="78" spans="1:16" ht="33" customHeight="1" x14ac:dyDescent="0.2">
      <c r="A78" s="93"/>
      <c r="B78" s="76"/>
      <c r="C78" s="90" t="s">
        <v>1376</v>
      </c>
      <c r="D78" s="79" t="s">
        <v>82</v>
      </c>
      <c r="E78" s="13">
        <v>44418</v>
      </c>
      <c r="F78" s="77" t="s">
        <v>1556</v>
      </c>
      <c r="G78" s="13">
        <v>44422</v>
      </c>
      <c r="H78" s="78" t="s">
        <v>1557</v>
      </c>
      <c r="I78" s="15">
        <v>91</v>
      </c>
      <c r="J78" s="15">
        <v>42</v>
      </c>
      <c r="K78" s="15">
        <v>20</v>
      </c>
      <c r="L78" s="15">
        <v>10</v>
      </c>
      <c r="M78" s="84">
        <v>19.11</v>
      </c>
      <c r="N78" s="73">
        <v>19</v>
      </c>
      <c r="O78" s="64">
        <v>3000</v>
      </c>
      <c r="P78" s="65">
        <f>Table224523689101112131415161718192021222423456789101112[[#This Row],[PEMBULATAN]]*O78</f>
        <v>57000</v>
      </c>
    </row>
    <row r="79" spans="1:16" ht="33" customHeight="1" x14ac:dyDescent="0.2">
      <c r="A79" s="93"/>
      <c r="B79" s="76"/>
      <c r="C79" s="90" t="s">
        <v>1377</v>
      </c>
      <c r="D79" s="79" t="s">
        <v>82</v>
      </c>
      <c r="E79" s="13">
        <v>44418</v>
      </c>
      <c r="F79" s="77" t="s">
        <v>1556</v>
      </c>
      <c r="G79" s="13">
        <v>44422</v>
      </c>
      <c r="H79" s="78" t="s">
        <v>1557</v>
      </c>
      <c r="I79" s="15">
        <v>82</v>
      </c>
      <c r="J79" s="15">
        <v>52</v>
      </c>
      <c r="K79" s="15">
        <v>20</v>
      </c>
      <c r="L79" s="15">
        <v>13</v>
      </c>
      <c r="M79" s="84">
        <v>21.32</v>
      </c>
      <c r="N79" s="73">
        <v>22</v>
      </c>
      <c r="O79" s="64">
        <v>3000</v>
      </c>
      <c r="P79" s="65">
        <f>Table224523689101112131415161718192021222423456789101112[[#This Row],[PEMBULATAN]]*O79</f>
        <v>66000</v>
      </c>
    </row>
    <row r="80" spans="1:16" ht="33" customHeight="1" x14ac:dyDescent="0.2">
      <c r="A80" s="93"/>
      <c r="B80" s="76"/>
      <c r="C80" s="90" t="s">
        <v>1378</v>
      </c>
      <c r="D80" s="79" t="s">
        <v>82</v>
      </c>
      <c r="E80" s="13">
        <v>44418</v>
      </c>
      <c r="F80" s="77" t="s">
        <v>1556</v>
      </c>
      <c r="G80" s="13">
        <v>44422</v>
      </c>
      <c r="H80" s="78" t="s">
        <v>1557</v>
      </c>
      <c r="I80" s="15">
        <v>57</v>
      </c>
      <c r="J80" s="15">
        <v>53</v>
      </c>
      <c r="K80" s="15">
        <v>53</v>
      </c>
      <c r="L80" s="15">
        <v>7</v>
      </c>
      <c r="M80" s="84">
        <v>40.02825</v>
      </c>
      <c r="N80" s="73">
        <v>40</v>
      </c>
      <c r="O80" s="64">
        <v>3000</v>
      </c>
      <c r="P80" s="65">
        <f>Table224523689101112131415161718192021222423456789101112[[#This Row],[PEMBULATAN]]*O80</f>
        <v>120000</v>
      </c>
    </row>
    <row r="81" spans="1:16" ht="33" customHeight="1" x14ac:dyDescent="0.2">
      <c r="A81" s="93"/>
      <c r="B81" s="76"/>
      <c r="C81" s="90" t="s">
        <v>1379</v>
      </c>
      <c r="D81" s="79" t="s">
        <v>82</v>
      </c>
      <c r="E81" s="13">
        <v>44418</v>
      </c>
      <c r="F81" s="77" t="s">
        <v>1556</v>
      </c>
      <c r="G81" s="13">
        <v>44422</v>
      </c>
      <c r="H81" s="78" t="s">
        <v>1557</v>
      </c>
      <c r="I81" s="15">
        <v>100</v>
      </c>
      <c r="J81" s="15">
        <v>61</v>
      </c>
      <c r="K81" s="15">
        <v>30</v>
      </c>
      <c r="L81" s="15">
        <v>31</v>
      </c>
      <c r="M81" s="84">
        <v>45.75</v>
      </c>
      <c r="N81" s="73">
        <v>46</v>
      </c>
      <c r="O81" s="64">
        <v>3000</v>
      </c>
      <c r="P81" s="65">
        <f>Table224523689101112131415161718192021222423456789101112[[#This Row],[PEMBULATAN]]*O81</f>
        <v>138000</v>
      </c>
    </row>
    <row r="82" spans="1:16" ht="33" customHeight="1" x14ac:dyDescent="0.2">
      <c r="A82" s="93"/>
      <c r="B82" s="76"/>
      <c r="C82" s="90" t="s">
        <v>1380</v>
      </c>
      <c r="D82" s="79" t="s">
        <v>82</v>
      </c>
      <c r="E82" s="13">
        <v>44418</v>
      </c>
      <c r="F82" s="77" t="s">
        <v>1556</v>
      </c>
      <c r="G82" s="13">
        <v>44422</v>
      </c>
      <c r="H82" s="78" t="s">
        <v>1557</v>
      </c>
      <c r="I82" s="15">
        <v>56</v>
      </c>
      <c r="J82" s="15">
        <v>42</v>
      </c>
      <c r="K82" s="15">
        <v>19</v>
      </c>
      <c r="L82" s="15">
        <v>15</v>
      </c>
      <c r="M82" s="84">
        <v>11.172000000000001</v>
      </c>
      <c r="N82" s="73">
        <v>15</v>
      </c>
      <c r="O82" s="64">
        <v>3000</v>
      </c>
      <c r="P82" s="65">
        <f>Table224523689101112131415161718192021222423456789101112[[#This Row],[PEMBULATAN]]*O82</f>
        <v>45000</v>
      </c>
    </row>
    <row r="83" spans="1:16" ht="33" customHeight="1" x14ac:dyDescent="0.2">
      <c r="A83" s="93"/>
      <c r="B83" s="76"/>
      <c r="C83" s="90" t="s">
        <v>1381</v>
      </c>
      <c r="D83" s="79" t="s">
        <v>82</v>
      </c>
      <c r="E83" s="13">
        <v>44418</v>
      </c>
      <c r="F83" s="77" t="s">
        <v>1556</v>
      </c>
      <c r="G83" s="13">
        <v>44422</v>
      </c>
      <c r="H83" s="78" t="s">
        <v>1557</v>
      </c>
      <c r="I83" s="15">
        <v>35</v>
      </c>
      <c r="J83" s="15">
        <v>32</v>
      </c>
      <c r="K83" s="15">
        <v>14</v>
      </c>
      <c r="L83" s="15">
        <v>4</v>
      </c>
      <c r="M83" s="84">
        <v>3.92</v>
      </c>
      <c r="N83" s="73">
        <v>4</v>
      </c>
      <c r="O83" s="64">
        <v>3000</v>
      </c>
      <c r="P83" s="65">
        <f>Table224523689101112131415161718192021222423456789101112[[#This Row],[PEMBULATAN]]*O83</f>
        <v>12000</v>
      </c>
    </row>
    <row r="84" spans="1:16" ht="33" customHeight="1" x14ac:dyDescent="0.2">
      <c r="A84" s="93"/>
      <c r="B84" s="76"/>
      <c r="C84" s="90" t="s">
        <v>1382</v>
      </c>
      <c r="D84" s="79" t="s">
        <v>82</v>
      </c>
      <c r="E84" s="13">
        <v>44418</v>
      </c>
      <c r="F84" s="77" t="s">
        <v>1556</v>
      </c>
      <c r="G84" s="13">
        <v>44422</v>
      </c>
      <c r="H84" s="78" t="s">
        <v>1557</v>
      </c>
      <c r="I84" s="15">
        <v>51</v>
      </c>
      <c r="J84" s="15">
        <v>30</v>
      </c>
      <c r="K84" s="15">
        <v>17</v>
      </c>
      <c r="L84" s="15">
        <v>9</v>
      </c>
      <c r="M84" s="84">
        <v>6.5025000000000004</v>
      </c>
      <c r="N84" s="73">
        <v>9</v>
      </c>
      <c r="O84" s="64">
        <v>3000</v>
      </c>
      <c r="P84" s="65">
        <f>Table224523689101112131415161718192021222423456789101112[[#This Row],[PEMBULATAN]]*O84</f>
        <v>27000</v>
      </c>
    </row>
    <row r="85" spans="1:16" ht="33" customHeight="1" x14ac:dyDescent="0.2">
      <c r="A85" s="93"/>
      <c r="B85" s="76"/>
      <c r="C85" s="90" t="s">
        <v>1383</v>
      </c>
      <c r="D85" s="79" t="s">
        <v>82</v>
      </c>
      <c r="E85" s="13">
        <v>44418</v>
      </c>
      <c r="F85" s="77" t="s">
        <v>1556</v>
      </c>
      <c r="G85" s="13">
        <v>44422</v>
      </c>
      <c r="H85" s="78" t="s">
        <v>1557</v>
      </c>
      <c r="I85" s="15">
        <v>120</v>
      </c>
      <c r="J85" s="15">
        <v>6</v>
      </c>
      <c r="K85" s="15">
        <v>3</v>
      </c>
      <c r="L85" s="15">
        <v>17</v>
      </c>
      <c r="M85" s="84">
        <v>0.54</v>
      </c>
      <c r="N85" s="73">
        <v>17</v>
      </c>
      <c r="O85" s="64">
        <v>3000</v>
      </c>
      <c r="P85" s="65">
        <f>Table224523689101112131415161718192021222423456789101112[[#This Row],[PEMBULATAN]]*O85</f>
        <v>51000</v>
      </c>
    </row>
    <row r="86" spans="1:16" ht="33" customHeight="1" x14ac:dyDescent="0.2">
      <c r="A86" s="93"/>
      <c r="B86" s="76"/>
      <c r="C86" s="90" t="s">
        <v>1384</v>
      </c>
      <c r="D86" s="79" t="s">
        <v>82</v>
      </c>
      <c r="E86" s="13">
        <v>44418</v>
      </c>
      <c r="F86" s="77" t="s">
        <v>1556</v>
      </c>
      <c r="G86" s="13">
        <v>44422</v>
      </c>
      <c r="H86" s="78" t="s">
        <v>1557</v>
      </c>
      <c r="I86" s="15">
        <v>97</v>
      </c>
      <c r="J86" s="15">
        <v>29</v>
      </c>
      <c r="K86" s="15">
        <v>7</v>
      </c>
      <c r="L86" s="15">
        <v>2</v>
      </c>
      <c r="M86" s="84">
        <v>4.9227499999999997</v>
      </c>
      <c r="N86" s="73">
        <v>5</v>
      </c>
      <c r="O86" s="64">
        <v>3000</v>
      </c>
      <c r="P86" s="65">
        <f>Table224523689101112131415161718192021222423456789101112[[#This Row],[PEMBULATAN]]*O86</f>
        <v>15000</v>
      </c>
    </row>
    <row r="87" spans="1:16" ht="33" customHeight="1" x14ac:dyDescent="0.2">
      <c r="A87" s="93"/>
      <c r="B87" s="76"/>
      <c r="C87" s="90" t="s">
        <v>1385</v>
      </c>
      <c r="D87" s="79" t="s">
        <v>82</v>
      </c>
      <c r="E87" s="13">
        <v>44418</v>
      </c>
      <c r="F87" s="77" t="s">
        <v>1556</v>
      </c>
      <c r="G87" s="13">
        <v>44422</v>
      </c>
      <c r="H87" s="78" t="s">
        <v>1557</v>
      </c>
      <c r="I87" s="15">
        <v>92</v>
      </c>
      <c r="J87" s="15">
        <v>56</v>
      </c>
      <c r="K87" s="15">
        <v>42</v>
      </c>
      <c r="L87" s="15">
        <v>9</v>
      </c>
      <c r="M87" s="84">
        <v>54.095999999999997</v>
      </c>
      <c r="N87" s="73">
        <v>54</v>
      </c>
      <c r="O87" s="64">
        <v>3000</v>
      </c>
      <c r="P87" s="65">
        <f>Table224523689101112131415161718192021222423456789101112[[#This Row],[PEMBULATAN]]*O87</f>
        <v>162000</v>
      </c>
    </row>
    <row r="88" spans="1:16" ht="33" customHeight="1" x14ac:dyDescent="0.2">
      <c r="A88" s="93"/>
      <c r="B88" s="76"/>
      <c r="C88" s="90" t="s">
        <v>1386</v>
      </c>
      <c r="D88" s="79" t="s">
        <v>82</v>
      </c>
      <c r="E88" s="13">
        <v>44418</v>
      </c>
      <c r="F88" s="77" t="s">
        <v>1556</v>
      </c>
      <c r="G88" s="13">
        <v>44422</v>
      </c>
      <c r="H88" s="78" t="s">
        <v>1557</v>
      </c>
      <c r="I88" s="15">
        <v>98</v>
      </c>
      <c r="J88" s="15">
        <v>69</v>
      </c>
      <c r="K88" s="15">
        <v>40</v>
      </c>
      <c r="L88" s="15">
        <v>1</v>
      </c>
      <c r="M88" s="84">
        <v>67.62</v>
      </c>
      <c r="N88" s="73">
        <v>68</v>
      </c>
      <c r="O88" s="64">
        <v>3000</v>
      </c>
      <c r="P88" s="65">
        <f>Table224523689101112131415161718192021222423456789101112[[#This Row],[PEMBULATAN]]*O88</f>
        <v>204000</v>
      </c>
    </row>
    <row r="89" spans="1:16" ht="33" customHeight="1" x14ac:dyDescent="0.2">
      <c r="A89" s="93"/>
      <c r="B89" s="76"/>
      <c r="C89" s="90" t="s">
        <v>1387</v>
      </c>
      <c r="D89" s="79" t="s">
        <v>82</v>
      </c>
      <c r="E89" s="13">
        <v>44418</v>
      </c>
      <c r="F89" s="77" t="s">
        <v>1556</v>
      </c>
      <c r="G89" s="13">
        <v>44422</v>
      </c>
      <c r="H89" s="78" t="s">
        <v>1557</v>
      </c>
      <c r="I89" s="15">
        <v>95</v>
      </c>
      <c r="J89" s="15">
        <v>60</v>
      </c>
      <c r="K89" s="15">
        <v>40</v>
      </c>
      <c r="L89" s="15">
        <v>2</v>
      </c>
      <c r="M89" s="84">
        <v>57</v>
      </c>
      <c r="N89" s="73">
        <v>57</v>
      </c>
      <c r="O89" s="64">
        <v>3000</v>
      </c>
      <c r="P89" s="65">
        <f>Table224523689101112131415161718192021222423456789101112[[#This Row],[PEMBULATAN]]*O89</f>
        <v>171000</v>
      </c>
    </row>
    <row r="90" spans="1:16" ht="33" customHeight="1" x14ac:dyDescent="0.2">
      <c r="A90" s="93"/>
      <c r="B90" s="76"/>
      <c r="C90" s="90" t="s">
        <v>1388</v>
      </c>
      <c r="D90" s="79" t="s">
        <v>82</v>
      </c>
      <c r="E90" s="13">
        <v>44418</v>
      </c>
      <c r="F90" s="77" t="s">
        <v>1556</v>
      </c>
      <c r="G90" s="13">
        <v>44422</v>
      </c>
      <c r="H90" s="78" t="s">
        <v>1557</v>
      </c>
      <c r="I90" s="15">
        <v>89</v>
      </c>
      <c r="J90" s="15">
        <v>56</v>
      </c>
      <c r="K90" s="15">
        <v>39</v>
      </c>
      <c r="L90" s="15">
        <v>1</v>
      </c>
      <c r="M90" s="84">
        <v>48.594000000000001</v>
      </c>
      <c r="N90" s="73">
        <v>49</v>
      </c>
      <c r="O90" s="64">
        <v>3000</v>
      </c>
      <c r="P90" s="65">
        <f>Table224523689101112131415161718192021222423456789101112[[#This Row],[PEMBULATAN]]*O90</f>
        <v>147000</v>
      </c>
    </row>
    <row r="91" spans="1:16" ht="33" customHeight="1" x14ac:dyDescent="0.2">
      <c r="A91" s="93"/>
      <c r="B91" s="76"/>
      <c r="C91" s="90" t="s">
        <v>1389</v>
      </c>
      <c r="D91" s="79" t="s">
        <v>82</v>
      </c>
      <c r="E91" s="13">
        <v>44418</v>
      </c>
      <c r="F91" s="77" t="s">
        <v>1556</v>
      </c>
      <c r="G91" s="13">
        <v>44422</v>
      </c>
      <c r="H91" s="78" t="s">
        <v>1557</v>
      </c>
      <c r="I91" s="15">
        <v>88</v>
      </c>
      <c r="J91" s="15">
        <v>62</v>
      </c>
      <c r="K91" s="15">
        <v>30</v>
      </c>
      <c r="L91" s="15">
        <v>7</v>
      </c>
      <c r="M91" s="84">
        <v>40.92</v>
      </c>
      <c r="N91" s="73">
        <v>41</v>
      </c>
      <c r="O91" s="64">
        <v>3000</v>
      </c>
      <c r="P91" s="65">
        <f>Table224523689101112131415161718192021222423456789101112[[#This Row],[PEMBULATAN]]*O91</f>
        <v>123000</v>
      </c>
    </row>
    <row r="92" spans="1:16" ht="33" customHeight="1" x14ac:dyDescent="0.2">
      <c r="A92" s="93"/>
      <c r="B92" s="76"/>
      <c r="C92" s="90" t="s">
        <v>1390</v>
      </c>
      <c r="D92" s="79" t="s">
        <v>82</v>
      </c>
      <c r="E92" s="13">
        <v>44418</v>
      </c>
      <c r="F92" s="77" t="s">
        <v>1556</v>
      </c>
      <c r="G92" s="13">
        <v>44422</v>
      </c>
      <c r="H92" s="78" t="s">
        <v>1557</v>
      </c>
      <c r="I92" s="15">
        <v>70</v>
      </c>
      <c r="J92" s="15">
        <v>55</v>
      </c>
      <c r="K92" s="15">
        <v>30</v>
      </c>
      <c r="L92" s="15">
        <v>11</v>
      </c>
      <c r="M92" s="84">
        <v>28.875</v>
      </c>
      <c r="N92" s="73">
        <v>29</v>
      </c>
      <c r="O92" s="64">
        <v>3000</v>
      </c>
      <c r="P92" s="65">
        <f>Table224523689101112131415161718192021222423456789101112[[#This Row],[PEMBULATAN]]*O92</f>
        <v>87000</v>
      </c>
    </row>
    <row r="93" spans="1:16" ht="33" customHeight="1" x14ac:dyDescent="0.2">
      <c r="A93" s="93"/>
      <c r="B93" s="76"/>
      <c r="C93" s="90" t="s">
        <v>1391</v>
      </c>
      <c r="D93" s="79" t="s">
        <v>82</v>
      </c>
      <c r="E93" s="13">
        <v>44418</v>
      </c>
      <c r="F93" s="77" t="s">
        <v>1556</v>
      </c>
      <c r="G93" s="13">
        <v>44422</v>
      </c>
      <c r="H93" s="78" t="s">
        <v>1557</v>
      </c>
      <c r="I93" s="15">
        <v>92</v>
      </c>
      <c r="J93" s="15">
        <v>63</v>
      </c>
      <c r="K93" s="15">
        <v>26</v>
      </c>
      <c r="L93" s="15">
        <v>25</v>
      </c>
      <c r="M93" s="84">
        <v>37.673999999999999</v>
      </c>
      <c r="N93" s="73">
        <v>38</v>
      </c>
      <c r="O93" s="64">
        <v>3000</v>
      </c>
      <c r="P93" s="65">
        <f>Table224523689101112131415161718192021222423456789101112[[#This Row],[PEMBULATAN]]*O93</f>
        <v>114000</v>
      </c>
    </row>
    <row r="94" spans="1:16" ht="33" customHeight="1" x14ac:dyDescent="0.2">
      <c r="A94" s="93"/>
      <c r="B94" s="76"/>
      <c r="C94" s="90" t="s">
        <v>1392</v>
      </c>
      <c r="D94" s="79" t="s">
        <v>82</v>
      </c>
      <c r="E94" s="13">
        <v>44418</v>
      </c>
      <c r="F94" s="77" t="s">
        <v>1556</v>
      </c>
      <c r="G94" s="13">
        <v>44422</v>
      </c>
      <c r="H94" s="78" t="s">
        <v>1557</v>
      </c>
      <c r="I94" s="15">
        <v>88</v>
      </c>
      <c r="J94" s="15">
        <v>55</v>
      </c>
      <c r="K94" s="15">
        <v>30</v>
      </c>
      <c r="L94" s="15">
        <v>17</v>
      </c>
      <c r="M94" s="84">
        <v>36.299999999999997</v>
      </c>
      <c r="N94" s="73">
        <v>37</v>
      </c>
      <c r="O94" s="64">
        <v>3000</v>
      </c>
      <c r="P94" s="65">
        <f>Table224523689101112131415161718192021222423456789101112[[#This Row],[PEMBULATAN]]*O94</f>
        <v>111000</v>
      </c>
    </row>
    <row r="95" spans="1:16" ht="33" customHeight="1" x14ac:dyDescent="0.2">
      <c r="A95" s="93"/>
      <c r="B95" s="76"/>
      <c r="C95" s="90" t="s">
        <v>1393</v>
      </c>
      <c r="D95" s="79" t="s">
        <v>82</v>
      </c>
      <c r="E95" s="13">
        <v>44418</v>
      </c>
      <c r="F95" s="77" t="s">
        <v>1556</v>
      </c>
      <c r="G95" s="13">
        <v>44422</v>
      </c>
      <c r="H95" s="78" t="s">
        <v>1557</v>
      </c>
      <c r="I95" s="15">
        <v>53</v>
      </c>
      <c r="J95" s="15">
        <v>47</v>
      </c>
      <c r="K95" s="15">
        <v>27</v>
      </c>
      <c r="L95" s="15">
        <v>3</v>
      </c>
      <c r="M95" s="84">
        <v>16.814250000000001</v>
      </c>
      <c r="N95" s="73">
        <v>17</v>
      </c>
      <c r="O95" s="64">
        <v>3000</v>
      </c>
      <c r="P95" s="65">
        <f>Table224523689101112131415161718192021222423456789101112[[#This Row],[PEMBULATAN]]*O95</f>
        <v>51000</v>
      </c>
    </row>
    <row r="96" spans="1:16" ht="33" customHeight="1" x14ac:dyDescent="0.2">
      <c r="A96" s="93"/>
      <c r="B96" s="76"/>
      <c r="C96" s="90" t="s">
        <v>1394</v>
      </c>
      <c r="D96" s="79" t="s">
        <v>82</v>
      </c>
      <c r="E96" s="13">
        <v>44418</v>
      </c>
      <c r="F96" s="77" t="s">
        <v>1556</v>
      </c>
      <c r="G96" s="13">
        <v>44422</v>
      </c>
      <c r="H96" s="78" t="s">
        <v>1557</v>
      </c>
      <c r="I96" s="15">
        <v>66</v>
      </c>
      <c r="J96" s="15">
        <v>56</v>
      </c>
      <c r="K96" s="15">
        <v>30</v>
      </c>
      <c r="L96" s="15">
        <v>15</v>
      </c>
      <c r="M96" s="84">
        <v>27.72</v>
      </c>
      <c r="N96" s="73">
        <v>28</v>
      </c>
      <c r="O96" s="64">
        <v>3000</v>
      </c>
      <c r="P96" s="65">
        <f>Table224523689101112131415161718192021222423456789101112[[#This Row],[PEMBULATAN]]*O96</f>
        <v>84000</v>
      </c>
    </row>
    <row r="97" spans="1:16" ht="33" customHeight="1" x14ac:dyDescent="0.2">
      <c r="A97" s="93"/>
      <c r="B97" s="76"/>
      <c r="C97" s="90" t="s">
        <v>1395</v>
      </c>
      <c r="D97" s="79" t="s">
        <v>82</v>
      </c>
      <c r="E97" s="13">
        <v>44418</v>
      </c>
      <c r="F97" s="77" t="s">
        <v>1556</v>
      </c>
      <c r="G97" s="13">
        <v>44422</v>
      </c>
      <c r="H97" s="78" t="s">
        <v>1557</v>
      </c>
      <c r="I97" s="15">
        <v>96</v>
      </c>
      <c r="J97" s="15">
        <v>60</v>
      </c>
      <c r="K97" s="15">
        <v>32</v>
      </c>
      <c r="L97" s="15">
        <v>10</v>
      </c>
      <c r="M97" s="84">
        <v>46.08</v>
      </c>
      <c r="N97" s="73">
        <v>46</v>
      </c>
      <c r="O97" s="64">
        <v>3000</v>
      </c>
      <c r="P97" s="65">
        <f>Table224523689101112131415161718192021222423456789101112[[#This Row],[PEMBULATAN]]*O97</f>
        <v>138000</v>
      </c>
    </row>
    <row r="98" spans="1:16" ht="33" customHeight="1" x14ac:dyDescent="0.2">
      <c r="A98" s="93"/>
      <c r="B98" s="76"/>
      <c r="C98" s="90" t="s">
        <v>1396</v>
      </c>
      <c r="D98" s="79" t="s">
        <v>82</v>
      </c>
      <c r="E98" s="13">
        <v>44418</v>
      </c>
      <c r="F98" s="77" t="s">
        <v>1556</v>
      </c>
      <c r="G98" s="13">
        <v>44422</v>
      </c>
      <c r="H98" s="78" t="s">
        <v>1557</v>
      </c>
      <c r="I98" s="15">
        <v>100</v>
      </c>
      <c r="J98" s="15">
        <v>44</v>
      </c>
      <c r="K98" s="15">
        <v>46</v>
      </c>
      <c r="L98" s="15">
        <v>24</v>
      </c>
      <c r="M98" s="84">
        <v>50.6</v>
      </c>
      <c r="N98" s="73">
        <v>51</v>
      </c>
      <c r="O98" s="64">
        <v>3000</v>
      </c>
      <c r="P98" s="65">
        <f>Table224523689101112131415161718192021222423456789101112[[#This Row],[PEMBULATAN]]*O98</f>
        <v>153000</v>
      </c>
    </row>
    <row r="99" spans="1:16" ht="33" customHeight="1" x14ac:dyDescent="0.2">
      <c r="A99" s="93"/>
      <c r="B99" s="76"/>
      <c r="C99" s="90" t="s">
        <v>1397</v>
      </c>
      <c r="D99" s="79" t="s">
        <v>82</v>
      </c>
      <c r="E99" s="13">
        <v>44418</v>
      </c>
      <c r="F99" s="77" t="s">
        <v>1556</v>
      </c>
      <c r="G99" s="13">
        <v>44422</v>
      </c>
      <c r="H99" s="78" t="s">
        <v>1557</v>
      </c>
      <c r="I99" s="15">
        <v>70</v>
      </c>
      <c r="J99" s="15">
        <v>63</v>
      </c>
      <c r="K99" s="15">
        <v>30</v>
      </c>
      <c r="L99" s="15">
        <v>20</v>
      </c>
      <c r="M99" s="84">
        <v>33.075000000000003</v>
      </c>
      <c r="N99" s="73">
        <v>33</v>
      </c>
      <c r="O99" s="64">
        <v>3000</v>
      </c>
      <c r="P99" s="65">
        <f>Table224523689101112131415161718192021222423456789101112[[#This Row],[PEMBULATAN]]*O99</f>
        <v>99000</v>
      </c>
    </row>
    <row r="100" spans="1:16" ht="33" customHeight="1" x14ac:dyDescent="0.2">
      <c r="A100" s="93"/>
      <c r="B100" s="76"/>
      <c r="C100" s="90" t="s">
        <v>1398</v>
      </c>
      <c r="D100" s="79" t="s">
        <v>82</v>
      </c>
      <c r="E100" s="13">
        <v>44418</v>
      </c>
      <c r="F100" s="77" t="s">
        <v>1556</v>
      </c>
      <c r="G100" s="13">
        <v>44422</v>
      </c>
      <c r="H100" s="78" t="s">
        <v>1557</v>
      </c>
      <c r="I100" s="15">
        <v>67</v>
      </c>
      <c r="J100" s="15">
        <v>58</v>
      </c>
      <c r="K100" s="15">
        <v>26</v>
      </c>
      <c r="L100" s="15">
        <v>4</v>
      </c>
      <c r="M100" s="84">
        <v>25.259</v>
      </c>
      <c r="N100" s="73">
        <v>25</v>
      </c>
      <c r="O100" s="64">
        <v>3000</v>
      </c>
      <c r="P100" s="65">
        <f>Table224523689101112131415161718192021222423456789101112[[#This Row],[PEMBULATAN]]*O100</f>
        <v>75000</v>
      </c>
    </row>
    <row r="101" spans="1:16" ht="33" customHeight="1" x14ac:dyDescent="0.2">
      <c r="A101" s="93"/>
      <c r="B101" s="76"/>
      <c r="C101" s="90" t="s">
        <v>1399</v>
      </c>
      <c r="D101" s="79" t="s">
        <v>82</v>
      </c>
      <c r="E101" s="13">
        <v>44418</v>
      </c>
      <c r="F101" s="77" t="s">
        <v>1556</v>
      </c>
      <c r="G101" s="13">
        <v>44422</v>
      </c>
      <c r="H101" s="78" t="s">
        <v>1557</v>
      </c>
      <c r="I101" s="15">
        <v>84</v>
      </c>
      <c r="J101" s="15">
        <v>65</v>
      </c>
      <c r="K101" s="15">
        <v>20</v>
      </c>
      <c r="L101" s="15">
        <v>16</v>
      </c>
      <c r="M101" s="84">
        <v>27.3</v>
      </c>
      <c r="N101" s="73">
        <v>28</v>
      </c>
      <c r="O101" s="64">
        <v>3000</v>
      </c>
      <c r="P101" s="65">
        <f>Table224523689101112131415161718192021222423456789101112[[#This Row],[PEMBULATAN]]*O101</f>
        <v>84000</v>
      </c>
    </row>
    <row r="102" spans="1:16" ht="33" customHeight="1" x14ac:dyDescent="0.2">
      <c r="A102" s="93"/>
      <c r="B102" s="76"/>
      <c r="C102" s="90" t="s">
        <v>1400</v>
      </c>
      <c r="D102" s="79" t="s">
        <v>82</v>
      </c>
      <c r="E102" s="13">
        <v>44418</v>
      </c>
      <c r="F102" s="77" t="s">
        <v>1556</v>
      </c>
      <c r="G102" s="13">
        <v>44422</v>
      </c>
      <c r="H102" s="78" t="s">
        <v>1557</v>
      </c>
      <c r="I102" s="15">
        <v>70</v>
      </c>
      <c r="J102" s="15">
        <v>65</v>
      </c>
      <c r="K102" s="15">
        <v>26</v>
      </c>
      <c r="L102" s="15">
        <v>14</v>
      </c>
      <c r="M102" s="84">
        <v>29.574999999999999</v>
      </c>
      <c r="N102" s="73">
        <v>30</v>
      </c>
      <c r="O102" s="64">
        <v>3000</v>
      </c>
      <c r="P102" s="65">
        <f>Table224523689101112131415161718192021222423456789101112[[#This Row],[PEMBULATAN]]*O102</f>
        <v>90000</v>
      </c>
    </row>
    <row r="103" spans="1:16" ht="33" customHeight="1" x14ac:dyDescent="0.2">
      <c r="A103" s="93"/>
      <c r="B103" s="76"/>
      <c r="C103" s="90" t="s">
        <v>1401</v>
      </c>
      <c r="D103" s="79" t="s">
        <v>82</v>
      </c>
      <c r="E103" s="13">
        <v>44418</v>
      </c>
      <c r="F103" s="77" t="s">
        <v>1556</v>
      </c>
      <c r="G103" s="13">
        <v>44422</v>
      </c>
      <c r="H103" s="78" t="s">
        <v>1557</v>
      </c>
      <c r="I103" s="15">
        <v>85</v>
      </c>
      <c r="J103" s="15">
        <v>63</v>
      </c>
      <c r="K103" s="15">
        <v>35</v>
      </c>
      <c r="L103" s="15">
        <v>2</v>
      </c>
      <c r="M103" s="84">
        <v>46.856250000000003</v>
      </c>
      <c r="N103" s="73">
        <v>47</v>
      </c>
      <c r="O103" s="64">
        <v>3000</v>
      </c>
      <c r="P103" s="65">
        <f>Table224523689101112131415161718192021222423456789101112[[#This Row],[PEMBULATAN]]*O103</f>
        <v>141000</v>
      </c>
    </row>
    <row r="104" spans="1:16" ht="33" customHeight="1" x14ac:dyDescent="0.2">
      <c r="A104" s="93"/>
      <c r="B104" s="76"/>
      <c r="C104" s="90" t="s">
        <v>1402</v>
      </c>
      <c r="D104" s="79" t="s">
        <v>82</v>
      </c>
      <c r="E104" s="13">
        <v>44418</v>
      </c>
      <c r="F104" s="77" t="s">
        <v>1556</v>
      </c>
      <c r="G104" s="13">
        <v>44422</v>
      </c>
      <c r="H104" s="78" t="s">
        <v>1557</v>
      </c>
      <c r="I104" s="15">
        <v>100</v>
      </c>
      <c r="J104" s="15">
        <v>56</v>
      </c>
      <c r="K104" s="15">
        <v>33</v>
      </c>
      <c r="L104" s="15">
        <v>8</v>
      </c>
      <c r="M104" s="84">
        <v>46.2</v>
      </c>
      <c r="N104" s="73">
        <v>46</v>
      </c>
      <c r="O104" s="64">
        <v>3000</v>
      </c>
      <c r="P104" s="65">
        <f>Table224523689101112131415161718192021222423456789101112[[#This Row],[PEMBULATAN]]*O104</f>
        <v>138000</v>
      </c>
    </row>
    <row r="105" spans="1:16" ht="33" customHeight="1" x14ac:dyDescent="0.2">
      <c r="A105" s="93"/>
      <c r="B105" s="76"/>
      <c r="C105" s="90" t="s">
        <v>1403</v>
      </c>
      <c r="D105" s="79" t="s">
        <v>82</v>
      </c>
      <c r="E105" s="13">
        <v>44418</v>
      </c>
      <c r="F105" s="77" t="s">
        <v>1556</v>
      </c>
      <c r="G105" s="13">
        <v>44422</v>
      </c>
      <c r="H105" s="78" t="s">
        <v>1557</v>
      </c>
      <c r="I105" s="15">
        <v>100</v>
      </c>
      <c r="J105" s="15">
        <v>63</v>
      </c>
      <c r="K105" s="15">
        <v>20</v>
      </c>
      <c r="L105" s="15">
        <v>15</v>
      </c>
      <c r="M105" s="84">
        <v>31.5</v>
      </c>
      <c r="N105" s="73">
        <v>32</v>
      </c>
      <c r="O105" s="64">
        <v>3000</v>
      </c>
      <c r="P105" s="65">
        <f>Table224523689101112131415161718192021222423456789101112[[#This Row],[PEMBULATAN]]*O105</f>
        <v>96000</v>
      </c>
    </row>
    <row r="106" spans="1:16" ht="33" customHeight="1" x14ac:dyDescent="0.2">
      <c r="A106" s="93"/>
      <c r="B106" s="76"/>
      <c r="C106" s="90" t="s">
        <v>1404</v>
      </c>
      <c r="D106" s="79" t="s">
        <v>82</v>
      </c>
      <c r="E106" s="13">
        <v>44418</v>
      </c>
      <c r="F106" s="77" t="s">
        <v>1556</v>
      </c>
      <c r="G106" s="13">
        <v>44422</v>
      </c>
      <c r="H106" s="78" t="s">
        <v>1557</v>
      </c>
      <c r="I106" s="15">
        <v>88</v>
      </c>
      <c r="J106" s="15">
        <v>58</v>
      </c>
      <c r="K106" s="15">
        <v>30</v>
      </c>
      <c r="L106" s="15">
        <v>11</v>
      </c>
      <c r="M106" s="84">
        <v>38.28</v>
      </c>
      <c r="N106" s="73">
        <v>38</v>
      </c>
      <c r="O106" s="64">
        <v>3000</v>
      </c>
      <c r="P106" s="65">
        <f>Table224523689101112131415161718192021222423456789101112[[#This Row],[PEMBULATAN]]*O106</f>
        <v>114000</v>
      </c>
    </row>
    <row r="107" spans="1:16" ht="33" customHeight="1" x14ac:dyDescent="0.2">
      <c r="A107" s="93"/>
      <c r="B107" s="76"/>
      <c r="C107" s="90" t="s">
        <v>1405</v>
      </c>
      <c r="D107" s="79" t="s">
        <v>82</v>
      </c>
      <c r="E107" s="13">
        <v>44418</v>
      </c>
      <c r="F107" s="77" t="s">
        <v>1556</v>
      </c>
      <c r="G107" s="13">
        <v>44422</v>
      </c>
      <c r="H107" s="78" t="s">
        <v>1557</v>
      </c>
      <c r="I107" s="15">
        <v>85</v>
      </c>
      <c r="J107" s="15">
        <v>65</v>
      </c>
      <c r="K107" s="15">
        <v>30</v>
      </c>
      <c r="L107" s="15">
        <v>13</v>
      </c>
      <c r="M107" s="84">
        <v>41.4375</v>
      </c>
      <c r="N107" s="73">
        <v>42</v>
      </c>
      <c r="O107" s="64">
        <v>3000</v>
      </c>
      <c r="P107" s="65">
        <f>Table224523689101112131415161718192021222423456789101112[[#This Row],[PEMBULATAN]]*O107</f>
        <v>126000</v>
      </c>
    </row>
    <row r="108" spans="1:16" ht="33" customHeight="1" x14ac:dyDescent="0.2">
      <c r="A108" s="93"/>
      <c r="B108" s="76"/>
      <c r="C108" s="90" t="s">
        <v>1406</v>
      </c>
      <c r="D108" s="79" t="s">
        <v>82</v>
      </c>
      <c r="E108" s="13">
        <v>44418</v>
      </c>
      <c r="F108" s="77" t="s">
        <v>1556</v>
      </c>
      <c r="G108" s="13">
        <v>44422</v>
      </c>
      <c r="H108" s="78" t="s">
        <v>1557</v>
      </c>
      <c r="I108" s="15">
        <v>75</v>
      </c>
      <c r="J108" s="15">
        <v>60</v>
      </c>
      <c r="K108" s="15">
        <v>25</v>
      </c>
      <c r="L108" s="15">
        <v>12</v>
      </c>
      <c r="M108" s="84">
        <v>28.125</v>
      </c>
      <c r="N108" s="73">
        <v>28</v>
      </c>
      <c r="O108" s="64">
        <v>3000</v>
      </c>
      <c r="P108" s="65">
        <f>Table224523689101112131415161718192021222423456789101112[[#This Row],[PEMBULATAN]]*O108</f>
        <v>84000</v>
      </c>
    </row>
    <row r="109" spans="1:16" ht="33" customHeight="1" x14ac:dyDescent="0.2">
      <c r="A109" s="93"/>
      <c r="B109" s="76"/>
      <c r="C109" s="90" t="s">
        <v>1407</v>
      </c>
      <c r="D109" s="79" t="s">
        <v>82</v>
      </c>
      <c r="E109" s="13">
        <v>44418</v>
      </c>
      <c r="F109" s="77" t="s">
        <v>1556</v>
      </c>
      <c r="G109" s="13">
        <v>44422</v>
      </c>
      <c r="H109" s="78" t="s">
        <v>1557</v>
      </c>
      <c r="I109" s="15">
        <v>55</v>
      </c>
      <c r="J109" s="15">
        <v>44</v>
      </c>
      <c r="K109" s="15">
        <v>14</v>
      </c>
      <c r="L109" s="15">
        <v>16</v>
      </c>
      <c r="M109" s="84">
        <v>8.4700000000000006</v>
      </c>
      <c r="N109" s="73">
        <v>16</v>
      </c>
      <c r="O109" s="64">
        <v>3000</v>
      </c>
      <c r="P109" s="65">
        <f>Table224523689101112131415161718192021222423456789101112[[#This Row],[PEMBULATAN]]*O109</f>
        <v>48000</v>
      </c>
    </row>
    <row r="110" spans="1:16" ht="33" customHeight="1" x14ac:dyDescent="0.2">
      <c r="A110" s="93"/>
      <c r="B110" s="76"/>
      <c r="C110" s="90" t="s">
        <v>1408</v>
      </c>
      <c r="D110" s="79" t="s">
        <v>82</v>
      </c>
      <c r="E110" s="13">
        <v>44418</v>
      </c>
      <c r="F110" s="77" t="s">
        <v>1556</v>
      </c>
      <c r="G110" s="13">
        <v>44422</v>
      </c>
      <c r="H110" s="78" t="s">
        <v>1557</v>
      </c>
      <c r="I110" s="15">
        <v>52</v>
      </c>
      <c r="J110" s="15">
        <v>23</v>
      </c>
      <c r="K110" s="15">
        <v>10</v>
      </c>
      <c r="L110" s="15">
        <v>17</v>
      </c>
      <c r="M110" s="84">
        <v>2.99</v>
      </c>
      <c r="N110" s="73">
        <v>17</v>
      </c>
      <c r="O110" s="64">
        <v>3000</v>
      </c>
      <c r="P110" s="65">
        <f>Table224523689101112131415161718192021222423456789101112[[#This Row],[PEMBULATAN]]*O110</f>
        <v>51000</v>
      </c>
    </row>
    <row r="111" spans="1:16" ht="33" customHeight="1" x14ac:dyDescent="0.2">
      <c r="A111" s="93"/>
      <c r="B111" s="76"/>
      <c r="C111" s="90" t="s">
        <v>1409</v>
      </c>
      <c r="D111" s="79" t="s">
        <v>82</v>
      </c>
      <c r="E111" s="13">
        <v>44418</v>
      </c>
      <c r="F111" s="77" t="s">
        <v>1556</v>
      </c>
      <c r="G111" s="13">
        <v>44422</v>
      </c>
      <c r="H111" s="78" t="s">
        <v>1557</v>
      </c>
      <c r="I111" s="15">
        <v>56</v>
      </c>
      <c r="J111" s="15">
        <v>43</v>
      </c>
      <c r="K111" s="15">
        <v>15</v>
      </c>
      <c r="L111" s="15">
        <v>7</v>
      </c>
      <c r="M111" s="84">
        <v>9.0299999999999994</v>
      </c>
      <c r="N111" s="73">
        <v>9</v>
      </c>
      <c r="O111" s="64">
        <v>3000</v>
      </c>
      <c r="P111" s="65">
        <f>Table224523689101112131415161718192021222423456789101112[[#This Row],[PEMBULATAN]]*O111</f>
        <v>27000</v>
      </c>
    </row>
    <row r="112" spans="1:16" ht="33" customHeight="1" x14ac:dyDescent="0.2">
      <c r="A112" s="93"/>
      <c r="B112" s="76"/>
      <c r="C112" s="90" t="s">
        <v>1410</v>
      </c>
      <c r="D112" s="79" t="s">
        <v>82</v>
      </c>
      <c r="E112" s="13">
        <v>44418</v>
      </c>
      <c r="F112" s="77" t="s">
        <v>1556</v>
      </c>
      <c r="G112" s="13">
        <v>44422</v>
      </c>
      <c r="H112" s="78" t="s">
        <v>1557</v>
      </c>
      <c r="I112" s="15">
        <v>50</v>
      </c>
      <c r="J112" s="15">
        <v>35</v>
      </c>
      <c r="K112" s="15">
        <v>15</v>
      </c>
      <c r="L112" s="15">
        <v>13</v>
      </c>
      <c r="M112" s="84">
        <v>6.5625</v>
      </c>
      <c r="N112" s="73">
        <v>13</v>
      </c>
      <c r="O112" s="64">
        <v>3000</v>
      </c>
      <c r="P112" s="65">
        <f>Table224523689101112131415161718192021222423456789101112[[#This Row],[PEMBULATAN]]*O112</f>
        <v>39000</v>
      </c>
    </row>
    <row r="113" spans="1:16" ht="33" customHeight="1" x14ac:dyDescent="0.2">
      <c r="A113" s="93"/>
      <c r="B113" s="76"/>
      <c r="C113" s="90" t="s">
        <v>1411</v>
      </c>
      <c r="D113" s="79" t="s">
        <v>82</v>
      </c>
      <c r="E113" s="13">
        <v>44418</v>
      </c>
      <c r="F113" s="77" t="s">
        <v>1556</v>
      </c>
      <c r="G113" s="13">
        <v>44422</v>
      </c>
      <c r="H113" s="78" t="s">
        <v>1557</v>
      </c>
      <c r="I113" s="15">
        <v>63</v>
      </c>
      <c r="J113" s="15">
        <v>42</v>
      </c>
      <c r="K113" s="15">
        <v>17</v>
      </c>
      <c r="L113" s="15">
        <v>2</v>
      </c>
      <c r="M113" s="84">
        <v>11.2455</v>
      </c>
      <c r="N113" s="73">
        <v>11</v>
      </c>
      <c r="O113" s="64">
        <v>3000</v>
      </c>
      <c r="P113" s="65">
        <f>Table224523689101112131415161718192021222423456789101112[[#This Row],[PEMBULATAN]]*O113</f>
        <v>33000</v>
      </c>
    </row>
    <row r="114" spans="1:16" ht="33" customHeight="1" x14ac:dyDescent="0.2">
      <c r="A114" s="93"/>
      <c r="B114" s="76"/>
      <c r="C114" s="90" t="s">
        <v>1412</v>
      </c>
      <c r="D114" s="79" t="s">
        <v>82</v>
      </c>
      <c r="E114" s="13">
        <v>44418</v>
      </c>
      <c r="F114" s="77" t="s">
        <v>1556</v>
      </c>
      <c r="G114" s="13">
        <v>44422</v>
      </c>
      <c r="H114" s="78" t="s">
        <v>1557</v>
      </c>
      <c r="I114" s="15">
        <v>98</v>
      </c>
      <c r="J114" s="15">
        <v>55</v>
      </c>
      <c r="K114" s="15">
        <v>45</v>
      </c>
      <c r="L114" s="15">
        <v>14</v>
      </c>
      <c r="M114" s="84">
        <v>60.637500000000003</v>
      </c>
      <c r="N114" s="73">
        <v>61</v>
      </c>
      <c r="O114" s="64">
        <v>3000</v>
      </c>
      <c r="P114" s="65">
        <f>Table224523689101112131415161718192021222423456789101112[[#This Row],[PEMBULATAN]]*O114</f>
        <v>183000</v>
      </c>
    </row>
    <row r="115" spans="1:16" ht="33" customHeight="1" x14ac:dyDescent="0.2">
      <c r="A115" s="93"/>
      <c r="B115" s="76"/>
      <c r="C115" s="90" t="s">
        <v>1413</v>
      </c>
      <c r="D115" s="79" t="s">
        <v>82</v>
      </c>
      <c r="E115" s="13">
        <v>44418</v>
      </c>
      <c r="F115" s="77" t="s">
        <v>1556</v>
      </c>
      <c r="G115" s="13">
        <v>44422</v>
      </c>
      <c r="H115" s="78" t="s">
        <v>1557</v>
      </c>
      <c r="I115" s="15">
        <v>59</v>
      </c>
      <c r="J115" s="15">
        <v>43</v>
      </c>
      <c r="K115" s="15">
        <v>19</v>
      </c>
      <c r="L115" s="15">
        <v>13</v>
      </c>
      <c r="M115" s="84">
        <v>12.050750000000001</v>
      </c>
      <c r="N115" s="73">
        <v>13</v>
      </c>
      <c r="O115" s="64">
        <v>3000</v>
      </c>
      <c r="P115" s="65">
        <f>Table224523689101112131415161718192021222423456789101112[[#This Row],[PEMBULATAN]]*O115</f>
        <v>39000</v>
      </c>
    </row>
    <row r="116" spans="1:16" ht="33" customHeight="1" x14ac:dyDescent="0.2">
      <c r="A116" s="93"/>
      <c r="B116" s="76"/>
      <c r="C116" s="90" t="s">
        <v>1414</v>
      </c>
      <c r="D116" s="79" t="s">
        <v>82</v>
      </c>
      <c r="E116" s="13">
        <v>44418</v>
      </c>
      <c r="F116" s="77" t="s">
        <v>1556</v>
      </c>
      <c r="G116" s="13">
        <v>44422</v>
      </c>
      <c r="H116" s="78" t="s">
        <v>1557</v>
      </c>
      <c r="I116" s="15">
        <v>64</v>
      </c>
      <c r="J116" s="15">
        <v>63</v>
      </c>
      <c r="K116" s="15">
        <v>33</v>
      </c>
      <c r="L116" s="15">
        <v>22</v>
      </c>
      <c r="M116" s="84">
        <v>33.264000000000003</v>
      </c>
      <c r="N116" s="73">
        <v>33</v>
      </c>
      <c r="O116" s="64">
        <v>3000</v>
      </c>
      <c r="P116" s="65">
        <f>Table224523689101112131415161718192021222423456789101112[[#This Row],[PEMBULATAN]]*O116</f>
        <v>99000</v>
      </c>
    </row>
    <row r="117" spans="1:16" ht="33" customHeight="1" x14ac:dyDescent="0.2">
      <c r="A117" s="93"/>
      <c r="B117" s="76"/>
      <c r="C117" s="90" t="s">
        <v>1415</v>
      </c>
      <c r="D117" s="79" t="s">
        <v>82</v>
      </c>
      <c r="E117" s="13">
        <v>44418</v>
      </c>
      <c r="F117" s="77" t="s">
        <v>1556</v>
      </c>
      <c r="G117" s="13">
        <v>44422</v>
      </c>
      <c r="H117" s="78" t="s">
        <v>1557</v>
      </c>
      <c r="I117" s="15">
        <v>100</v>
      </c>
      <c r="J117" s="15">
        <v>62</v>
      </c>
      <c r="K117" s="15">
        <v>33</v>
      </c>
      <c r="L117" s="15">
        <v>12</v>
      </c>
      <c r="M117" s="84">
        <v>51.15</v>
      </c>
      <c r="N117" s="73">
        <v>51</v>
      </c>
      <c r="O117" s="64">
        <v>3000</v>
      </c>
      <c r="P117" s="65">
        <f>Table224523689101112131415161718192021222423456789101112[[#This Row],[PEMBULATAN]]*O117</f>
        <v>153000</v>
      </c>
    </row>
    <row r="118" spans="1:16" ht="33" customHeight="1" x14ac:dyDescent="0.2">
      <c r="A118" s="93"/>
      <c r="B118" s="76"/>
      <c r="C118" s="90" t="s">
        <v>1416</v>
      </c>
      <c r="D118" s="79" t="s">
        <v>82</v>
      </c>
      <c r="E118" s="13">
        <v>44418</v>
      </c>
      <c r="F118" s="77" t="s">
        <v>1556</v>
      </c>
      <c r="G118" s="13">
        <v>44422</v>
      </c>
      <c r="H118" s="78" t="s">
        <v>1557</v>
      </c>
      <c r="I118" s="15">
        <v>75</v>
      </c>
      <c r="J118" s="15">
        <v>63</v>
      </c>
      <c r="K118" s="15">
        <v>25</v>
      </c>
      <c r="L118" s="15">
        <v>12</v>
      </c>
      <c r="M118" s="84">
        <v>29.53125</v>
      </c>
      <c r="N118" s="73">
        <v>30</v>
      </c>
      <c r="O118" s="64">
        <v>3000</v>
      </c>
      <c r="P118" s="65">
        <f>Table224523689101112131415161718192021222423456789101112[[#This Row],[PEMBULATAN]]*O118</f>
        <v>90000</v>
      </c>
    </row>
    <row r="119" spans="1:16" ht="33" customHeight="1" x14ac:dyDescent="0.2">
      <c r="A119" s="93"/>
      <c r="B119" s="76"/>
      <c r="C119" s="90" t="s">
        <v>1417</v>
      </c>
      <c r="D119" s="79" t="s">
        <v>82</v>
      </c>
      <c r="E119" s="13">
        <v>44418</v>
      </c>
      <c r="F119" s="77" t="s">
        <v>1556</v>
      </c>
      <c r="G119" s="13">
        <v>44422</v>
      </c>
      <c r="H119" s="78" t="s">
        <v>1557</v>
      </c>
      <c r="I119" s="15">
        <v>70</v>
      </c>
      <c r="J119" s="15">
        <v>58</v>
      </c>
      <c r="K119" s="15">
        <v>55</v>
      </c>
      <c r="L119" s="15">
        <v>6</v>
      </c>
      <c r="M119" s="84">
        <v>55.825000000000003</v>
      </c>
      <c r="N119" s="73">
        <v>56</v>
      </c>
      <c r="O119" s="64">
        <v>3000</v>
      </c>
      <c r="P119" s="65">
        <f>Table224523689101112131415161718192021222423456789101112[[#This Row],[PEMBULATAN]]*O119</f>
        <v>168000</v>
      </c>
    </row>
    <row r="120" spans="1:16" ht="33" customHeight="1" x14ac:dyDescent="0.2">
      <c r="A120" s="93"/>
      <c r="B120" s="76"/>
      <c r="C120" s="90" t="s">
        <v>1418</v>
      </c>
      <c r="D120" s="79" t="s">
        <v>82</v>
      </c>
      <c r="E120" s="13">
        <v>44418</v>
      </c>
      <c r="F120" s="77" t="s">
        <v>1556</v>
      </c>
      <c r="G120" s="13">
        <v>44422</v>
      </c>
      <c r="H120" s="78" t="s">
        <v>1557</v>
      </c>
      <c r="I120" s="15">
        <v>105</v>
      </c>
      <c r="J120" s="15">
        <v>75</v>
      </c>
      <c r="K120" s="15">
        <v>40</v>
      </c>
      <c r="L120" s="15">
        <v>20</v>
      </c>
      <c r="M120" s="84">
        <v>78.75</v>
      </c>
      <c r="N120" s="73">
        <v>79</v>
      </c>
      <c r="O120" s="64">
        <v>3000</v>
      </c>
      <c r="P120" s="65">
        <f>Table224523689101112131415161718192021222423456789101112[[#This Row],[PEMBULATAN]]*O120</f>
        <v>237000</v>
      </c>
    </row>
    <row r="121" spans="1:16" ht="33" customHeight="1" x14ac:dyDescent="0.2">
      <c r="A121" s="93"/>
      <c r="B121" s="76"/>
      <c r="C121" s="90" t="s">
        <v>1419</v>
      </c>
      <c r="D121" s="79" t="s">
        <v>82</v>
      </c>
      <c r="E121" s="13">
        <v>44418</v>
      </c>
      <c r="F121" s="77" t="s">
        <v>1556</v>
      </c>
      <c r="G121" s="13">
        <v>44422</v>
      </c>
      <c r="H121" s="78" t="s">
        <v>1557</v>
      </c>
      <c r="I121" s="15">
        <v>67</v>
      </c>
      <c r="J121" s="15">
        <v>65</v>
      </c>
      <c r="K121" s="15">
        <v>25</v>
      </c>
      <c r="L121" s="15">
        <v>22</v>
      </c>
      <c r="M121" s="84">
        <v>27.21875</v>
      </c>
      <c r="N121" s="73">
        <v>27</v>
      </c>
      <c r="O121" s="64">
        <v>3000</v>
      </c>
      <c r="P121" s="65">
        <f>Table224523689101112131415161718192021222423456789101112[[#This Row],[PEMBULATAN]]*O121</f>
        <v>81000</v>
      </c>
    </row>
    <row r="122" spans="1:16" ht="33" customHeight="1" x14ac:dyDescent="0.2">
      <c r="A122" s="93"/>
      <c r="B122" s="76"/>
      <c r="C122" s="90" t="s">
        <v>1420</v>
      </c>
      <c r="D122" s="79" t="s">
        <v>82</v>
      </c>
      <c r="E122" s="13">
        <v>44418</v>
      </c>
      <c r="F122" s="77" t="s">
        <v>1556</v>
      </c>
      <c r="G122" s="13">
        <v>44422</v>
      </c>
      <c r="H122" s="78" t="s">
        <v>1557</v>
      </c>
      <c r="I122" s="15">
        <v>93</v>
      </c>
      <c r="J122" s="15">
        <v>69</v>
      </c>
      <c r="K122" s="15">
        <v>28</v>
      </c>
      <c r="L122" s="15">
        <v>14</v>
      </c>
      <c r="M122" s="84">
        <v>44.918999999999997</v>
      </c>
      <c r="N122" s="73">
        <v>45</v>
      </c>
      <c r="O122" s="64">
        <v>3000</v>
      </c>
      <c r="P122" s="65">
        <f>Table224523689101112131415161718192021222423456789101112[[#This Row],[PEMBULATAN]]*O122</f>
        <v>135000</v>
      </c>
    </row>
    <row r="123" spans="1:16" ht="33" customHeight="1" x14ac:dyDescent="0.2">
      <c r="A123" s="93"/>
      <c r="B123" s="76"/>
      <c r="C123" s="90" t="s">
        <v>1421</v>
      </c>
      <c r="D123" s="79" t="s">
        <v>82</v>
      </c>
      <c r="E123" s="13">
        <v>44418</v>
      </c>
      <c r="F123" s="77" t="s">
        <v>1556</v>
      </c>
      <c r="G123" s="13">
        <v>44422</v>
      </c>
      <c r="H123" s="78" t="s">
        <v>1557</v>
      </c>
      <c r="I123" s="15">
        <v>98</v>
      </c>
      <c r="J123" s="15">
        <v>60</v>
      </c>
      <c r="K123" s="15">
        <v>34</v>
      </c>
      <c r="L123" s="15">
        <v>24</v>
      </c>
      <c r="M123" s="84">
        <v>49.98</v>
      </c>
      <c r="N123" s="73">
        <v>50</v>
      </c>
      <c r="O123" s="64">
        <v>3000</v>
      </c>
      <c r="P123" s="65">
        <f>Table224523689101112131415161718192021222423456789101112[[#This Row],[PEMBULATAN]]*O123</f>
        <v>150000</v>
      </c>
    </row>
    <row r="124" spans="1:16" ht="33" customHeight="1" x14ac:dyDescent="0.2">
      <c r="A124" s="93"/>
      <c r="B124" s="76"/>
      <c r="C124" s="90" t="s">
        <v>1422</v>
      </c>
      <c r="D124" s="79" t="s">
        <v>82</v>
      </c>
      <c r="E124" s="13">
        <v>44418</v>
      </c>
      <c r="F124" s="77" t="s">
        <v>1556</v>
      </c>
      <c r="G124" s="13">
        <v>44422</v>
      </c>
      <c r="H124" s="78" t="s">
        <v>1557</v>
      </c>
      <c r="I124" s="15">
        <v>104</v>
      </c>
      <c r="J124" s="15">
        <v>61</v>
      </c>
      <c r="K124" s="15">
        <v>35</v>
      </c>
      <c r="L124" s="15">
        <v>17</v>
      </c>
      <c r="M124" s="84">
        <v>55.51</v>
      </c>
      <c r="N124" s="73">
        <v>56</v>
      </c>
      <c r="O124" s="64">
        <v>3000</v>
      </c>
      <c r="P124" s="65">
        <f>Table224523689101112131415161718192021222423456789101112[[#This Row],[PEMBULATAN]]*O124</f>
        <v>168000</v>
      </c>
    </row>
    <row r="125" spans="1:16" ht="33" customHeight="1" x14ac:dyDescent="0.2">
      <c r="A125" s="93"/>
      <c r="B125" s="76"/>
      <c r="C125" s="90" t="s">
        <v>1423</v>
      </c>
      <c r="D125" s="79" t="s">
        <v>82</v>
      </c>
      <c r="E125" s="13">
        <v>44418</v>
      </c>
      <c r="F125" s="77" t="s">
        <v>1556</v>
      </c>
      <c r="G125" s="13">
        <v>44422</v>
      </c>
      <c r="H125" s="78" t="s">
        <v>1557</v>
      </c>
      <c r="I125" s="15">
        <v>67</v>
      </c>
      <c r="J125" s="15">
        <v>47</v>
      </c>
      <c r="K125" s="15">
        <v>29</v>
      </c>
      <c r="L125" s="15">
        <v>9</v>
      </c>
      <c r="M125" s="84">
        <v>22.830249999999999</v>
      </c>
      <c r="N125" s="73">
        <v>23</v>
      </c>
      <c r="O125" s="64">
        <v>3000</v>
      </c>
      <c r="P125" s="65">
        <f>Table224523689101112131415161718192021222423456789101112[[#This Row],[PEMBULATAN]]*O125</f>
        <v>69000</v>
      </c>
    </row>
    <row r="126" spans="1:16" ht="33" customHeight="1" x14ac:dyDescent="0.2">
      <c r="A126" s="93"/>
      <c r="B126" s="76"/>
      <c r="C126" s="90" t="s">
        <v>1424</v>
      </c>
      <c r="D126" s="79" t="s">
        <v>82</v>
      </c>
      <c r="E126" s="13">
        <v>44418</v>
      </c>
      <c r="F126" s="77" t="s">
        <v>1556</v>
      </c>
      <c r="G126" s="13">
        <v>44422</v>
      </c>
      <c r="H126" s="78" t="s">
        <v>1557</v>
      </c>
      <c r="I126" s="15">
        <v>60</v>
      </c>
      <c r="J126" s="15">
        <v>63</v>
      </c>
      <c r="K126" s="15">
        <v>27</v>
      </c>
      <c r="L126" s="15">
        <v>16</v>
      </c>
      <c r="M126" s="84">
        <v>25.515000000000001</v>
      </c>
      <c r="N126" s="73">
        <v>26</v>
      </c>
      <c r="O126" s="64">
        <v>3000</v>
      </c>
      <c r="P126" s="65">
        <f>Table224523689101112131415161718192021222423456789101112[[#This Row],[PEMBULATAN]]*O126</f>
        <v>78000</v>
      </c>
    </row>
    <row r="127" spans="1:16" ht="33" customHeight="1" x14ac:dyDescent="0.2">
      <c r="A127" s="93"/>
      <c r="B127" s="76"/>
      <c r="C127" s="90" t="s">
        <v>1425</v>
      </c>
      <c r="D127" s="79" t="s">
        <v>82</v>
      </c>
      <c r="E127" s="13">
        <v>44418</v>
      </c>
      <c r="F127" s="77" t="s">
        <v>1556</v>
      </c>
      <c r="G127" s="13">
        <v>44422</v>
      </c>
      <c r="H127" s="78" t="s">
        <v>1557</v>
      </c>
      <c r="I127" s="15">
        <v>80</v>
      </c>
      <c r="J127" s="15">
        <v>62</v>
      </c>
      <c r="K127" s="15">
        <v>26</v>
      </c>
      <c r="L127" s="15">
        <v>24</v>
      </c>
      <c r="M127" s="84">
        <v>32.24</v>
      </c>
      <c r="N127" s="73">
        <v>32</v>
      </c>
      <c r="O127" s="64">
        <v>3000</v>
      </c>
      <c r="P127" s="65">
        <f>Table224523689101112131415161718192021222423456789101112[[#This Row],[PEMBULATAN]]*O127</f>
        <v>96000</v>
      </c>
    </row>
    <row r="128" spans="1:16" ht="33" customHeight="1" x14ac:dyDescent="0.2">
      <c r="A128" s="93"/>
      <c r="B128" s="76"/>
      <c r="C128" s="90" t="s">
        <v>1426</v>
      </c>
      <c r="D128" s="79" t="s">
        <v>82</v>
      </c>
      <c r="E128" s="13">
        <v>44418</v>
      </c>
      <c r="F128" s="77" t="s">
        <v>1556</v>
      </c>
      <c r="G128" s="13">
        <v>44422</v>
      </c>
      <c r="H128" s="78" t="s">
        <v>1557</v>
      </c>
      <c r="I128" s="15">
        <v>100</v>
      </c>
      <c r="J128" s="15">
        <v>59</v>
      </c>
      <c r="K128" s="15">
        <v>40</v>
      </c>
      <c r="L128" s="15">
        <v>8</v>
      </c>
      <c r="M128" s="84">
        <v>59</v>
      </c>
      <c r="N128" s="73">
        <v>59</v>
      </c>
      <c r="O128" s="64">
        <v>3000</v>
      </c>
      <c r="P128" s="65">
        <f>Table224523689101112131415161718192021222423456789101112[[#This Row],[PEMBULATAN]]*O128</f>
        <v>177000</v>
      </c>
    </row>
    <row r="129" spans="1:16" ht="33" customHeight="1" x14ac:dyDescent="0.2">
      <c r="A129" s="93"/>
      <c r="B129" s="76"/>
      <c r="C129" s="90" t="s">
        <v>1427</v>
      </c>
      <c r="D129" s="79" t="s">
        <v>82</v>
      </c>
      <c r="E129" s="13">
        <v>44418</v>
      </c>
      <c r="F129" s="77" t="s">
        <v>1556</v>
      </c>
      <c r="G129" s="13">
        <v>44422</v>
      </c>
      <c r="H129" s="78" t="s">
        <v>1557</v>
      </c>
      <c r="I129" s="15">
        <v>85</v>
      </c>
      <c r="J129" s="15">
        <v>64</v>
      </c>
      <c r="K129" s="15">
        <v>15</v>
      </c>
      <c r="L129" s="15">
        <v>16</v>
      </c>
      <c r="M129" s="84">
        <v>20.399999999999999</v>
      </c>
      <c r="N129" s="73">
        <v>21</v>
      </c>
      <c r="O129" s="64">
        <v>3000</v>
      </c>
      <c r="P129" s="65">
        <f>Table224523689101112131415161718192021222423456789101112[[#This Row],[PEMBULATAN]]*O129</f>
        <v>63000</v>
      </c>
    </row>
    <row r="130" spans="1:16" ht="33" customHeight="1" x14ac:dyDescent="0.2">
      <c r="A130" s="93"/>
      <c r="B130" s="76"/>
      <c r="C130" s="90" t="s">
        <v>1428</v>
      </c>
      <c r="D130" s="79" t="s">
        <v>82</v>
      </c>
      <c r="E130" s="13">
        <v>44418</v>
      </c>
      <c r="F130" s="77" t="s">
        <v>1556</v>
      </c>
      <c r="G130" s="13">
        <v>44422</v>
      </c>
      <c r="H130" s="78" t="s">
        <v>1557</v>
      </c>
      <c r="I130" s="15">
        <v>92</v>
      </c>
      <c r="J130" s="15">
        <v>58</v>
      </c>
      <c r="K130" s="15">
        <v>20</v>
      </c>
      <c r="L130" s="15">
        <v>24</v>
      </c>
      <c r="M130" s="84">
        <v>26.68</v>
      </c>
      <c r="N130" s="73">
        <v>27</v>
      </c>
      <c r="O130" s="64">
        <v>3000</v>
      </c>
      <c r="P130" s="65">
        <f>Table224523689101112131415161718192021222423456789101112[[#This Row],[PEMBULATAN]]*O130</f>
        <v>81000</v>
      </c>
    </row>
    <row r="131" spans="1:16" ht="33" customHeight="1" x14ac:dyDescent="0.2">
      <c r="A131" s="93"/>
      <c r="B131" s="76"/>
      <c r="C131" s="90" t="s">
        <v>1429</v>
      </c>
      <c r="D131" s="79" t="s">
        <v>82</v>
      </c>
      <c r="E131" s="13">
        <v>44418</v>
      </c>
      <c r="F131" s="77" t="s">
        <v>1556</v>
      </c>
      <c r="G131" s="13">
        <v>44422</v>
      </c>
      <c r="H131" s="78" t="s">
        <v>1557</v>
      </c>
      <c r="I131" s="15">
        <v>105</v>
      </c>
      <c r="J131" s="15">
        <v>60</v>
      </c>
      <c r="K131" s="15">
        <v>35</v>
      </c>
      <c r="L131" s="15">
        <v>4</v>
      </c>
      <c r="M131" s="84">
        <v>55.125</v>
      </c>
      <c r="N131" s="73">
        <v>55</v>
      </c>
      <c r="O131" s="64">
        <v>3000</v>
      </c>
      <c r="P131" s="65">
        <f>Table224523689101112131415161718192021222423456789101112[[#This Row],[PEMBULATAN]]*O131</f>
        <v>165000</v>
      </c>
    </row>
    <row r="132" spans="1:16" ht="33" customHeight="1" x14ac:dyDescent="0.2">
      <c r="A132" s="93"/>
      <c r="B132" s="76"/>
      <c r="C132" s="90" t="s">
        <v>1430</v>
      </c>
      <c r="D132" s="79" t="s">
        <v>82</v>
      </c>
      <c r="E132" s="13">
        <v>44418</v>
      </c>
      <c r="F132" s="77" t="s">
        <v>1556</v>
      </c>
      <c r="G132" s="13">
        <v>44422</v>
      </c>
      <c r="H132" s="78" t="s">
        <v>1557</v>
      </c>
      <c r="I132" s="15">
        <v>89</v>
      </c>
      <c r="J132" s="15">
        <v>65</v>
      </c>
      <c r="K132" s="15">
        <v>35</v>
      </c>
      <c r="L132" s="15">
        <v>7</v>
      </c>
      <c r="M132" s="84">
        <v>50.618749999999999</v>
      </c>
      <c r="N132" s="73">
        <v>51</v>
      </c>
      <c r="O132" s="64">
        <v>3000</v>
      </c>
      <c r="P132" s="65">
        <f>Table224523689101112131415161718192021222423456789101112[[#This Row],[PEMBULATAN]]*O132</f>
        <v>153000</v>
      </c>
    </row>
    <row r="133" spans="1:16" ht="33" customHeight="1" x14ac:dyDescent="0.2">
      <c r="A133" s="93"/>
      <c r="B133" s="76"/>
      <c r="C133" s="90" t="s">
        <v>1431</v>
      </c>
      <c r="D133" s="79" t="s">
        <v>82</v>
      </c>
      <c r="E133" s="13">
        <v>44418</v>
      </c>
      <c r="F133" s="77" t="s">
        <v>1556</v>
      </c>
      <c r="G133" s="13">
        <v>44422</v>
      </c>
      <c r="H133" s="78" t="s">
        <v>1557</v>
      </c>
      <c r="I133" s="15">
        <v>98</v>
      </c>
      <c r="J133" s="15">
        <v>60</v>
      </c>
      <c r="K133" s="15">
        <v>45</v>
      </c>
      <c r="L133" s="15">
        <v>14</v>
      </c>
      <c r="M133" s="84">
        <v>66.150000000000006</v>
      </c>
      <c r="N133" s="73">
        <v>66</v>
      </c>
      <c r="O133" s="64">
        <v>3000</v>
      </c>
      <c r="P133" s="65">
        <f>Table224523689101112131415161718192021222423456789101112[[#This Row],[PEMBULATAN]]*O133</f>
        <v>198000</v>
      </c>
    </row>
    <row r="134" spans="1:16" ht="33" customHeight="1" x14ac:dyDescent="0.2">
      <c r="A134" s="93"/>
      <c r="B134" s="76"/>
      <c r="C134" s="90" t="s">
        <v>1432</v>
      </c>
      <c r="D134" s="79" t="s">
        <v>82</v>
      </c>
      <c r="E134" s="13">
        <v>44418</v>
      </c>
      <c r="F134" s="77" t="s">
        <v>1556</v>
      </c>
      <c r="G134" s="13">
        <v>44422</v>
      </c>
      <c r="H134" s="78" t="s">
        <v>1557</v>
      </c>
      <c r="I134" s="15">
        <v>95</v>
      </c>
      <c r="J134" s="15">
        <v>57</v>
      </c>
      <c r="K134" s="15">
        <v>43</v>
      </c>
      <c r="L134" s="15">
        <v>8</v>
      </c>
      <c r="M134" s="84">
        <v>58.21125</v>
      </c>
      <c r="N134" s="73">
        <v>58</v>
      </c>
      <c r="O134" s="64">
        <v>3000</v>
      </c>
      <c r="P134" s="65">
        <f>Table224523689101112131415161718192021222423456789101112[[#This Row],[PEMBULATAN]]*O134</f>
        <v>174000</v>
      </c>
    </row>
    <row r="135" spans="1:16" ht="33" customHeight="1" x14ac:dyDescent="0.2">
      <c r="A135" s="93"/>
      <c r="B135" s="76"/>
      <c r="C135" s="90" t="s">
        <v>1433</v>
      </c>
      <c r="D135" s="79" t="s">
        <v>82</v>
      </c>
      <c r="E135" s="13">
        <v>44418</v>
      </c>
      <c r="F135" s="77" t="s">
        <v>1556</v>
      </c>
      <c r="G135" s="13">
        <v>44422</v>
      </c>
      <c r="H135" s="78" t="s">
        <v>1557</v>
      </c>
      <c r="I135" s="15">
        <v>97</v>
      </c>
      <c r="J135" s="15">
        <v>60</v>
      </c>
      <c r="K135" s="15">
        <v>45</v>
      </c>
      <c r="L135" s="15">
        <v>23</v>
      </c>
      <c r="M135" s="84">
        <v>65.474999999999994</v>
      </c>
      <c r="N135" s="73">
        <v>66</v>
      </c>
      <c r="O135" s="64">
        <v>3000</v>
      </c>
      <c r="P135" s="65">
        <f>Table224523689101112131415161718192021222423456789101112[[#This Row],[PEMBULATAN]]*O135</f>
        <v>198000</v>
      </c>
    </row>
    <row r="136" spans="1:16" ht="33" customHeight="1" x14ac:dyDescent="0.2">
      <c r="A136" s="93"/>
      <c r="B136" s="76"/>
      <c r="C136" s="90" t="s">
        <v>1434</v>
      </c>
      <c r="D136" s="79" t="s">
        <v>82</v>
      </c>
      <c r="E136" s="13">
        <v>44418</v>
      </c>
      <c r="F136" s="77" t="s">
        <v>1556</v>
      </c>
      <c r="G136" s="13">
        <v>44422</v>
      </c>
      <c r="H136" s="78" t="s">
        <v>1557</v>
      </c>
      <c r="I136" s="15">
        <v>94</v>
      </c>
      <c r="J136" s="15">
        <v>66</v>
      </c>
      <c r="K136" s="15">
        <v>20</v>
      </c>
      <c r="L136" s="15">
        <v>11</v>
      </c>
      <c r="M136" s="84">
        <v>31.02</v>
      </c>
      <c r="N136" s="73">
        <v>31</v>
      </c>
      <c r="O136" s="64">
        <v>3000</v>
      </c>
      <c r="P136" s="65">
        <f>Table224523689101112131415161718192021222423456789101112[[#This Row],[PEMBULATAN]]*O136</f>
        <v>93000</v>
      </c>
    </row>
    <row r="137" spans="1:16" ht="33" customHeight="1" x14ac:dyDescent="0.2">
      <c r="A137" s="93"/>
      <c r="B137" s="76"/>
      <c r="C137" s="90" t="s">
        <v>1435</v>
      </c>
      <c r="D137" s="79" t="s">
        <v>82</v>
      </c>
      <c r="E137" s="13">
        <v>44418</v>
      </c>
      <c r="F137" s="77" t="s">
        <v>1556</v>
      </c>
      <c r="G137" s="13">
        <v>44422</v>
      </c>
      <c r="H137" s="78" t="s">
        <v>1557</v>
      </c>
      <c r="I137" s="15">
        <v>90</v>
      </c>
      <c r="J137" s="15">
        <v>57</v>
      </c>
      <c r="K137" s="15">
        <v>27</v>
      </c>
      <c r="L137" s="15">
        <v>10</v>
      </c>
      <c r="M137" s="84">
        <v>34.627499999999998</v>
      </c>
      <c r="N137" s="73">
        <v>35</v>
      </c>
      <c r="O137" s="64">
        <v>3000</v>
      </c>
      <c r="P137" s="65">
        <f>Table224523689101112131415161718192021222423456789101112[[#This Row],[PEMBULATAN]]*O137</f>
        <v>105000</v>
      </c>
    </row>
    <row r="138" spans="1:16" ht="33" customHeight="1" x14ac:dyDescent="0.2">
      <c r="A138" s="93"/>
      <c r="B138" s="76"/>
      <c r="C138" s="90" t="s">
        <v>1436</v>
      </c>
      <c r="D138" s="79" t="s">
        <v>82</v>
      </c>
      <c r="E138" s="13">
        <v>44418</v>
      </c>
      <c r="F138" s="77" t="s">
        <v>1556</v>
      </c>
      <c r="G138" s="13">
        <v>44422</v>
      </c>
      <c r="H138" s="78" t="s">
        <v>1557</v>
      </c>
      <c r="I138" s="15">
        <v>95</v>
      </c>
      <c r="J138" s="15">
        <v>60</v>
      </c>
      <c r="K138" s="15">
        <v>28</v>
      </c>
      <c r="L138" s="15">
        <v>18</v>
      </c>
      <c r="M138" s="84">
        <v>39.9</v>
      </c>
      <c r="N138" s="73">
        <v>40</v>
      </c>
      <c r="O138" s="64">
        <v>3000</v>
      </c>
      <c r="P138" s="65">
        <f>Table224523689101112131415161718192021222423456789101112[[#This Row],[PEMBULATAN]]*O138</f>
        <v>120000</v>
      </c>
    </row>
    <row r="139" spans="1:16" ht="33" customHeight="1" x14ac:dyDescent="0.2">
      <c r="A139" s="93"/>
      <c r="B139" s="76"/>
      <c r="C139" s="90" t="s">
        <v>1437</v>
      </c>
      <c r="D139" s="79" t="s">
        <v>82</v>
      </c>
      <c r="E139" s="13">
        <v>44418</v>
      </c>
      <c r="F139" s="77" t="s">
        <v>1556</v>
      </c>
      <c r="G139" s="13">
        <v>44422</v>
      </c>
      <c r="H139" s="78" t="s">
        <v>1557</v>
      </c>
      <c r="I139" s="15">
        <v>96</v>
      </c>
      <c r="J139" s="15">
        <v>62</v>
      </c>
      <c r="K139" s="15">
        <v>33</v>
      </c>
      <c r="L139" s="15">
        <v>15</v>
      </c>
      <c r="M139" s="84">
        <v>49.103999999999999</v>
      </c>
      <c r="N139" s="73">
        <v>49</v>
      </c>
      <c r="O139" s="64">
        <v>3000</v>
      </c>
      <c r="P139" s="65">
        <f>Table224523689101112131415161718192021222423456789101112[[#This Row],[PEMBULATAN]]*O139</f>
        <v>147000</v>
      </c>
    </row>
    <row r="140" spans="1:16" ht="33" customHeight="1" x14ac:dyDescent="0.2">
      <c r="A140" s="93"/>
      <c r="B140" s="76"/>
      <c r="C140" s="90" t="s">
        <v>1438</v>
      </c>
      <c r="D140" s="79" t="s">
        <v>82</v>
      </c>
      <c r="E140" s="13">
        <v>44418</v>
      </c>
      <c r="F140" s="77" t="s">
        <v>1556</v>
      </c>
      <c r="G140" s="13">
        <v>44422</v>
      </c>
      <c r="H140" s="78" t="s">
        <v>1557</v>
      </c>
      <c r="I140" s="15">
        <v>95</v>
      </c>
      <c r="J140" s="15">
        <v>63</v>
      </c>
      <c r="K140" s="15">
        <v>39</v>
      </c>
      <c r="L140" s="15">
        <v>12</v>
      </c>
      <c r="M140" s="84">
        <v>58.353749999999998</v>
      </c>
      <c r="N140" s="73">
        <v>59</v>
      </c>
      <c r="O140" s="64">
        <v>3000</v>
      </c>
      <c r="P140" s="65">
        <f>Table224523689101112131415161718192021222423456789101112[[#This Row],[PEMBULATAN]]*O140</f>
        <v>177000</v>
      </c>
    </row>
    <row r="141" spans="1:16" ht="33" customHeight="1" x14ac:dyDescent="0.2">
      <c r="A141" s="93"/>
      <c r="B141" s="76"/>
      <c r="C141" s="90" t="s">
        <v>1439</v>
      </c>
      <c r="D141" s="79" t="s">
        <v>82</v>
      </c>
      <c r="E141" s="13">
        <v>44418</v>
      </c>
      <c r="F141" s="77" t="s">
        <v>1556</v>
      </c>
      <c r="G141" s="13">
        <v>44422</v>
      </c>
      <c r="H141" s="78" t="s">
        <v>1557</v>
      </c>
      <c r="I141" s="15">
        <v>78</v>
      </c>
      <c r="J141" s="15">
        <v>50</v>
      </c>
      <c r="K141" s="15">
        <v>37</v>
      </c>
      <c r="L141" s="15">
        <v>18</v>
      </c>
      <c r="M141" s="84">
        <v>36.075000000000003</v>
      </c>
      <c r="N141" s="73">
        <v>36</v>
      </c>
      <c r="O141" s="64">
        <v>3000</v>
      </c>
      <c r="P141" s="65">
        <f>Table224523689101112131415161718192021222423456789101112[[#This Row],[PEMBULATAN]]*O141</f>
        <v>108000</v>
      </c>
    </row>
    <row r="142" spans="1:16" ht="33" customHeight="1" x14ac:dyDescent="0.2">
      <c r="A142" s="93"/>
      <c r="B142" s="76"/>
      <c r="C142" s="90" t="s">
        <v>1440</v>
      </c>
      <c r="D142" s="79" t="s">
        <v>82</v>
      </c>
      <c r="E142" s="13">
        <v>44418</v>
      </c>
      <c r="F142" s="77" t="s">
        <v>1556</v>
      </c>
      <c r="G142" s="13">
        <v>44422</v>
      </c>
      <c r="H142" s="78" t="s">
        <v>1557</v>
      </c>
      <c r="I142" s="15">
        <v>68</v>
      </c>
      <c r="J142" s="15">
        <v>57</v>
      </c>
      <c r="K142" s="15">
        <v>28</v>
      </c>
      <c r="L142" s="15">
        <v>18</v>
      </c>
      <c r="M142" s="84">
        <v>27.132000000000001</v>
      </c>
      <c r="N142" s="73">
        <v>27</v>
      </c>
      <c r="O142" s="64">
        <v>3000</v>
      </c>
      <c r="P142" s="65">
        <f>Table224523689101112131415161718192021222423456789101112[[#This Row],[PEMBULATAN]]*O142</f>
        <v>81000</v>
      </c>
    </row>
    <row r="143" spans="1:16" ht="33" customHeight="1" x14ac:dyDescent="0.2">
      <c r="A143" s="93"/>
      <c r="B143" s="76"/>
      <c r="C143" s="90" t="s">
        <v>1441</v>
      </c>
      <c r="D143" s="79" t="s">
        <v>82</v>
      </c>
      <c r="E143" s="13">
        <v>44418</v>
      </c>
      <c r="F143" s="77" t="s">
        <v>1556</v>
      </c>
      <c r="G143" s="13">
        <v>44422</v>
      </c>
      <c r="H143" s="78" t="s">
        <v>1557</v>
      </c>
      <c r="I143" s="15">
        <v>85</v>
      </c>
      <c r="J143" s="15">
        <v>64</v>
      </c>
      <c r="K143" s="15">
        <v>33</v>
      </c>
      <c r="L143" s="15">
        <v>16</v>
      </c>
      <c r="M143" s="84">
        <v>44.88</v>
      </c>
      <c r="N143" s="73">
        <v>45</v>
      </c>
      <c r="O143" s="64">
        <v>3000</v>
      </c>
      <c r="P143" s="65">
        <f>Table224523689101112131415161718192021222423456789101112[[#This Row],[PEMBULATAN]]*O143</f>
        <v>135000</v>
      </c>
    </row>
    <row r="144" spans="1:16" ht="33" customHeight="1" x14ac:dyDescent="0.2">
      <c r="A144" s="93"/>
      <c r="B144" s="76"/>
      <c r="C144" s="90" t="s">
        <v>1442</v>
      </c>
      <c r="D144" s="79" t="s">
        <v>82</v>
      </c>
      <c r="E144" s="13">
        <v>44418</v>
      </c>
      <c r="F144" s="77" t="s">
        <v>1556</v>
      </c>
      <c r="G144" s="13">
        <v>44422</v>
      </c>
      <c r="H144" s="78" t="s">
        <v>1557</v>
      </c>
      <c r="I144" s="15">
        <v>53</v>
      </c>
      <c r="J144" s="15">
        <v>54</v>
      </c>
      <c r="K144" s="15">
        <v>24</v>
      </c>
      <c r="L144" s="15">
        <v>11</v>
      </c>
      <c r="M144" s="84">
        <v>17.172000000000001</v>
      </c>
      <c r="N144" s="73">
        <v>17</v>
      </c>
      <c r="O144" s="64">
        <v>3000</v>
      </c>
      <c r="P144" s="65">
        <f>Table224523689101112131415161718192021222423456789101112[[#This Row],[PEMBULATAN]]*O144</f>
        <v>51000</v>
      </c>
    </row>
    <row r="145" spans="1:16" ht="33" customHeight="1" x14ac:dyDescent="0.2">
      <c r="A145" s="93"/>
      <c r="B145" s="76"/>
      <c r="C145" s="90" t="s">
        <v>1443</v>
      </c>
      <c r="D145" s="79" t="s">
        <v>82</v>
      </c>
      <c r="E145" s="13">
        <v>44418</v>
      </c>
      <c r="F145" s="77" t="s">
        <v>1556</v>
      </c>
      <c r="G145" s="13">
        <v>44422</v>
      </c>
      <c r="H145" s="78" t="s">
        <v>1557</v>
      </c>
      <c r="I145" s="15">
        <v>99</v>
      </c>
      <c r="J145" s="15">
        <v>66</v>
      </c>
      <c r="K145" s="15">
        <v>13</v>
      </c>
      <c r="L145" s="15">
        <v>14</v>
      </c>
      <c r="M145" s="84">
        <v>21.235499999999998</v>
      </c>
      <c r="N145" s="73">
        <v>21</v>
      </c>
      <c r="O145" s="64">
        <v>3000</v>
      </c>
      <c r="P145" s="65">
        <f>Table224523689101112131415161718192021222423456789101112[[#This Row],[PEMBULATAN]]*O145</f>
        <v>63000</v>
      </c>
    </row>
    <row r="146" spans="1:16" ht="33" customHeight="1" x14ac:dyDescent="0.2">
      <c r="A146" s="93"/>
      <c r="B146" s="76"/>
      <c r="C146" s="90" t="s">
        <v>1444</v>
      </c>
      <c r="D146" s="79" t="s">
        <v>82</v>
      </c>
      <c r="E146" s="13">
        <v>44418</v>
      </c>
      <c r="F146" s="77" t="s">
        <v>1556</v>
      </c>
      <c r="G146" s="13">
        <v>44422</v>
      </c>
      <c r="H146" s="78" t="s">
        <v>1557</v>
      </c>
      <c r="I146" s="15">
        <v>96</v>
      </c>
      <c r="J146" s="15">
        <v>55</v>
      </c>
      <c r="K146" s="15">
        <v>25</v>
      </c>
      <c r="L146" s="15">
        <v>19</v>
      </c>
      <c r="M146" s="84">
        <v>33</v>
      </c>
      <c r="N146" s="73">
        <v>33</v>
      </c>
      <c r="O146" s="64">
        <v>3000</v>
      </c>
      <c r="P146" s="65">
        <f>Table224523689101112131415161718192021222423456789101112[[#This Row],[PEMBULATAN]]*O146</f>
        <v>99000</v>
      </c>
    </row>
    <row r="147" spans="1:16" ht="33" customHeight="1" x14ac:dyDescent="0.2">
      <c r="A147" s="93"/>
      <c r="B147" s="76"/>
      <c r="C147" s="90" t="s">
        <v>1445</v>
      </c>
      <c r="D147" s="79" t="s">
        <v>82</v>
      </c>
      <c r="E147" s="13">
        <v>44418</v>
      </c>
      <c r="F147" s="77" t="s">
        <v>1556</v>
      </c>
      <c r="G147" s="13">
        <v>44422</v>
      </c>
      <c r="H147" s="78" t="s">
        <v>1557</v>
      </c>
      <c r="I147" s="15">
        <v>98</v>
      </c>
      <c r="J147" s="15">
        <v>57</v>
      </c>
      <c r="K147" s="15">
        <v>27</v>
      </c>
      <c r="L147" s="15">
        <v>20</v>
      </c>
      <c r="M147" s="84">
        <v>37.705500000000001</v>
      </c>
      <c r="N147" s="73">
        <v>38</v>
      </c>
      <c r="O147" s="64">
        <v>3000</v>
      </c>
      <c r="P147" s="65">
        <f>Table224523689101112131415161718192021222423456789101112[[#This Row],[PEMBULATAN]]*O147</f>
        <v>114000</v>
      </c>
    </row>
    <row r="148" spans="1:16" ht="33" customHeight="1" x14ac:dyDescent="0.2">
      <c r="A148" s="93"/>
      <c r="B148" s="76"/>
      <c r="C148" s="90" t="s">
        <v>1446</v>
      </c>
      <c r="D148" s="79" t="s">
        <v>82</v>
      </c>
      <c r="E148" s="13">
        <v>44418</v>
      </c>
      <c r="F148" s="77" t="s">
        <v>1556</v>
      </c>
      <c r="G148" s="13">
        <v>44422</v>
      </c>
      <c r="H148" s="78" t="s">
        <v>1557</v>
      </c>
      <c r="I148" s="15">
        <v>60</v>
      </c>
      <c r="J148" s="15">
        <v>67</v>
      </c>
      <c r="K148" s="15">
        <v>15</v>
      </c>
      <c r="L148" s="15">
        <v>7</v>
      </c>
      <c r="M148" s="84">
        <v>15.074999999999999</v>
      </c>
      <c r="N148" s="73">
        <v>15</v>
      </c>
      <c r="O148" s="64">
        <v>3000</v>
      </c>
      <c r="P148" s="65">
        <f>Table224523689101112131415161718192021222423456789101112[[#This Row],[PEMBULATAN]]*O148</f>
        <v>45000</v>
      </c>
    </row>
    <row r="149" spans="1:16" ht="33" customHeight="1" x14ac:dyDescent="0.2">
      <c r="A149" s="93"/>
      <c r="B149" s="76"/>
      <c r="C149" s="90" t="s">
        <v>1447</v>
      </c>
      <c r="D149" s="79" t="s">
        <v>82</v>
      </c>
      <c r="E149" s="13">
        <v>44418</v>
      </c>
      <c r="F149" s="77" t="s">
        <v>1556</v>
      </c>
      <c r="G149" s="13">
        <v>44422</v>
      </c>
      <c r="H149" s="78" t="s">
        <v>1557</v>
      </c>
      <c r="I149" s="15">
        <v>78</v>
      </c>
      <c r="J149" s="15">
        <v>54</v>
      </c>
      <c r="K149" s="15">
        <v>26</v>
      </c>
      <c r="L149" s="15">
        <v>12</v>
      </c>
      <c r="M149" s="84">
        <v>27.378</v>
      </c>
      <c r="N149" s="73">
        <v>28</v>
      </c>
      <c r="O149" s="64">
        <v>3000</v>
      </c>
      <c r="P149" s="65">
        <f>Table224523689101112131415161718192021222423456789101112[[#This Row],[PEMBULATAN]]*O149</f>
        <v>84000</v>
      </c>
    </row>
    <row r="150" spans="1:16" ht="33" customHeight="1" x14ac:dyDescent="0.2">
      <c r="A150" s="93"/>
      <c r="B150" s="76"/>
      <c r="C150" s="90" t="s">
        <v>1448</v>
      </c>
      <c r="D150" s="79" t="s">
        <v>82</v>
      </c>
      <c r="E150" s="13">
        <v>44418</v>
      </c>
      <c r="F150" s="77" t="s">
        <v>1556</v>
      </c>
      <c r="G150" s="13">
        <v>44422</v>
      </c>
      <c r="H150" s="78" t="s">
        <v>1557</v>
      </c>
      <c r="I150" s="15">
        <v>95</v>
      </c>
      <c r="J150" s="15">
        <v>69</v>
      </c>
      <c r="K150" s="15">
        <v>27</v>
      </c>
      <c r="L150" s="15">
        <v>12</v>
      </c>
      <c r="M150" s="84">
        <v>44.246250000000003</v>
      </c>
      <c r="N150" s="73">
        <v>44</v>
      </c>
      <c r="O150" s="64">
        <v>3000</v>
      </c>
      <c r="P150" s="65">
        <f>Table224523689101112131415161718192021222423456789101112[[#This Row],[PEMBULATAN]]*O150</f>
        <v>132000</v>
      </c>
    </row>
    <row r="151" spans="1:16" ht="33" customHeight="1" x14ac:dyDescent="0.2">
      <c r="A151" s="93"/>
      <c r="B151" s="76"/>
      <c r="C151" s="90" t="s">
        <v>1449</v>
      </c>
      <c r="D151" s="79" t="s">
        <v>82</v>
      </c>
      <c r="E151" s="13">
        <v>44418</v>
      </c>
      <c r="F151" s="77" t="s">
        <v>1556</v>
      </c>
      <c r="G151" s="13">
        <v>44422</v>
      </c>
      <c r="H151" s="78" t="s">
        <v>1557</v>
      </c>
      <c r="I151" s="15">
        <v>83</v>
      </c>
      <c r="J151" s="15">
        <v>50</v>
      </c>
      <c r="K151" s="15">
        <v>24</v>
      </c>
      <c r="L151" s="15">
        <v>17</v>
      </c>
      <c r="M151" s="84">
        <v>24.9</v>
      </c>
      <c r="N151" s="73">
        <v>25</v>
      </c>
      <c r="O151" s="64">
        <v>3000</v>
      </c>
      <c r="P151" s="65">
        <f>Table224523689101112131415161718192021222423456789101112[[#This Row],[PEMBULATAN]]*O151</f>
        <v>75000</v>
      </c>
    </row>
    <row r="152" spans="1:16" ht="33" customHeight="1" x14ac:dyDescent="0.2">
      <c r="A152" s="93"/>
      <c r="B152" s="76"/>
      <c r="C152" s="90" t="s">
        <v>1450</v>
      </c>
      <c r="D152" s="79" t="s">
        <v>82</v>
      </c>
      <c r="E152" s="13">
        <v>44418</v>
      </c>
      <c r="F152" s="77" t="s">
        <v>1556</v>
      </c>
      <c r="G152" s="13">
        <v>44422</v>
      </c>
      <c r="H152" s="78" t="s">
        <v>1557</v>
      </c>
      <c r="I152" s="15">
        <v>63</v>
      </c>
      <c r="J152" s="15">
        <v>67</v>
      </c>
      <c r="K152" s="15">
        <v>31</v>
      </c>
      <c r="L152" s="15">
        <v>15</v>
      </c>
      <c r="M152" s="84">
        <v>32.71275</v>
      </c>
      <c r="N152" s="73">
        <v>33</v>
      </c>
      <c r="O152" s="64">
        <v>3000</v>
      </c>
      <c r="P152" s="65">
        <f>Table224523689101112131415161718192021222423456789101112[[#This Row],[PEMBULATAN]]*O152</f>
        <v>99000</v>
      </c>
    </row>
    <row r="153" spans="1:16" ht="33" customHeight="1" x14ac:dyDescent="0.2">
      <c r="A153" s="93"/>
      <c r="B153" s="76"/>
      <c r="C153" s="90" t="s">
        <v>1451</v>
      </c>
      <c r="D153" s="79" t="s">
        <v>82</v>
      </c>
      <c r="E153" s="13">
        <v>44418</v>
      </c>
      <c r="F153" s="77" t="s">
        <v>1556</v>
      </c>
      <c r="G153" s="13">
        <v>44422</v>
      </c>
      <c r="H153" s="78" t="s">
        <v>1557</v>
      </c>
      <c r="I153" s="15">
        <v>96</v>
      </c>
      <c r="J153" s="15">
        <v>54</v>
      </c>
      <c r="K153" s="15">
        <v>41</v>
      </c>
      <c r="L153" s="15">
        <v>6</v>
      </c>
      <c r="M153" s="84">
        <v>53.136000000000003</v>
      </c>
      <c r="N153" s="73">
        <v>53</v>
      </c>
      <c r="O153" s="64">
        <v>3000</v>
      </c>
      <c r="P153" s="65">
        <f>Table224523689101112131415161718192021222423456789101112[[#This Row],[PEMBULATAN]]*O153</f>
        <v>159000</v>
      </c>
    </row>
    <row r="154" spans="1:16" ht="33" customHeight="1" x14ac:dyDescent="0.2">
      <c r="A154" s="93"/>
      <c r="B154" s="76"/>
      <c r="C154" s="90" t="s">
        <v>1452</v>
      </c>
      <c r="D154" s="79" t="s">
        <v>82</v>
      </c>
      <c r="E154" s="13">
        <v>44418</v>
      </c>
      <c r="F154" s="77" t="s">
        <v>1556</v>
      </c>
      <c r="G154" s="13">
        <v>44422</v>
      </c>
      <c r="H154" s="78" t="s">
        <v>1557</v>
      </c>
      <c r="I154" s="15">
        <v>92</v>
      </c>
      <c r="J154" s="15">
        <v>61</v>
      </c>
      <c r="K154" s="15">
        <v>25</v>
      </c>
      <c r="L154" s="15">
        <v>5</v>
      </c>
      <c r="M154" s="84">
        <v>35.075000000000003</v>
      </c>
      <c r="N154" s="73">
        <v>35</v>
      </c>
      <c r="O154" s="64">
        <v>3000</v>
      </c>
      <c r="P154" s="65">
        <f>Table224523689101112131415161718192021222423456789101112[[#This Row],[PEMBULATAN]]*O154</f>
        <v>105000</v>
      </c>
    </row>
    <row r="155" spans="1:16" ht="33" customHeight="1" x14ac:dyDescent="0.2">
      <c r="A155" s="93"/>
      <c r="B155" s="76"/>
      <c r="C155" s="90" t="s">
        <v>1453</v>
      </c>
      <c r="D155" s="79" t="s">
        <v>82</v>
      </c>
      <c r="E155" s="13">
        <v>44418</v>
      </c>
      <c r="F155" s="77" t="s">
        <v>1556</v>
      </c>
      <c r="G155" s="13">
        <v>44422</v>
      </c>
      <c r="H155" s="78" t="s">
        <v>1557</v>
      </c>
      <c r="I155" s="15">
        <v>97</v>
      </c>
      <c r="J155" s="15">
        <v>54</v>
      </c>
      <c r="K155" s="15">
        <v>34</v>
      </c>
      <c r="L155" s="15">
        <v>18</v>
      </c>
      <c r="M155" s="84">
        <v>44.523000000000003</v>
      </c>
      <c r="N155" s="73">
        <v>45</v>
      </c>
      <c r="O155" s="64">
        <v>3000</v>
      </c>
      <c r="P155" s="65">
        <f>Table224523689101112131415161718192021222423456789101112[[#This Row],[PEMBULATAN]]*O155</f>
        <v>135000</v>
      </c>
    </row>
    <row r="156" spans="1:16" ht="33" customHeight="1" x14ac:dyDescent="0.2">
      <c r="A156" s="93"/>
      <c r="B156" s="76"/>
      <c r="C156" s="90" t="s">
        <v>1454</v>
      </c>
      <c r="D156" s="79" t="s">
        <v>82</v>
      </c>
      <c r="E156" s="13">
        <v>44418</v>
      </c>
      <c r="F156" s="77" t="s">
        <v>1556</v>
      </c>
      <c r="G156" s="13">
        <v>44422</v>
      </c>
      <c r="H156" s="78" t="s">
        <v>1557</v>
      </c>
      <c r="I156" s="15">
        <v>65</v>
      </c>
      <c r="J156" s="15">
        <v>62</v>
      </c>
      <c r="K156" s="15">
        <v>25</v>
      </c>
      <c r="L156" s="15">
        <v>14</v>
      </c>
      <c r="M156" s="84">
        <v>25.1875</v>
      </c>
      <c r="N156" s="73">
        <v>25</v>
      </c>
      <c r="O156" s="64">
        <v>3000</v>
      </c>
      <c r="P156" s="65">
        <f>Table224523689101112131415161718192021222423456789101112[[#This Row],[PEMBULATAN]]*O156</f>
        <v>75000</v>
      </c>
    </row>
    <row r="157" spans="1:16" ht="33" customHeight="1" x14ac:dyDescent="0.2">
      <c r="A157" s="93"/>
      <c r="B157" s="76"/>
      <c r="C157" s="90" t="s">
        <v>1455</v>
      </c>
      <c r="D157" s="79" t="s">
        <v>82</v>
      </c>
      <c r="E157" s="13">
        <v>44418</v>
      </c>
      <c r="F157" s="77" t="s">
        <v>1556</v>
      </c>
      <c r="G157" s="13">
        <v>44422</v>
      </c>
      <c r="H157" s="78" t="s">
        <v>1557</v>
      </c>
      <c r="I157" s="15">
        <v>94</v>
      </c>
      <c r="J157" s="15">
        <v>74</v>
      </c>
      <c r="K157" s="15">
        <v>33</v>
      </c>
      <c r="L157" s="15">
        <v>12</v>
      </c>
      <c r="M157" s="84">
        <v>57.387</v>
      </c>
      <c r="N157" s="73">
        <v>58</v>
      </c>
      <c r="O157" s="64">
        <v>3000</v>
      </c>
      <c r="P157" s="65">
        <f>Table224523689101112131415161718192021222423456789101112[[#This Row],[PEMBULATAN]]*O157</f>
        <v>174000</v>
      </c>
    </row>
    <row r="158" spans="1:16" ht="33" customHeight="1" x14ac:dyDescent="0.2">
      <c r="A158" s="93"/>
      <c r="B158" s="76"/>
      <c r="C158" s="90" t="s">
        <v>1456</v>
      </c>
      <c r="D158" s="79" t="s">
        <v>82</v>
      </c>
      <c r="E158" s="13">
        <v>44418</v>
      </c>
      <c r="F158" s="77" t="s">
        <v>1556</v>
      </c>
      <c r="G158" s="13">
        <v>44422</v>
      </c>
      <c r="H158" s="78" t="s">
        <v>1557</v>
      </c>
      <c r="I158" s="15">
        <v>88</v>
      </c>
      <c r="J158" s="15">
        <v>55</v>
      </c>
      <c r="K158" s="15">
        <v>22</v>
      </c>
      <c r="L158" s="15">
        <v>11</v>
      </c>
      <c r="M158" s="84">
        <v>26.62</v>
      </c>
      <c r="N158" s="73">
        <v>27</v>
      </c>
      <c r="O158" s="64">
        <v>3000</v>
      </c>
      <c r="P158" s="65">
        <f>Table224523689101112131415161718192021222423456789101112[[#This Row],[PEMBULATAN]]*O158</f>
        <v>81000</v>
      </c>
    </row>
    <row r="159" spans="1:16" ht="33" customHeight="1" x14ac:dyDescent="0.2">
      <c r="A159" s="93"/>
      <c r="B159" s="76"/>
      <c r="C159" s="90" t="s">
        <v>1457</v>
      </c>
      <c r="D159" s="79" t="s">
        <v>82</v>
      </c>
      <c r="E159" s="13">
        <v>44418</v>
      </c>
      <c r="F159" s="77" t="s">
        <v>1556</v>
      </c>
      <c r="G159" s="13">
        <v>44422</v>
      </c>
      <c r="H159" s="78" t="s">
        <v>1557</v>
      </c>
      <c r="I159" s="15">
        <v>68</v>
      </c>
      <c r="J159" s="15">
        <v>57</v>
      </c>
      <c r="K159" s="15">
        <v>30</v>
      </c>
      <c r="L159" s="15">
        <v>11</v>
      </c>
      <c r="M159" s="84">
        <v>29.07</v>
      </c>
      <c r="N159" s="73">
        <v>29</v>
      </c>
      <c r="O159" s="64">
        <v>3000</v>
      </c>
      <c r="P159" s="65">
        <f>Table224523689101112131415161718192021222423456789101112[[#This Row],[PEMBULATAN]]*O159</f>
        <v>87000</v>
      </c>
    </row>
    <row r="160" spans="1:16" ht="33" customHeight="1" x14ac:dyDescent="0.2">
      <c r="A160" s="93"/>
      <c r="B160" s="76"/>
      <c r="C160" s="90" t="s">
        <v>1458</v>
      </c>
      <c r="D160" s="79" t="s">
        <v>82</v>
      </c>
      <c r="E160" s="13">
        <v>44418</v>
      </c>
      <c r="F160" s="77" t="s">
        <v>1556</v>
      </c>
      <c r="G160" s="13">
        <v>44422</v>
      </c>
      <c r="H160" s="78" t="s">
        <v>1557</v>
      </c>
      <c r="I160" s="15">
        <v>93</v>
      </c>
      <c r="J160" s="15">
        <v>64</v>
      </c>
      <c r="K160" s="15">
        <v>32</v>
      </c>
      <c r="L160" s="15">
        <v>1</v>
      </c>
      <c r="M160" s="84">
        <v>47.616</v>
      </c>
      <c r="N160" s="73">
        <v>48</v>
      </c>
      <c r="O160" s="64">
        <v>3000</v>
      </c>
      <c r="P160" s="65">
        <f>Table224523689101112131415161718192021222423456789101112[[#This Row],[PEMBULATAN]]*O160</f>
        <v>144000</v>
      </c>
    </row>
    <row r="161" spans="1:16" ht="33" customHeight="1" x14ac:dyDescent="0.2">
      <c r="A161" s="93"/>
      <c r="B161" s="76"/>
      <c r="C161" s="90" t="s">
        <v>1459</v>
      </c>
      <c r="D161" s="79" t="s">
        <v>82</v>
      </c>
      <c r="E161" s="13">
        <v>44418</v>
      </c>
      <c r="F161" s="77" t="s">
        <v>1556</v>
      </c>
      <c r="G161" s="13">
        <v>44422</v>
      </c>
      <c r="H161" s="78" t="s">
        <v>1557</v>
      </c>
      <c r="I161" s="15">
        <v>90</v>
      </c>
      <c r="J161" s="15">
        <v>60</v>
      </c>
      <c r="K161" s="15">
        <v>24</v>
      </c>
      <c r="L161" s="15">
        <v>8</v>
      </c>
      <c r="M161" s="84">
        <v>32.4</v>
      </c>
      <c r="N161" s="73">
        <v>33</v>
      </c>
      <c r="O161" s="64">
        <v>3000</v>
      </c>
      <c r="P161" s="65">
        <f>Table224523689101112131415161718192021222423456789101112[[#This Row],[PEMBULATAN]]*O161</f>
        <v>99000</v>
      </c>
    </row>
    <row r="162" spans="1:16" ht="33" customHeight="1" x14ac:dyDescent="0.2">
      <c r="A162" s="93"/>
      <c r="B162" s="76"/>
      <c r="C162" s="90" t="s">
        <v>1460</v>
      </c>
      <c r="D162" s="79" t="s">
        <v>82</v>
      </c>
      <c r="E162" s="13">
        <v>44418</v>
      </c>
      <c r="F162" s="77" t="s">
        <v>1556</v>
      </c>
      <c r="G162" s="13">
        <v>44422</v>
      </c>
      <c r="H162" s="78" t="s">
        <v>1557</v>
      </c>
      <c r="I162" s="15">
        <v>94</v>
      </c>
      <c r="J162" s="15">
        <v>45</v>
      </c>
      <c r="K162" s="15">
        <v>28</v>
      </c>
      <c r="L162" s="15">
        <v>4</v>
      </c>
      <c r="M162" s="84">
        <v>29.61</v>
      </c>
      <c r="N162" s="73">
        <v>30</v>
      </c>
      <c r="O162" s="64">
        <v>3000</v>
      </c>
      <c r="P162" s="65">
        <f>Table224523689101112131415161718192021222423456789101112[[#This Row],[PEMBULATAN]]*O162</f>
        <v>90000</v>
      </c>
    </row>
    <row r="163" spans="1:16" ht="33" customHeight="1" x14ac:dyDescent="0.2">
      <c r="A163" s="93"/>
      <c r="B163" s="76"/>
      <c r="C163" s="90" t="s">
        <v>1461</v>
      </c>
      <c r="D163" s="79" t="s">
        <v>82</v>
      </c>
      <c r="E163" s="13">
        <v>44418</v>
      </c>
      <c r="F163" s="77" t="s">
        <v>1556</v>
      </c>
      <c r="G163" s="13">
        <v>44422</v>
      </c>
      <c r="H163" s="78" t="s">
        <v>1557</v>
      </c>
      <c r="I163" s="15">
        <v>98</v>
      </c>
      <c r="J163" s="15">
        <v>63</v>
      </c>
      <c r="K163" s="15">
        <v>28</v>
      </c>
      <c r="L163" s="15">
        <v>5</v>
      </c>
      <c r="M163" s="84">
        <v>43.218000000000004</v>
      </c>
      <c r="N163" s="73">
        <v>43</v>
      </c>
      <c r="O163" s="64">
        <v>3000</v>
      </c>
      <c r="P163" s="65">
        <f>Table224523689101112131415161718192021222423456789101112[[#This Row],[PEMBULATAN]]*O163</f>
        <v>129000</v>
      </c>
    </row>
    <row r="164" spans="1:16" ht="33" customHeight="1" x14ac:dyDescent="0.2">
      <c r="A164" s="93"/>
      <c r="B164" s="76"/>
      <c r="C164" s="90" t="s">
        <v>1462</v>
      </c>
      <c r="D164" s="79" t="s">
        <v>82</v>
      </c>
      <c r="E164" s="13">
        <v>44418</v>
      </c>
      <c r="F164" s="77" t="s">
        <v>1556</v>
      </c>
      <c r="G164" s="13">
        <v>44422</v>
      </c>
      <c r="H164" s="78" t="s">
        <v>1557</v>
      </c>
      <c r="I164" s="15">
        <v>55</v>
      </c>
      <c r="J164" s="15">
        <v>40</v>
      </c>
      <c r="K164" s="15">
        <v>20</v>
      </c>
      <c r="L164" s="15">
        <v>12</v>
      </c>
      <c r="M164" s="84">
        <v>11</v>
      </c>
      <c r="N164" s="73">
        <v>12</v>
      </c>
      <c r="O164" s="64">
        <v>3000</v>
      </c>
      <c r="P164" s="65">
        <f>Table224523689101112131415161718192021222423456789101112[[#This Row],[PEMBULATAN]]*O164</f>
        <v>36000</v>
      </c>
    </row>
    <row r="165" spans="1:16" ht="33" customHeight="1" x14ac:dyDescent="0.2">
      <c r="A165" s="93"/>
      <c r="B165" s="76"/>
      <c r="C165" s="90" t="s">
        <v>1463</v>
      </c>
      <c r="D165" s="79" t="s">
        <v>82</v>
      </c>
      <c r="E165" s="13">
        <v>44418</v>
      </c>
      <c r="F165" s="77" t="s">
        <v>1556</v>
      </c>
      <c r="G165" s="13">
        <v>44422</v>
      </c>
      <c r="H165" s="78" t="s">
        <v>1557</v>
      </c>
      <c r="I165" s="15">
        <v>67</v>
      </c>
      <c r="J165" s="15">
        <v>68</v>
      </c>
      <c r="K165" s="15">
        <v>17</v>
      </c>
      <c r="L165" s="15">
        <v>5</v>
      </c>
      <c r="M165" s="84">
        <v>19.363</v>
      </c>
      <c r="N165" s="73">
        <v>20</v>
      </c>
      <c r="O165" s="64">
        <v>3000</v>
      </c>
      <c r="P165" s="65">
        <f>Table224523689101112131415161718192021222423456789101112[[#This Row],[PEMBULATAN]]*O165</f>
        <v>60000</v>
      </c>
    </row>
    <row r="166" spans="1:16" ht="33" customHeight="1" x14ac:dyDescent="0.2">
      <c r="A166" s="93"/>
      <c r="B166" s="76"/>
      <c r="C166" s="90" t="s">
        <v>1464</v>
      </c>
      <c r="D166" s="79" t="s">
        <v>82</v>
      </c>
      <c r="E166" s="13">
        <v>44418</v>
      </c>
      <c r="F166" s="77" t="s">
        <v>1556</v>
      </c>
      <c r="G166" s="13">
        <v>44422</v>
      </c>
      <c r="H166" s="78" t="s">
        <v>1557</v>
      </c>
      <c r="I166" s="15">
        <v>76</v>
      </c>
      <c r="J166" s="15">
        <v>62</v>
      </c>
      <c r="K166" s="15">
        <v>25</v>
      </c>
      <c r="L166" s="15">
        <v>12</v>
      </c>
      <c r="M166" s="84">
        <v>29.45</v>
      </c>
      <c r="N166" s="73">
        <v>30</v>
      </c>
      <c r="O166" s="64">
        <v>3000</v>
      </c>
      <c r="P166" s="65">
        <f>Table224523689101112131415161718192021222423456789101112[[#This Row],[PEMBULATAN]]*O166</f>
        <v>90000</v>
      </c>
    </row>
    <row r="167" spans="1:16" ht="33" customHeight="1" x14ac:dyDescent="0.2">
      <c r="A167" s="93"/>
      <c r="B167" s="76"/>
      <c r="C167" s="90" t="s">
        <v>1465</v>
      </c>
      <c r="D167" s="79" t="s">
        <v>82</v>
      </c>
      <c r="E167" s="13">
        <v>44418</v>
      </c>
      <c r="F167" s="77" t="s">
        <v>1556</v>
      </c>
      <c r="G167" s="13">
        <v>44422</v>
      </c>
      <c r="H167" s="78" t="s">
        <v>1557</v>
      </c>
      <c r="I167" s="15">
        <v>93</v>
      </c>
      <c r="J167" s="15">
        <v>62</v>
      </c>
      <c r="K167" s="15">
        <v>23</v>
      </c>
      <c r="L167" s="15">
        <v>10</v>
      </c>
      <c r="M167" s="84">
        <v>33.154499999999999</v>
      </c>
      <c r="N167" s="73">
        <v>33</v>
      </c>
      <c r="O167" s="64">
        <v>3000</v>
      </c>
      <c r="P167" s="65">
        <f>Table224523689101112131415161718192021222423456789101112[[#This Row],[PEMBULATAN]]*O167</f>
        <v>99000</v>
      </c>
    </row>
    <row r="168" spans="1:16" ht="33" customHeight="1" x14ac:dyDescent="0.2">
      <c r="A168" s="93"/>
      <c r="B168" s="76"/>
      <c r="C168" s="90" t="s">
        <v>1466</v>
      </c>
      <c r="D168" s="79" t="s">
        <v>82</v>
      </c>
      <c r="E168" s="13">
        <v>44418</v>
      </c>
      <c r="F168" s="77" t="s">
        <v>1556</v>
      </c>
      <c r="G168" s="13">
        <v>44422</v>
      </c>
      <c r="H168" s="78" t="s">
        <v>1557</v>
      </c>
      <c r="I168" s="15">
        <v>50</v>
      </c>
      <c r="J168" s="15">
        <v>44</v>
      </c>
      <c r="K168" s="15">
        <v>32</v>
      </c>
      <c r="L168" s="15">
        <v>24</v>
      </c>
      <c r="M168" s="84">
        <v>17.600000000000001</v>
      </c>
      <c r="N168" s="73">
        <v>24</v>
      </c>
      <c r="O168" s="64">
        <v>3000</v>
      </c>
      <c r="P168" s="65">
        <f>Table224523689101112131415161718192021222423456789101112[[#This Row],[PEMBULATAN]]*O168</f>
        <v>72000</v>
      </c>
    </row>
    <row r="169" spans="1:16" ht="33" customHeight="1" x14ac:dyDescent="0.2">
      <c r="A169" s="93"/>
      <c r="B169" s="76"/>
      <c r="C169" s="90" t="s">
        <v>1467</v>
      </c>
      <c r="D169" s="79" t="s">
        <v>82</v>
      </c>
      <c r="E169" s="13">
        <v>44418</v>
      </c>
      <c r="F169" s="77" t="s">
        <v>1556</v>
      </c>
      <c r="G169" s="13">
        <v>44422</v>
      </c>
      <c r="H169" s="78" t="s">
        <v>1557</v>
      </c>
      <c r="I169" s="15">
        <v>78</v>
      </c>
      <c r="J169" s="15">
        <v>54</v>
      </c>
      <c r="K169" s="15">
        <v>32</v>
      </c>
      <c r="L169" s="15">
        <v>14</v>
      </c>
      <c r="M169" s="84">
        <v>33.695999999999998</v>
      </c>
      <c r="N169" s="73">
        <v>34</v>
      </c>
      <c r="O169" s="64">
        <v>3000</v>
      </c>
      <c r="P169" s="65">
        <f>Table224523689101112131415161718192021222423456789101112[[#This Row],[PEMBULATAN]]*O169</f>
        <v>102000</v>
      </c>
    </row>
    <row r="170" spans="1:16" ht="33" customHeight="1" x14ac:dyDescent="0.2">
      <c r="A170" s="93"/>
      <c r="B170" s="76"/>
      <c r="C170" s="90" t="s">
        <v>1468</v>
      </c>
      <c r="D170" s="79" t="s">
        <v>82</v>
      </c>
      <c r="E170" s="13">
        <v>44418</v>
      </c>
      <c r="F170" s="77" t="s">
        <v>1556</v>
      </c>
      <c r="G170" s="13">
        <v>44422</v>
      </c>
      <c r="H170" s="78" t="s">
        <v>1557</v>
      </c>
      <c r="I170" s="15">
        <v>70</v>
      </c>
      <c r="J170" s="15">
        <v>40</v>
      </c>
      <c r="K170" s="15">
        <v>40</v>
      </c>
      <c r="L170" s="15">
        <v>11</v>
      </c>
      <c r="M170" s="84">
        <v>28</v>
      </c>
      <c r="N170" s="73">
        <v>28</v>
      </c>
      <c r="O170" s="64">
        <v>3000</v>
      </c>
      <c r="P170" s="65">
        <f>Table224523689101112131415161718192021222423456789101112[[#This Row],[PEMBULATAN]]*O170</f>
        <v>84000</v>
      </c>
    </row>
    <row r="171" spans="1:16" ht="33" customHeight="1" x14ac:dyDescent="0.2">
      <c r="A171" s="93"/>
      <c r="B171" s="76"/>
      <c r="C171" s="90" t="s">
        <v>1469</v>
      </c>
      <c r="D171" s="79" t="s">
        <v>82</v>
      </c>
      <c r="E171" s="13">
        <v>44418</v>
      </c>
      <c r="F171" s="77" t="s">
        <v>1556</v>
      </c>
      <c r="G171" s="13">
        <v>44422</v>
      </c>
      <c r="H171" s="78" t="s">
        <v>1557</v>
      </c>
      <c r="I171" s="15">
        <v>68</v>
      </c>
      <c r="J171" s="15">
        <v>66</v>
      </c>
      <c r="K171" s="15">
        <v>26</v>
      </c>
      <c r="L171" s="15">
        <v>18</v>
      </c>
      <c r="M171" s="84">
        <v>29.172000000000001</v>
      </c>
      <c r="N171" s="73">
        <v>29</v>
      </c>
      <c r="O171" s="64">
        <v>3000</v>
      </c>
      <c r="P171" s="65">
        <f>Table224523689101112131415161718192021222423456789101112[[#This Row],[PEMBULATAN]]*O171</f>
        <v>87000</v>
      </c>
    </row>
    <row r="172" spans="1:16" ht="33" customHeight="1" x14ac:dyDescent="0.2">
      <c r="A172" s="93"/>
      <c r="B172" s="76"/>
      <c r="C172" s="90" t="s">
        <v>1470</v>
      </c>
      <c r="D172" s="79" t="s">
        <v>82</v>
      </c>
      <c r="E172" s="13">
        <v>44418</v>
      </c>
      <c r="F172" s="77" t="s">
        <v>1556</v>
      </c>
      <c r="G172" s="13">
        <v>44422</v>
      </c>
      <c r="H172" s="78" t="s">
        <v>1557</v>
      </c>
      <c r="I172" s="15">
        <v>83</v>
      </c>
      <c r="J172" s="15">
        <v>50</v>
      </c>
      <c r="K172" s="15">
        <v>40</v>
      </c>
      <c r="L172" s="15">
        <v>18</v>
      </c>
      <c r="M172" s="84">
        <v>41.5</v>
      </c>
      <c r="N172" s="73">
        <v>42</v>
      </c>
      <c r="O172" s="64">
        <v>3000</v>
      </c>
      <c r="P172" s="65">
        <f>Table224523689101112131415161718192021222423456789101112[[#This Row],[PEMBULATAN]]*O172</f>
        <v>126000</v>
      </c>
    </row>
    <row r="173" spans="1:16" ht="33" customHeight="1" x14ac:dyDescent="0.2">
      <c r="A173" s="93"/>
      <c r="B173" s="76"/>
      <c r="C173" s="90" t="s">
        <v>1471</v>
      </c>
      <c r="D173" s="79" t="s">
        <v>82</v>
      </c>
      <c r="E173" s="13">
        <v>44418</v>
      </c>
      <c r="F173" s="77" t="s">
        <v>1556</v>
      </c>
      <c r="G173" s="13">
        <v>44422</v>
      </c>
      <c r="H173" s="78" t="s">
        <v>1557</v>
      </c>
      <c r="I173" s="15">
        <v>84</v>
      </c>
      <c r="J173" s="15">
        <v>53</v>
      </c>
      <c r="K173" s="15">
        <v>26</v>
      </c>
      <c r="L173" s="15">
        <v>8</v>
      </c>
      <c r="M173" s="84">
        <v>28.937999999999999</v>
      </c>
      <c r="N173" s="73">
        <v>29</v>
      </c>
      <c r="O173" s="64">
        <v>3000</v>
      </c>
      <c r="P173" s="65">
        <f>Table224523689101112131415161718192021222423456789101112[[#This Row],[PEMBULATAN]]*O173</f>
        <v>87000</v>
      </c>
    </row>
    <row r="174" spans="1:16" ht="33" customHeight="1" x14ac:dyDescent="0.2">
      <c r="A174" s="93"/>
      <c r="B174" s="76"/>
      <c r="C174" s="90" t="s">
        <v>1472</v>
      </c>
      <c r="D174" s="79" t="s">
        <v>82</v>
      </c>
      <c r="E174" s="13">
        <v>44418</v>
      </c>
      <c r="F174" s="77" t="s">
        <v>1556</v>
      </c>
      <c r="G174" s="13">
        <v>44422</v>
      </c>
      <c r="H174" s="78" t="s">
        <v>1557</v>
      </c>
      <c r="I174" s="15">
        <v>77</v>
      </c>
      <c r="J174" s="15">
        <v>54</v>
      </c>
      <c r="K174" s="15">
        <v>30</v>
      </c>
      <c r="L174" s="15">
        <v>8</v>
      </c>
      <c r="M174" s="84">
        <v>31.184999999999999</v>
      </c>
      <c r="N174" s="73">
        <v>31</v>
      </c>
      <c r="O174" s="64">
        <v>3000</v>
      </c>
      <c r="P174" s="65">
        <f>Table224523689101112131415161718192021222423456789101112[[#This Row],[PEMBULATAN]]*O174</f>
        <v>93000</v>
      </c>
    </row>
    <row r="175" spans="1:16" ht="33" customHeight="1" x14ac:dyDescent="0.2">
      <c r="A175" s="93"/>
      <c r="B175" s="76"/>
      <c r="C175" s="90" t="s">
        <v>1473</v>
      </c>
      <c r="D175" s="79" t="s">
        <v>82</v>
      </c>
      <c r="E175" s="13">
        <v>44418</v>
      </c>
      <c r="F175" s="77" t="s">
        <v>1556</v>
      </c>
      <c r="G175" s="13">
        <v>44422</v>
      </c>
      <c r="H175" s="78" t="s">
        <v>1557</v>
      </c>
      <c r="I175" s="15">
        <v>98</v>
      </c>
      <c r="J175" s="15">
        <v>60</v>
      </c>
      <c r="K175" s="15">
        <v>37</v>
      </c>
      <c r="L175" s="15">
        <v>9</v>
      </c>
      <c r="M175" s="84">
        <v>54.39</v>
      </c>
      <c r="N175" s="73">
        <v>55</v>
      </c>
      <c r="O175" s="64">
        <v>3000</v>
      </c>
      <c r="P175" s="65">
        <f>Table224523689101112131415161718192021222423456789101112[[#This Row],[PEMBULATAN]]*O175</f>
        <v>165000</v>
      </c>
    </row>
    <row r="176" spans="1:16" ht="33" customHeight="1" x14ac:dyDescent="0.2">
      <c r="A176" s="93"/>
      <c r="B176" s="76"/>
      <c r="C176" s="90" t="s">
        <v>1474</v>
      </c>
      <c r="D176" s="79" t="s">
        <v>82</v>
      </c>
      <c r="E176" s="13">
        <v>44418</v>
      </c>
      <c r="F176" s="77" t="s">
        <v>1556</v>
      </c>
      <c r="G176" s="13">
        <v>44422</v>
      </c>
      <c r="H176" s="78" t="s">
        <v>1557</v>
      </c>
      <c r="I176" s="15">
        <v>80</v>
      </c>
      <c r="J176" s="15">
        <v>69</v>
      </c>
      <c r="K176" s="15">
        <v>36</v>
      </c>
      <c r="L176" s="15">
        <v>13</v>
      </c>
      <c r="M176" s="84">
        <v>49.68</v>
      </c>
      <c r="N176" s="73">
        <v>50</v>
      </c>
      <c r="O176" s="64">
        <v>3000</v>
      </c>
      <c r="P176" s="65">
        <f>Table224523689101112131415161718192021222423456789101112[[#This Row],[PEMBULATAN]]*O176</f>
        <v>150000</v>
      </c>
    </row>
    <row r="177" spans="1:16" ht="33" customHeight="1" x14ac:dyDescent="0.2">
      <c r="A177" s="93"/>
      <c r="B177" s="76"/>
      <c r="C177" s="90" t="s">
        <v>1475</v>
      </c>
      <c r="D177" s="79" t="s">
        <v>82</v>
      </c>
      <c r="E177" s="13">
        <v>44418</v>
      </c>
      <c r="F177" s="77" t="s">
        <v>1556</v>
      </c>
      <c r="G177" s="13">
        <v>44422</v>
      </c>
      <c r="H177" s="78" t="s">
        <v>1557</v>
      </c>
      <c r="I177" s="15">
        <v>91</v>
      </c>
      <c r="J177" s="15">
        <v>60</v>
      </c>
      <c r="K177" s="15">
        <v>31</v>
      </c>
      <c r="L177" s="15">
        <v>22</v>
      </c>
      <c r="M177" s="84">
        <v>42.314999999999998</v>
      </c>
      <c r="N177" s="73">
        <v>43</v>
      </c>
      <c r="O177" s="64">
        <v>3000</v>
      </c>
      <c r="P177" s="65">
        <f>Table224523689101112131415161718192021222423456789101112[[#This Row],[PEMBULATAN]]*O177</f>
        <v>129000</v>
      </c>
    </row>
    <row r="178" spans="1:16" ht="33" customHeight="1" x14ac:dyDescent="0.2">
      <c r="A178" s="93"/>
      <c r="B178" s="76"/>
      <c r="C178" s="90" t="s">
        <v>1476</v>
      </c>
      <c r="D178" s="79" t="s">
        <v>82</v>
      </c>
      <c r="E178" s="13">
        <v>44418</v>
      </c>
      <c r="F178" s="77" t="s">
        <v>1556</v>
      </c>
      <c r="G178" s="13">
        <v>44422</v>
      </c>
      <c r="H178" s="78" t="s">
        <v>1557</v>
      </c>
      <c r="I178" s="15">
        <v>49</v>
      </c>
      <c r="J178" s="15">
        <v>36</v>
      </c>
      <c r="K178" s="15">
        <v>20</v>
      </c>
      <c r="L178" s="15">
        <v>14</v>
      </c>
      <c r="M178" s="84">
        <v>8.82</v>
      </c>
      <c r="N178" s="73">
        <v>14</v>
      </c>
      <c r="O178" s="64">
        <v>3000</v>
      </c>
      <c r="P178" s="65">
        <f>Table224523689101112131415161718192021222423456789101112[[#This Row],[PEMBULATAN]]*O178</f>
        <v>42000</v>
      </c>
    </row>
    <row r="179" spans="1:16" ht="33" customHeight="1" x14ac:dyDescent="0.2">
      <c r="A179" s="93"/>
      <c r="B179" s="76"/>
      <c r="C179" s="90" t="s">
        <v>1477</v>
      </c>
      <c r="D179" s="79" t="s">
        <v>82</v>
      </c>
      <c r="E179" s="13">
        <v>44418</v>
      </c>
      <c r="F179" s="77" t="s">
        <v>1556</v>
      </c>
      <c r="G179" s="13">
        <v>44422</v>
      </c>
      <c r="H179" s="78" t="s">
        <v>1557</v>
      </c>
      <c r="I179" s="15">
        <v>63</v>
      </c>
      <c r="J179" s="15">
        <v>58</v>
      </c>
      <c r="K179" s="15">
        <v>26</v>
      </c>
      <c r="L179" s="15">
        <v>11</v>
      </c>
      <c r="M179" s="84">
        <v>23.751000000000001</v>
      </c>
      <c r="N179" s="73">
        <v>24</v>
      </c>
      <c r="O179" s="64">
        <v>3000</v>
      </c>
      <c r="P179" s="65">
        <f>Table224523689101112131415161718192021222423456789101112[[#This Row],[PEMBULATAN]]*O179</f>
        <v>72000</v>
      </c>
    </row>
    <row r="180" spans="1:16" ht="33" customHeight="1" x14ac:dyDescent="0.2">
      <c r="A180" s="93"/>
      <c r="B180" s="76"/>
      <c r="C180" s="90" t="s">
        <v>1478</v>
      </c>
      <c r="D180" s="79" t="s">
        <v>82</v>
      </c>
      <c r="E180" s="13">
        <v>44418</v>
      </c>
      <c r="F180" s="77" t="s">
        <v>1556</v>
      </c>
      <c r="G180" s="13">
        <v>44422</v>
      </c>
      <c r="H180" s="78" t="s">
        <v>1557</v>
      </c>
      <c r="I180" s="15">
        <v>58</v>
      </c>
      <c r="J180" s="15">
        <v>63</v>
      </c>
      <c r="K180" s="15">
        <v>27</v>
      </c>
      <c r="L180" s="15">
        <v>18</v>
      </c>
      <c r="M180" s="84">
        <v>24.6645</v>
      </c>
      <c r="N180" s="73">
        <v>25</v>
      </c>
      <c r="O180" s="64">
        <v>3000</v>
      </c>
      <c r="P180" s="65">
        <f>Table224523689101112131415161718192021222423456789101112[[#This Row],[PEMBULATAN]]*O180</f>
        <v>75000</v>
      </c>
    </row>
    <row r="181" spans="1:16" ht="33" customHeight="1" x14ac:dyDescent="0.2">
      <c r="A181" s="93"/>
      <c r="B181" s="76"/>
      <c r="C181" s="90" t="s">
        <v>1479</v>
      </c>
      <c r="D181" s="79" t="s">
        <v>82</v>
      </c>
      <c r="E181" s="13">
        <v>44418</v>
      </c>
      <c r="F181" s="77" t="s">
        <v>1556</v>
      </c>
      <c r="G181" s="13">
        <v>44422</v>
      </c>
      <c r="H181" s="78" t="s">
        <v>1557</v>
      </c>
      <c r="I181" s="15">
        <v>100</v>
      </c>
      <c r="J181" s="15">
        <v>59</v>
      </c>
      <c r="K181" s="15">
        <v>45</v>
      </c>
      <c r="L181" s="15">
        <v>10</v>
      </c>
      <c r="M181" s="84">
        <v>66.375</v>
      </c>
      <c r="N181" s="73">
        <v>67</v>
      </c>
      <c r="O181" s="64">
        <v>3000</v>
      </c>
      <c r="P181" s="65">
        <f>Table224523689101112131415161718192021222423456789101112[[#This Row],[PEMBULATAN]]*O181</f>
        <v>201000</v>
      </c>
    </row>
    <row r="182" spans="1:16" ht="33" customHeight="1" x14ac:dyDescent="0.2">
      <c r="A182" s="93"/>
      <c r="B182" s="76"/>
      <c r="C182" s="90" t="s">
        <v>1480</v>
      </c>
      <c r="D182" s="79" t="s">
        <v>82</v>
      </c>
      <c r="E182" s="13">
        <v>44418</v>
      </c>
      <c r="F182" s="77" t="s">
        <v>1556</v>
      </c>
      <c r="G182" s="13">
        <v>44422</v>
      </c>
      <c r="H182" s="78" t="s">
        <v>1557</v>
      </c>
      <c r="I182" s="15">
        <v>69</v>
      </c>
      <c r="J182" s="15">
        <v>57</v>
      </c>
      <c r="K182" s="15">
        <v>34</v>
      </c>
      <c r="L182" s="15">
        <v>30</v>
      </c>
      <c r="M182" s="84">
        <v>33.430500000000002</v>
      </c>
      <c r="N182" s="73">
        <v>34</v>
      </c>
      <c r="O182" s="64">
        <v>3000</v>
      </c>
      <c r="P182" s="65">
        <f>Table224523689101112131415161718192021222423456789101112[[#This Row],[PEMBULATAN]]*O182</f>
        <v>102000</v>
      </c>
    </row>
    <row r="183" spans="1:16" ht="33" customHeight="1" x14ac:dyDescent="0.2">
      <c r="A183" s="93"/>
      <c r="B183" s="76"/>
      <c r="C183" s="90" t="s">
        <v>1481</v>
      </c>
      <c r="D183" s="79" t="s">
        <v>82</v>
      </c>
      <c r="E183" s="13">
        <v>44418</v>
      </c>
      <c r="F183" s="77" t="s">
        <v>1556</v>
      </c>
      <c r="G183" s="13">
        <v>44422</v>
      </c>
      <c r="H183" s="78" t="s">
        <v>1557</v>
      </c>
      <c r="I183" s="15">
        <v>99</v>
      </c>
      <c r="J183" s="15">
        <v>60</v>
      </c>
      <c r="K183" s="15">
        <v>30</v>
      </c>
      <c r="L183" s="15">
        <v>17</v>
      </c>
      <c r="M183" s="84">
        <v>44.55</v>
      </c>
      <c r="N183" s="73">
        <v>45</v>
      </c>
      <c r="O183" s="64">
        <v>3000</v>
      </c>
      <c r="P183" s="65">
        <f>Table224523689101112131415161718192021222423456789101112[[#This Row],[PEMBULATAN]]*O183</f>
        <v>135000</v>
      </c>
    </row>
    <row r="184" spans="1:16" ht="33" customHeight="1" x14ac:dyDescent="0.2">
      <c r="A184" s="93"/>
      <c r="B184" s="76"/>
      <c r="C184" s="90" t="s">
        <v>1482</v>
      </c>
      <c r="D184" s="79" t="s">
        <v>82</v>
      </c>
      <c r="E184" s="13">
        <v>44418</v>
      </c>
      <c r="F184" s="77" t="s">
        <v>1556</v>
      </c>
      <c r="G184" s="13">
        <v>44422</v>
      </c>
      <c r="H184" s="78" t="s">
        <v>1557</v>
      </c>
      <c r="I184" s="15">
        <v>77</v>
      </c>
      <c r="J184" s="15">
        <v>67</v>
      </c>
      <c r="K184" s="15">
        <v>20</v>
      </c>
      <c r="L184" s="15">
        <v>4</v>
      </c>
      <c r="M184" s="84">
        <v>25.795000000000002</v>
      </c>
      <c r="N184" s="73">
        <v>26</v>
      </c>
      <c r="O184" s="64">
        <v>3000</v>
      </c>
      <c r="P184" s="65">
        <f>Table224523689101112131415161718192021222423456789101112[[#This Row],[PEMBULATAN]]*O184</f>
        <v>78000</v>
      </c>
    </row>
    <row r="185" spans="1:16" ht="33" customHeight="1" x14ac:dyDescent="0.2">
      <c r="A185" s="93"/>
      <c r="B185" s="76"/>
      <c r="C185" s="90" t="s">
        <v>1483</v>
      </c>
      <c r="D185" s="79" t="s">
        <v>82</v>
      </c>
      <c r="E185" s="13">
        <v>44418</v>
      </c>
      <c r="F185" s="77" t="s">
        <v>1556</v>
      </c>
      <c r="G185" s="13">
        <v>44422</v>
      </c>
      <c r="H185" s="78" t="s">
        <v>1557</v>
      </c>
      <c r="I185" s="15">
        <v>103</v>
      </c>
      <c r="J185" s="15">
        <v>69</v>
      </c>
      <c r="K185" s="15">
        <v>34</v>
      </c>
      <c r="L185" s="15">
        <v>16</v>
      </c>
      <c r="M185" s="84">
        <v>60.409500000000001</v>
      </c>
      <c r="N185" s="73">
        <v>61</v>
      </c>
      <c r="O185" s="64">
        <v>3000</v>
      </c>
      <c r="P185" s="65">
        <f>Table224523689101112131415161718192021222423456789101112[[#This Row],[PEMBULATAN]]*O185</f>
        <v>183000</v>
      </c>
    </row>
    <row r="186" spans="1:16" ht="33" customHeight="1" x14ac:dyDescent="0.2">
      <c r="A186" s="93"/>
      <c r="B186" s="76"/>
      <c r="C186" s="90" t="s">
        <v>1484</v>
      </c>
      <c r="D186" s="79" t="s">
        <v>82</v>
      </c>
      <c r="E186" s="13">
        <v>44418</v>
      </c>
      <c r="F186" s="77" t="s">
        <v>1556</v>
      </c>
      <c r="G186" s="13">
        <v>44422</v>
      </c>
      <c r="H186" s="78" t="s">
        <v>1557</v>
      </c>
      <c r="I186" s="15">
        <v>90</v>
      </c>
      <c r="J186" s="15">
        <v>60</v>
      </c>
      <c r="K186" s="15">
        <v>30</v>
      </c>
      <c r="L186" s="15">
        <v>7</v>
      </c>
      <c r="M186" s="84">
        <v>40.5</v>
      </c>
      <c r="N186" s="73">
        <v>41</v>
      </c>
      <c r="O186" s="64">
        <v>3000</v>
      </c>
      <c r="P186" s="65">
        <f>Table224523689101112131415161718192021222423456789101112[[#This Row],[PEMBULATAN]]*O186</f>
        <v>123000</v>
      </c>
    </row>
    <row r="187" spans="1:16" ht="33" customHeight="1" x14ac:dyDescent="0.2">
      <c r="A187" s="93"/>
      <c r="B187" s="76"/>
      <c r="C187" s="90" t="s">
        <v>1485</v>
      </c>
      <c r="D187" s="79" t="s">
        <v>82</v>
      </c>
      <c r="E187" s="13">
        <v>44418</v>
      </c>
      <c r="F187" s="77" t="s">
        <v>1556</v>
      </c>
      <c r="G187" s="13">
        <v>44422</v>
      </c>
      <c r="H187" s="78" t="s">
        <v>1557</v>
      </c>
      <c r="I187" s="15">
        <v>102</v>
      </c>
      <c r="J187" s="15">
        <v>60</v>
      </c>
      <c r="K187" s="15">
        <v>40</v>
      </c>
      <c r="L187" s="15">
        <v>19</v>
      </c>
      <c r="M187" s="84">
        <v>61.2</v>
      </c>
      <c r="N187" s="73">
        <v>61</v>
      </c>
      <c r="O187" s="64">
        <v>3000</v>
      </c>
      <c r="P187" s="65">
        <f>Table224523689101112131415161718192021222423456789101112[[#This Row],[PEMBULATAN]]*O187</f>
        <v>183000</v>
      </c>
    </row>
    <row r="188" spans="1:16" ht="33" customHeight="1" x14ac:dyDescent="0.2">
      <c r="A188" s="93"/>
      <c r="B188" s="76"/>
      <c r="C188" s="90" t="s">
        <v>1486</v>
      </c>
      <c r="D188" s="79" t="s">
        <v>82</v>
      </c>
      <c r="E188" s="13">
        <v>44418</v>
      </c>
      <c r="F188" s="77" t="s">
        <v>1556</v>
      </c>
      <c r="G188" s="13">
        <v>44422</v>
      </c>
      <c r="H188" s="78" t="s">
        <v>1557</v>
      </c>
      <c r="I188" s="15">
        <v>106</v>
      </c>
      <c r="J188" s="15">
        <v>70</v>
      </c>
      <c r="K188" s="15">
        <v>39</v>
      </c>
      <c r="L188" s="15">
        <v>20</v>
      </c>
      <c r="M188" s="84">
        <v>72.344999999999999</v>
      </c>
      <c r="N188" s="73">
        <v>73</v>
      </c>
      <c r="O188" s="64">
        <v>3000</v>
      </c>
      <c r="P188" s="65">
        <f>Table224523689101112131415161718192021222423456789101112[[#This Row],[PEMBULATAN]]*O188</f>
        <v>219000</v>
      </c>
    </row>
    <row r="189" spans="1:16" ht="33" customHeight="1" x14ac:dyDescent="0.2">
      <c r="A189" s="93"/>
      <c r="B189" s="76"/>
      <c r="C189" s="90" t="s">
        <v>1487</v>
      </c>
      <c r="D189" s="79" t="s">
        <v>82</v>
      </c>
      <c r="E189" s="13">
        <v>44418</v>
      </c>
      <c r="F189" s="77" t="s">
        <v>1556</v>
      </c>
      <c r="G189" s="13">
        <v>44422</v>
      </c>
      <c r="H189" s="78" t="s">
        <v>1557</v>
      </c>
      <c r="I189" s="15">
        <v>77</v>
      </c>
      <c r="J189" s="15">
        <v>70</v>
      </c>
      <c r="K189" s="15">
        <v>26</v>
      </c>
      <c r="L189" s="15">
        <v>9</v>
      </c>
      <c r="M189" s="84">
        <v>35.034999999999997</v>
      </c>
      <c r="N189" s="73">
        <v>35</v>
      </c>
      <c r="O189" s="64">
        <v>3000</v>
      </c>
      <c r="P189" s="65">
        <f>Table224523689101112131415161718192021222423456789101112[[#This Row],[PEMBULATAN]]*O189</f>
        <v>105000</v>
      </c>
    </row>
    <row r="190" spans="1:16" ht="33" customHeight="1" x14ac:dyDescent="0.2">
      <c r="A190" s="93"/>
      <c r="B190" s="76"/>
      <c r="C190" s="90" t="s">
        <v>1488</v>
      </c>
      <c r="D190" s="79" t="s">
        <v>82</v>
      </c>
      <c r="E190" s="13">
        <v>44418</v>
      </c>
      <c r="F190" s="77" t="s">
        <v>1556</v>
      </c>
      <c r="G190" s="13">
        <v>44422</v>
      </c>
      <c r="H190" s="78" t="s">
        <v>1557</v>
      </c>
      <c r="I190" s="15">
        <v>57</v>
      </c>
      <c r="J190" s="15">
        <v>68</v>
      </c>
      <c r="K190" s="15">
        <v>25</v>
      </c>
      <c r="L190" s="15">
        <v>34</v>
      </c>
      <c r="M190" s="84">
        <v>24.225000000000001</v>
      </c>
      <c r="N190" s="73">
        <v>34</v>
      </c>
      <c r="O190" s="64">
        <v>3000</v>
      </c>
      <c r="P190" s="65">
        <f>Table224523689101112131415161718192021222423456789101112[[#This Row],[PEMBULATAN]]*O190</f>
        <v>102000</v>
      </c>
    </row>
    <row r="191" spans="1:16" ht="33" customHeight="1" x14ac:dyDescent="0.2">
      <c r="A191" s="93"/>
      <c r="B191" s="76"/>
      <c r="C191" s="74" t="s">
        <v>1489</v>
      </c>
      <c r="D191" s="79" t="s">
        <v>82</v>
      </c>
      <c r="E191" s="13">
        <v>44418</v>
      </c>
      <c r="F191" s="77" t="s">
        <v>1556</v>
      </c>
      <c r="G191" s="13">
        <v>44422</v>
      </c>
      <c r="H191" s="78" t="s">
        <v>1557</v>
      </c>
      <c r="I191" s="15">
        <v>50</v>
      </c>
      <c r="J191" s="15">
        <v>44</v>
      </c>
      <c r="K191" s="15">
        <v>15</v>
      </c>
      <c r="L191" s="15">
        <v>17</v>
      </c>
      <c r="M191" s="84">
        <v>8.25</v>
      </c>
      <c r="N191" s="73">
        <v>17</v>
      </c>
      <c r="O191" s="64">
        <v>3000</v>
      </c>
      <c r="P191" s="65">
        <f>Table224523689101112131415161718192021222423456789101112[[#This Row],[PEMBULATAN]]*O191</f>
        <v>51000</v>
      </c>
    </row>
    <row r="192" spans="1:16" ht="33" customHeight="1" x14ac:dyDescent="0.2">
      <c r="A192" s="93"/>
      <c r="B192" s="76"/>
      <c r="C192" s="74" t="s">
        <v>1490</v>
      </c>
      <c r="D192" s="79" t="s">
        <v>82</v>
      </c>
      <c r="E192" s="13">
        <v>44418</v>
      </c>
      <c r="F192" s="77" t="s">
        <v>1556</v>
      </c>
      <c r="G192" s="13">
        <v>44422</v>
      </c>
      <c r="H192" s="78" t="s">
        <v>1557</v>
      </c>
      <c r="I192" s="15">
        <v>70</v>
      </c>
      <c r="J192" s="15">
        <v>40</v>
      </c>
      <c r="K192" s="15">
        <v>26</v>
      </c>
      <c r="L192" s="15">
        <v>16</v>
      </c>
      <c r="M192" s="84">
        <v>18.2</v>
      </c>
      <c r="N192" s="73">
        <v>18</v>
      </c>
      <c r="O192" s="64">
        <v>3000</v>
      </c>
      <c r="P192" s="65">
        <f>Table224523689101112131415161718192021222423456789101112[[#This Row],[PEMBULATAN]]*O192</f>
        <v>54000</v>
      </c>
    </row>
    <row r="193" spans="1:16" ht="33" customHeight="1" x14ac:dyDescent="0.2">
      <c r="A193" s="93"/>
      <c r="B193" s="76"/>
      <c r="C193" s="74" t="s">
        <v>1491</v>
      </c>
      <c r="D193" s="79" t="s">
        <v>82</v>
      </c>
      <c r="E193" s="13">
        <v>44418</v>
      </c>
      <c r="F193" s="77" t="s">
        <v>1556</v>
      </c>
      <c r="G193" s="13">
        <v>44422</v>
      </c>
      <c r="H193" s="78" t="s">
        <v>1557</v>
      </c>
      <c r="I193" s="15">
        <v>59</v>
      </c>
      <c r="J193" s="15">
        <v>66</v>
      </c>
      <c r="K193" s="15">
        <v>17</v>
      </c>
      <c r="L193" s="15">
        <v>11</v>
      </c>
      <c r="M193" s="84">
        <v>16.549499999999998</v>
      </c>
      <c r="N193" s="73">
        <v>17</v>
      </c>
      <c r="O193" s="64">
        <v>3000</v>
      </c>
      <c r="P193" s="65">
        <f>Table224523689101112131415161718192021222423456789101112[[#This Row],[PEMBULATAN]]*O193</f>
        <v>51000</v>
      </c>
    </row>
    <row r="194" spans="1:16" ht="33" customHeight="1" x14ac:dyDescent="0.2">
      <c r="A194" s="93"/>
      <c r="B194" s="76"/>
      <c r="C194" s="74" t="s">
        <v>1492</v>
      </c>
      <c r="D194" s="79" t="s">
        <v>82</v>
      </c>
      <c r="E194" s="13">
        <v>44418</v>
      </c>
      <c r="F194" s="77" t="s">
        <v>1556</v>
      </c>
      <c r="G194" s="13">
        <v>44422</v>
      </c>
      <c r="H194" s="78" t="s">
        <v>1557</v>
      </c>
      <c r="I194" s="15">
        <v>58</v>
      </c>
      <c r="J194" s="15">
        <v>65</v>
      </c>
      <c r="K194" s="15">
        <v>28</v>
      </c>
      <c r="L194" s="15">
        <v>8</v>
      </c>
      <c r="M194" s="84">
        <v>26.39</v>
      </c>
      <c r="N194" s="73">
        <v>27</v>
      </c>
      <c r="O194" s="64">
        <v>3000</v>
      </c>
      <c r="P194" s="65">
        <f>Table224523689101112131415161718192021222423456789101112[[#This Row],[PEMBULATAN]]*O194</f>
        <v>81000</v>
      </c>
    </row>
    <row r="195" spans="1:16" ht="33" customHeight="1" x14ac:dyDescent="0.2">
      <c r="A195" s="93"/>
      <c r="B195" s="76"/>
      <c r="C195" s="74" t="s">
        <v>1493</v>
      </c>
      <c r="D195" s="79" t="s">
        <v>82</v>
      </c>
      <c r="E195" s="13">
        <v>44418</v>
      </c>
      <c r="F195" s="77" t="s">
        <v>1556</v>
      </c>
      <c r="G195" s="13">
        <v>44422</v>
      </c>
      <c r="H195" s="78" t="s">
        <v>1557</v>
      </c>
      <c r="I195" s="15">
        <v>56</v>
      </c>
      <c r="J195" s="15">
        <v>37</v>
      </c>
      <c r="K195" s="15">
        <v>17</v>
      </c>
      <c r="L195" s="15">
        <v>5</v>
      </c>
      <c r="M195" s="84">
        <v>8.8059999999999992</v>
      </c>
      <c r="N195" s="73">
        <v>9</v>
      </c>
      <c r="O195" s="64">
        <v>3000</v>
      </c>
      <c r="P195" s="65">
        <f>Table224523689101112131415161718192021222423456789101112[[#This Row],[PEMBULATAN]]*O195</f>
        <v>27000</v>
      </c>
    </row>
    <row r="196" spans="1:16" ht="33" customHeight="1" x14ac:dyDescent="0.2">
      <c r="A196" s="93"/>
      <c r="B196" s="76"/>
      <c r="C196" s="74" t="s">
        <v>1494</v>
      </c>
      <c r="D196" s="79" t="s">
        <v>82</v>
      </c>
      <c r="E196" s="13">
        <v>44418</v>
      </c>
      <c r="F196" s="77" t="s">
        <v>1556</v>
      </c>
      <c r="G196" s="13">
        <v>44422</v>
      </c>
      <c r="H196" s="78" t="s">
        <v>1557</v>
      </c>
      <c r="I196" s="15">
        <v>34</v>
      </c>
      <c r="J196" s="15">
        <v>27</v>
      </c>
      <c r="K196" s="15">
        <v>12</v>
      </c>
      <c r="L196" s="15">
        <v>16</v>
      </c>
      <c r="M196" s="84">
        <v>2.754</v>
      </c>
      <c r="N196" s="73">
        <v>16</v>
      </c>
      <c r="O196" s="64">
        <v>3000</v>
      </c>
      <c r="P196" s="65">
        <f>Table224523689101112131415161718192021222423456789101112[[#This Row],[PEMBULATAN]]*O196</f>
        <v>48000</v>
      </c>
    </row>
    <row r="197" spans="1:16" ht="33" customHeight="1" x14ac:dyDescent="0.2">
      <c r="A197" s="93"/>
      <c r="B197" s="76"/>
      <c r="C197" s="74" t="s">
        <v>1495</v>
      </c>
      <c r="D197" s="79" t="s">
        <v>82</v>
      </c>
      <c r="E197" s="13">
        <v>44418</v>
      </c>
      <c r="F197" s="77" t="s">
        <v>1556</v>
      </c>
      <c r="G197" s="13">
        <v>44422</v>
      </c>
      <c r="H197" s="78" t="s">
        <v>1557</v>
      </c>
      <c r="I197" s="15">
        <v>48</v>
      </c>
      <c r="J197" s="15">
        <v>37</v>
      </c>
      <c r="K197" s="15">
        <v>20</v>
      </c>
      <c r="L197" s="15">
        <v>2</v>
      </c>
      <c r="M197" s="84">
        <v>8.8800000000000008</v>
      </c>
      <c r="N197" s="73">
        <v>9</v>
      </c>
      <c r="O197" s="64">
        <v>3000</v>
      </c>
      <c r="P197" s="65">
        <f>Table224523689101112131415161718192021222423456789101112[[#This Row],[PEMBULATAN]]*O197</f>
        <v>27000</v>
      </c>
    </row>
    <row r="198" spans="1:16" ht="33" customHeight="1" x14ac:dyDescent="0.2">
      <c r="A198" s="93"/>
      <c r="B198" s="76"/>
      <c r="C198" s="74" t="s">
        <v>1496</v>
      </c>
      <c r="D198" s="79" t="s">
        <v>82</v>
      </c>
      <c r="E198" s="13">
        <v>44418</v>
      </c>
      <c r="F198" s="77" t="s">
        <v>1556</v>
      </c>
      <c r="G198" s="13">
        <v>44422</v>
      </c>
      <c r="H198" s="78" t="s">
        <v>1557</v>
      </c>
      <c r="I198" s="15">
        <v>42</v>
      </c>
      <c r="J198" s="15">
        <v>36</v>
      </c>
      <c r="K198" s="15">
        <v>14</v>
      </c>
      <c r="L198" s="15">
        <v>6</v>
      </c>
      <c r="M198" s="84">
        <v>5.2919999999999998</v>
      </c>
      <c r="N198" s="73">
        <v>6</v>
      </c>
      <c r="O198" s="64">
        <v>3000</v>
      </c>
      <c r="P198" s="65">
        <f>Table224523689101112131415161718192021222423456789101112[[#This Row],[PEMBULATAN]]*O198</f>
        <v>18000</v>
      </c>
    </row>
    <row r="199" spans="1:16" ht="33" customHeight="1" x14ac:dyDescent="0.2">
      <c r="A199" s="93"/>
      <c r="B199" s="76"/>
      <c r="C199" s="74" t="s">
        <v>1497</v>
      </c>
      <c r="D199" s="79" t="s">
        <v>82</v>
      </c>
      <c r="E199" s="13">
        <v>44418</v>
      </c>
      <c r="F199" s="77" t="s">
        <v>1556</v>
      </c>
      <c r="G199" s="13">
        <v>44422</v>
      </c>
      <c r="H199" s="78" t="s">
        <v>1557</v>
      </c>
      <c r="I199" s="15">
        <v>36</v>
      </c>
      <c r="J199" s="15">
        <v>23</v>
      </c>
      <c r="K199" s="15">
        <v>22</v>
      </c>
      <c r="L199" s="15">
        <v>4</v>
      </c>
      <c r="M199" s="84">
        <v>4.5540000000000003</v>
      </c>
      <c r="N199" s="73">
        <v>5</v>
      </c>
      <c r="O199" s="64">
        <v>3000</v>
      </c>
      <c r="P199" s="65">
        <f>Table224523689101112131415161718192021222423456789101112[[#This Row],[PEMBULATAN]]*O199</f>
        <v>15000</v>
      </c>
    </row>
    <row r="200" spans="1:16" ht="33" customHeight="1" x14ac:dyDescent="0.2">
      <c r="A200" s="93"/>
      <c r="B200" s="76"/>
      <c r="C200" s="74" t="s">
        <v>1498</v>
      </c>
      <c r="D200" s="79" t="s">
        <v>82</v>
      </c>
      <c r="E200" s="13">
        <v>44418</v>
      </c>
      <c r="F200" s="77" t="s">
        <v>1556</v>
      </c>
      <c r="G200" s="13">
        <v>44422</v>
      </c>
      <c r="H200" s="78" t="s">
        <v>1557</v>
      </c>
      <c r="I200" s="15">
        <v>57</v>
      </c>
      <c r="J200" s="15">
        <v>34</v>
      </c>
      <c r="K200" s="15">
        <v>19</v>
      </c>
      <c r="L200" s="15">
        <v>7</v>
      </c>
      <c r="M200" s="84">
        <v>9.2055000000000007</v>
      </c>
      <c r="N200" s="73">
        <v>9</v>
      </c>
      <c r="O200" s="64">
        <v>3000</v>
      </c>
      <c r="P200" s="65">
        <f>Table224523689101112131415161718192021222423456789101112[[#This Row],[PEMBULATAN]]*O200</f>
        <v>27000</v>
      </c>
    </row>
    <row r="201" spans="1:16" ht="33" customHeight="1" x14ac:dyDescent="0.2">
      <c r="A201" s="93"/>
      <c r="B201" s="76"/>
      <c r="C201" s="74" t="s">
        <v>1499</v>
      </c>
      <c r="D201" s="79" t="s">
        <v>82</v>
      </c>
      <c r="E201" s="13">
        <v>44418</v>
      </c>
      <c r="F201" s="77" t="s">
        <v>1556</v>
      </c>
      <c r="G201" s="13">
        <v>44422</v>
      </c>
      <c r="H201" s="78" t="s">
        <v>1557</v>
      </c>
      <c r="I201" s="15">
        <v>29</v>
      </c>
      <c r="J201" s="15">
        <v>32</v>
      </c>
      <c r="K201" s="15">
        <v>11</v>
      </c>
      <c r="L201" s="15">
        <v>4</v>
      </c>
      <c r="M201" s="84">
        <v>2.552</v>
      </c>
      <c r="N201" s="73">
        <v>4</v>
      </c>
      <c r="O201" s="64">
        <v>3000</v>
      </c>
      <c r="P201" s="65">
        <f>Table224523689101112131415161718192021222423456789101112[[#This Row],[PEMBULATAN]]*O201</f>
        <v>12000</v>
      </c>
    </row>
    <row r="202" spans="1:16" ht="33" customHeight="1" x14ac:dyDescent="0.2">
      <c r="A202" s="93"/>
      <c r="B202" s="76"/>
      <c r="C202" s="74" t="s">
        <v>1500</v>
      </c>
      <c r="D202" s="79" t="s">
        <v>82</v>
      </c>
      <c r="E202" s="13">
        <v>44418</v>
      </c>
      <c r="F202" s="77" t="s">
        <v>1556</v>
      </c>
      <c r="G202" s="13">
        <v>44422</v>
      </c>
      <c r="H202" s="78" t="s">
        <v>1557</v>
      </c>
      <c r="I202" s="15">
        <v>71</v>
      </c>
      <c r="J202" s="15">
        <v>37</v>
      </c>
      <c r="K202" s="15">
        <v>33</v>
      </c>
      <c r="L202" s="15">
        <v>16</v>
      </c>
      <c r="M202" s="84">
        <v>21.672750000000001</v>
      </c>
      <c r="N202" s="73">
        <v>22</v>
      </c>
      <c r="O202" s="64">
        <v>3000</v>
      </c>
      <c r="P202" s="65">
        <f>Table224523689101112131415161718192021222423456789101112[[#This Row],[PEMBULATAN]]*O202</f>
        <v>66000</v>
      </c>
    </row>
    <row r="203" spans="1:16" ht="33" customHeight="1" x14ac:dyDescent="0.2">
      <c r="A203" s="93"/>
      <c r="B203" s="76"/>
      <c r="C203" s="74" t="s">
        <v>1501</v>
      </c>
      <c r="D203" s="79" t="s">
        <v>82</v>
      </c>
      <c r="E203" s="13">
        <v>44418</v>
      </c>
      <c r="F203" s="77" t="s">
        <v>1556</v>
      </c>
      <c r="G203" s="13">
        <v>44422</v>
      </c>
      <c r="H203" s="78" t="s">
        <v>1557</v>
      </c>
      <c r="I203" s="15">
        <v>37</v>
      </c>
      <c r="J203" s="15">
        <v>30</v>
      </c>
      <c r="K203" s="15">
        <v>25</v>
      </c>
      <c r="L203" s="15">
        <v>3</v>
      </c>
      <c r="M203" s="84">
        <v>6.9375</v>
      </c>
      <c r="N203" s="73">
        <v>7</v>
      </c>
      <c r="O203" s="64">
        <v>3000</v>
      </c>
      <c r="P203" s="65">
        <f>Table224523689101112131415161718192021222423456789101112[[#This Row],[PEMBULATAN]]*O203</f>
        <v>21000</v>
      </c>
    </row>
    <row r="204" spans="1:16" ht="33" customHeight="1" x14ac:dyDescent="0.2">
      <c r="A204" s="93"/>
      <c r="B204" s="76"/>
      <c r="C204" s="74" t="s">
        <v>1502</v>
      </c>
      <c r="D204" s="79" t="s">
        <v>82</v>
      </c>
      <c r="E204" s="13">
        <v>44418</v>
      </c>
      <c r="F204" s="77" t="s">
        <v>1556</v>
      </c>
      <c r="G204" s="13">
        <v>44422</v>
      </c>
      <c r="H204" s="78" t="s">
        <v>1557</v>
      </c>
      <c r="I204" s="15">
        <v>49</v>
      </c>
      <c r="J204" s="15">
        <v>27</v>
      </c>
      <c r="K204" s="15">
        <v>29</v>
      </c>
      <c r="L204" s="15">
        <v>8</v>
      </c>
      <c r="M204" s="84">
        <v>9.5917499999999993</v>
      </c>
      <c r="N204" s="73">
        <v>10</v>
      </c>
      <c r="O204" s="64">
        <v>3000</v>
      </c>
      <c r="P204" s="65">
        <f>Table224523689101112131415161718192021222423456789101112[[#This Row],[PEMBULATAN]]*O204</f>
        <v>30000</v>
      </c>
    </row>
    <row r="205" spans="1:16" ht="33" customHeight="1" x14ac:dyDescent="0.2">
      <c r="A205" s="93"/>
      <c r="B205" s="76"/>
      <c r="C205" s="74" t="s">
        <v>1503</v>
      </c>
      <c r="D205" s="79" t="s">
        <v>82</v>
      </c>
      <c r="E205" s="13">
        <v>44418</v>
      </c>
      <c r="F205" s="77" t="s">
        <v>1556</v>
      </c>
      <c r="G205" s="13">
        <v>44422</v>
      </c>
      <c r="H205" s="78" t="s">
        <v>1557</v>
      </c>
      <c r="I205" s="15">
        <v>77</v>
      </c>
      <c r="J205" s="15">
        <v>28</v>
      </c>
      <c r="K205" s="15">
        <v>17</v>
      </c>
      <c r="L205" s="15">
        <v>19</v>
      </c>
      <c r="M205" s="84">
        <v>9.1630000000000003</v>
      </c>
      <c r="N205" s="73">
        <v>19</v>
      </c>
      <c r="O205" s="64">
        <v>3000</v>
      </c>
      <c r="P205" s="65">
        <f>Table224523689101112131415161718192021222423456789101112[[#This Row],[PEMBULATAN]]*O205</f>
        <v>57000</v>
      </c>
    </row>
    <row r="206" spans="1:16" ht="33" customHeight="1" x14ac:dyDescent="0.2">
      <c r="A206" s="93"/>
      <c r="B206" s="76"/>
      <c r="C206" s="74" t="s">
        <v>1504</v>
      </c>
      <c r="D206" s="79" t="s">
        <v>82</v>
      </c>
      <c r="E206" s="13">
        <v>44418</v>
      </c>
      <c r="F206" s="77" t="s">
        <v>1556</v>
      </c>
      <c r="G206" s="13">
        <v>44422</v>
      </c>
      <c r="H206" s="78" t="s">
        <v>1557</v>
      </c>
      <c r="I206" s="15">
        <v>48</v>
      </c>
      <c r="J206" s="15">
        <v>29</v>
      </c>
      <c r="K206" s="15">
        <v>27</v>
      </c>
      <c r="L206" s="15">
        <v>3</v>
      </c>
      <c r="M206" s="84">
        <v>9.3960000000000008</v>
      </c>
      <c r="N206" s="73">
        <v>10</v>
      </c>
      <c r="O206" s="64">
        <v>3000</v>
      </c>
      <c r="P206" s="65">
        <f>Table224523689101112131415161718192021222423456789101112[[#This Row],[PEMBULATAN]]*O206</f>
        <v>30000</v>
      </c>
    </row>
    <row r="207" spans="1:16" ht="33" customHeight="1" x14ac:dyDescent="0.2">
      <c r="A207" s="93"/>
      <c r="B207" s="76"/>
      <c r="C207" s="74" t="s">
        <v>1505</v>
      </c>
      <c r="D207" s="79" t="s">
        <v>82</v>
      </c>
      <c r="E207" s="13">
        <v>44418</v>
      </c>
      <c r="F207" s="77" t="s">
        <v>1556</v>
      </c>
      <c r="G207" s="13">
        <v>44422</v>
      </c>
      <c r="H207" s="78" t="s">
        <v>1557</v>
      </c>
      <c r="I207" s="15">
        <v>95</v>
      </c>
      <c r="J207" s="15">
        <v>46</v>
      </c>
      <c r="K207" s="15">
        <v>1</v>
      </c>
      <c r="L207" s="15">
        <v>8</v>
      </c>
      <c r="M207" s="84">
        <v>1.0925</v>
      </c>
      <c r="N207" s="73">
        <v>8</v>
      </c>
      <c r="O207" s="64">
        <v>3000</v>
      </c>
      <c r="P207" s="65">
        <f>Table224523689101112131415161718192021222423456789101112[[#This Row],[PEMBULATAN]]*O207</f>
        <v>24000</v>
      </c>
    </row>
    <row r="208" spans="1:16" ht="33" customHeight="1" x14ac:dyDescent="0.2">
      <c r="A208" s="93"/>
      <c r="B208" s="76"/>
      <c r="C208" s="74" t="s">
        <v>1506</v>
      </c>
      <c r="D208" s="79" t="s">
        <v>82</v>
      </c>
      <c r="E208" s="13">
        <v>44418</v>
      </c>
      <c r="F208" s="77" t="s">
        <v>1556</v>
      </c>
      <c r="G208" s="13">
        <v>44422</v>
      </c>
      <c r="H208" s="78" t="s">
        <v>1557</v>
      </c>
      <c r="I208" s="15">
        <v>77</v>
      </c>
      <c r="J208" s="15">
        <v>52</v>
      </c>
      <c r="K208" s="15">
        <v>18</v>
      </c>
      <c r="L208" s="15">
        <v>8</v>
      </c>
      <c r="M208" s="84">
        <v>18.018000000000001</v>
      </c>
      <c r="N208" s="73">
        <v>18</v>
      </c>
      <c r="O208" s="64">
        <v>3000</v>
      </c>
      <c r="P208" s="65">
        <f>Table224523689101112131415161718192021222423456789101112[[#This Row],[PEMBULATAN]]*O208</f>
        <v>54000</v>
      </c>
    </row>
    <row r="209" spans="1:16" ht="33" customHeight="1" x14ac:dyDescent="0.2">
      <c r="A209" s="93"/>
      <c r="B209" s="76"/>
      <c r="C209" s="74" t="s">
        <v>1507</v>
      </c>
      <c r="D209" s="79" t="s">
        <v>82</v>
      </c>
      <c r="E209" s="13">
        <v>44418</v>
      </c>
      <c r="F209" s="77" t="s">
        <v>1556</v>
      </c>
      <c r="G209" s="13">
        <v>44422</v>
      </c>
      <c r="H209" s="78" t="s">
        <v>1557</v>
      </c>
      <c r="I209" s="15">
        <v>36</v>
      </c>
      <c r="J209" s="15">
        <v>31</v>
      </c>
      <c r="K209" s="15">
        <v>36</v>
      </c>
      <c r="L209" s="15">
        <v>17</v>
      </c>
      <c r="M209" s="84">
        <v>10.044</v>
      </c>
      <c r="N209" s="73">
        <v>17</v>
      </c>
      <c r="O209" s="64">
        <v>3000</v>
      </c>
      <c r="P209" s="65">
        <f>Table224523689101112131415161718192021222423456789101112[[#This Row],[PEMBULATAN]]*O209</f>
        <v>51000</v>
      </c>
    </row>
    <row r="210" spans="1:16" ht="33" customHeight="1" x14ac:dyDescent="0.2">
      <c r="A210" s="93"/>
      <c r="B210" s="76"/>
      <c r="C210" s="74" t="s">
        <v>1508</v>
      </c>
      <c r="D210" s="79" t="s">
        <v>82</v>
      </c>
      <c r="E210" s="13">
        <v>44418</v>
      </c>
      <c r="F210" s="77" t="s">
        <v>1556</v>
      </c>
      <c r="G210" s="13">
        <v>44422</v>
      </c>
      <c r="H210" s="78" t="s">
        <v>1557</v>
      </c>
      <c r="I210" s="15">
        <v>45</v>
      </c>
      <c r="J210" s="15">
        <v>41</v>
      </c>
      <c r="K210" s="15">
        <v>24</v>
      </c>
      <c r="L210" s="15">
        <v>5</v>
      </c>
      <c r="M210" s="84">
        <v>11.07</v>
      </c>
      <c r="N210" s="73">
        <v>11</v>
      </c>
      <c r="O210" s="64">
        <v>3000</v>
      </c>
      <c r="P210" s="65">
        <f>Table224523689101112131415161718192021222423456789101112[[#This Row],[PEMBULATAN]]*O210</f>
        <v>33000</v>
      </c>
    </row>
    <row r="211" spans="1:16" ht="33" customHeight="1" x14ac:dyDescent="0.2">
      <c r="A211" s="93"/>
      <c r="B211" s="76"/>
      <c r="C211" s="74" t="s">
        <v>1509</v>
      </c>
      <c r="D211" s="79" t="s">
        <v>82</v>
      </c>
      <c r="E211" s="13">
        <v>44418</v>
      </c>
      <c r="F211" s="77" t="s">
        <v>1556</v>
      </c>
      <c r="G211" s="13">
        <v>44422</v>
      </c>
      <c r="H211" s="78" t="s">
        <v>1557</v>
      </c>
      <c r="I211" s="15">
        <v>84</v>
      </c>
      <c r="J211" s="15">
        <v>50</v>
      </c>
      <c r="K211" s="15">
        <v>33</v>
      </c>
      <c r="L211" s="15">
        <v>21</v>
      </c>
      <c r="M211" s="84">
        <v>34.65</v>
      </c>
      <c r="N211" s="73">
        <v>35</v>
      </c>
      <c r="O211" s="64">
        <v>3000</v>
      </c>
      <c r="P211" s="65">
        <f>Table224523689101112131415161718192021222423456789101112[[#This Row],[PEMBULATAN]]*O211</f>
        <v>105000</v>
      </c>
    </row>
    <row r="212" spans="1:16" ht="33" customHeight="1" x14ac:dyDescent="0.2">
      <c r="A212" s="93"/>
      <c r="B212" s="76"/>
      <c r="C212" s="74" t="s">
        <v>1510</v>
      </c>
      <c r="D212" s="79" t="s">
        <v>82</v>
      </c>
      <c r="E212" s="13">
        <v>44418</v>
      </c>
      <c r="F212" s="77" t="s">
        <v>1556</v>
      </c>
      <c r="G212" s="13">
        <v>44422</v>
      </c>
      <c r="H212" s="78" t="s">
        <v>1557</v>
      </c>
      <c r="I212" s="15">
        <v>66</v>
      </c>
      <c r="J212" s="15">
        <v>59</v>
      </c>
      <c r="K212" s="15">
        <v>15</v>
      </c>
      <c r="L212" s="15">
        <v>13</v>
      </c>
      <c r="M212" s="84">
        <v>14.602499999999999</v>
      </c>
      <c r="N212" s="73">
        <v>15</v>
      </c>
      <c r="O212" s="64">
        <v>3000</v>
      </c>
      <c r="P212" s="65">
        <f>Table224523689101112131415161718192021222423456789101112[[#This Row],[PEMBULATAN]]*O212</f>
        <v>45000</v>
      </c>
    </row>
    <row r="213" spans="1:16" ht="33" customHeight="1" x14ac:dyDescent="0.2">
      <c r="A213" s="93"/>
      <c r="B213" s="76"/>
      <c r="C213" s="74" t="s">
        <v>1511</v>
      </c>
      <c r="D213" s="79" t="s">
        <v>82</v>
      </c>
      <c r="E213" s="13">
        <v>44418</v>
      </c>
      <c r="F213" s="77" t="s">
        <v>1556</v>
      </c>
      <c r="G213" s="13">
        <v>44422</v>
      </c>
      <c r="H213" s="78" t="s">
        <v>1557</v>
      </c>
      <c r="I213" s="15">
        <v>48</v>
      </c>
      <c r="J213" s="15">
        <v>29</v>
      </c>
      <c r="K213" s="15">
        <v>27</v>
      </c>
      <c r="L213" s="15">
        <v>9</v>
      </c>
      <c r="M213" s="84">
        <v>9.3960000000000008</v>
      </c>
      <c r="N213" s="73">
        <v>10</v>
      </c>
      <c r="O213" s="64">
        <v>3000</v>
      </c>
      <c r="P213" s="65">
        <f>Table224523689101112131415161718192021222423456789101112[[#This Row],[PEMBULATAN]]*O213</f>
        <v>30000</v>
      </c>
    </row>
    <row r="214" spans="1:16" ht="33" customHeight="1" x14ac:dyDescent="0.2">
      <c r="A214" s="93"/>
      <c r="B214" s="76"/>
      <c r="C214" s="74" t="s">
        <v>1512</v>
      </c>
      <c r="D214" s="79" t="s">
        <v>82</v>
      </c>
      <c r="E214" s="13">
        <v>44418</v>
      </c>
      <c r="F214" s="77" t="s">
        <v>1556</v>
      </c>
      <c r="G214" s="13">
        <v>44422</v>
      </c>
      <c r="H214" s="78" t="s">
        <v>1557</v>
      </c>
      <c r="I214" s="15">
        <v>95</v>
      </c>
      <c r="J214" s="15">
        <v>46</v>
      </c>
      <c r="K214" s="15">
        <v>18</v>
      </c>
      <c r="L214" s="15">
        <v>12</v>
      </c>
      <c r="M214" s="84">
        <v>19.664999999999999</v>
      </c>
      <c r="N214" s="73">
        <v>20</v>
      </c>
      <c r="O214" s="64">
        <v>3000</v>
      </c>
      <c r="P214" s="65">
        <f>Table224523689101112131415161718192021222423456789101112[[#This Row],[PEMBULATAN]]*O214</f>
        <v>60000</v>
      </c>
    </row>
    <row r="215" spans="1:16" ht="33" customHeight="1" x14ac:dyDescent="0.2">
      <c r="A215" s="93"/>
      <c r="B215" s="76"/>
      <c r="C215" s="74" t="s">
        <v>1513</v>
      </c>
      <c r="D215" s="79" t="s">
        <v>82</v>
      </c>
      <c r="E215" s="13">
        <v>44418</v>
      </c>
      <c r="F215" s="77" t="s">
        <v>1556</v>
      </c>
      <c r="G215" s="13">
        <v>44422</v>
      </c>
      <c r="H215" s="78" t="s">
        <v>1557</v>
      </c>
      <c r="I215" s="15">
        <v>64</v>
      </c>
      <c r="J215" s="15">
        <v>35</v>
      </c>
      <c r="K215" s="15">
        <v>45</v>
      </c>
      <c r="L215" s="15">
        <v>9</v>
      </c>
      <c r="M215" s="84">
        <v>25.2</v>
      </c>
      <c r="N215" s="73">
        <v>25</v>
      </c>
      <c r="O215" s="64">
        <v>3000</v>
      </c>
      <c r="P215" s="65">
        <f>Table224523689101112131415161718192021222423456789101112[[#This Row],[PEMBULATAN]]*O215</f>
        <v>75000</v>
      </c>
    </row>
    <row r="216" spans="1:16" ht="33" customHeight="1" x14ac:dyDescent="0.2">
      <c r="A216" s="93"/>
      <c r="B216" s="76"/>
      <c r="C216" s="74" t="s">
        <v>1514</v>
      </c>
      <c r="D216" s="79" t="s">
        <v>82</v>
      </c>
      <c r="E216" s="13">
        <v>44418</v>
      </c>
      <c r="F216" s="77" t="s">
        <v>1556</v>
      </c>
      <c r="G216" s="13">
        <v>44422</v>
      </c>
      <c r="H216" s="78" t="s">
        <v>1557</v>
      </c>
      <c r="I216" s="15">
        <v>50</v>
      </c>
      <c r="J216" s="15">
        <v>80</v>
      </c>
      <c r="K216" s="15">
        <v>25</v>
      </c>
      <c r="L216" s="15">
        <v>4</v>
      </c>
      <c r="M216" s="84">
        <v>25</v>
      </c>
      <c r="N216" s="73">
        <v>25</v>
      </c>
      <c r="O216" s="64">
        <v>3000</v>
      </c>
      <c r="P216" s="65">
        <f>Table224523689101112131415161718192021222423456789101112[[#This Row],[PEMBULATAN]]*O216</f>
        <v>75000</v>
      </c>
    </row>
    <row r="217" spans="1:16" ht="33" customHeight="1" x14ac:dyDescent="0.2">
      <c r="A217" s="93"/>
      <c r="B217" s="76"/>
      <c r="C217" s="74" t="s">
        <v>1515</v>
      </c>
      <c r="D217" s="79" t="s">
        <v>82</v>
      </c>
      <c r="E217" s="13">
        <v>44418</v>
      </c>
      <c r="F217" s="77" t="s">
        <v>1556</v>
      </c>
      <c r="G217" s="13">
        <v>44422</v>
      </c>
      <c r="H217" s="78" t="s">
        <v>1557</v>
      </c>
      <c r="I217" s="15">
        <v>85</v>
      </c>
      <c r="J217" s="15">
        <v>37</v>
      </c>
      <c r="K217" s="15">
        <v>12</v>
      </c>
      <c r="L217" s="15">
        <v>18</v>
      </c>
      <c r="M217" s="84">
        <v>9.4350000000000005</v>
      </c>
      <c r="N217" s="73">
        <v>18</v>
      </c>
      <c r="O217" s="64">
        <v>3000</v>
      </c>
      <c r="P217" s="65">
        <f>Table224523689101112131415161718192021222423456789101112[[#This Row],[PEMBULATAN]]*O217</f>
        <v>54000</v>
      </c>
    </row>
    <row r="218" spans="1:16" ht="33" customHeight="1" x14ac:dyDescent="0.2">
      <c r="A218" s="93"/>
      <c r="B218" s="76"/>
      <c r="C218" s="74" t="s">
        <v>1516</v>
      </c>
      <c r="D218" s="79" t="s">
        <v>82</v>
      </c>
      <c r="E218" s="13">
        <v>44418</v>
      </c>
      <c r="F218" s="77" t="s">
        <v>1556</v>
      </c>
      <c r="G218" s="13">
        <v>44422</v>
      </c>
      <c r="H218" s="78" t="s">
        <v>1557</v>
      </c>
      <c r="I218" s="15">
        <v>52</v>
      </c>
      <c r="J218" s="15">
        <v>27</v>
      </c>
      <c r="K218" s="15">
        <v>20</v>
      </c>
      <c r="L218" s="15">
        <v>2</v>
      </c>
      <c r="M218" s="84">
        <v>7.02</v>
      </c>
      <c r="N218" s="73">
        <v>7</v>
      </c>
      <c r="O218" s="64">
        <v>3000</v>
      </c>
      <c r="P218" s="65">
        <f>Table224523689101112131415161718192021222423456789101112[[#This Row],[PEMBULATAN]]*O218</f>
        <v>21000</v>
      </c>
    </row>
    <row r="219" spans="1:16" ht="33" customHeight="1" x14ac:dyDescent="0.2">
      <c r="A219" s="93"/>
      <c r="B219" s="76"/>
      <c r="C219" s="74" t="s">
        <v>1517</v>
      </c>
      <c r="D219" s="79" t="s">
        <v>82</v>
      </c>
      <c r="E219" s="13">
        <v>44418</v>
      </c>
      <c r="F219" s="77" t="s">
        <v>1556</v>
      </c>
      <c r="G219" s="13">
        <v>44422</v>
      </c>
      <c r="H219" s="78" t="s">
        <v>1557</v>
      </c>
      <c r="I219" s="15">
        <v>75</v>
      </c>
      <c r="J219" s="15">
        <v>32</v>
      </c>
      <c r="K219" s="15">
        <v>8</v>
      </c>
      <c r="L219" s="15">
        <v>2</v>
      </c>
      <c r="M219" s="84">
        <v>4.8</v>
      </c>
      <c r="N219" s="73">
        <v>5</v>
      </c>
      <c r="O219" s="64">
        <v>3000</v>
      </c>
      <c r="P219" s="65">
        <f>Table224523689101112131415161718192021222423456789101112[[#This Row],[PEMBULATAN]]*O219</f>
        <v>15000</v>
      </c>
    </row>
    <row r="220" spans="1:16" ht="33" customHeight="1" x14ac:dyDescent="0.2">
      <c r="A220" s="93"/>
      <c r="B220" s="76"/>
      <c r="C220" s="74" t="s">
        <v>1518</v>
      </c>
      <c r="D220" s="79" t="s">
        <v>82</v>
      </c>
      <c r="E220" s="13">
        <v>44418</v>
      </c>
      <c r="F220" s="77" t="s">
        <v>1556</v>
      </c>
      <c r="G220" s="13">
        <v>44422</v>
      </c>
      <c r="H220" s="78" t="s">
        <v>1557</v>
      </c>
      <c r="I220" s="15">
        <v>60</v>
      </c>
      <c r="J220" s="15">
        <v>30</v>
      </c>
      <c r="K220" s="15">
        <v>30</v>
      </c>
      <c r="L220" s="15">
        <v>7</v>
      </c>
      <c r="M220" s="84">
        <v>13.5</v>
      </c>
      <c r="N220" s="73">
        <v>14</v>
      </c>
      <c r="O220" s="64">
        <v>3000</v>
      </c>
      <c r="P220" s="65">
        <f>Table224523689101112131415161718192021222423456789101112[[#This Row],[PEMBULATAN]]*O220</f>
        <v>42000</v>
      </c>
    </row>
    <row r="221" spans="1:16" ht="33" customHeight="1" x14ac:dyDescent="0.2">
      <c r="A221" s="93"/>
      <c r="B221" s="76"/>
      <c r="C221" s="74" t="s">
        <v>1519</v>
      </c>
      <c r="D221" s="79" t="s">
        <v>82</v>
      </c>
      <c r="E221" s="13">
        <v>44418</v>
      </c>
      <c r="F221" s="77" t="s">
        <v>1556</v>
      </c>
      <c r="G221" s="13">
        <v>44422</v>
      </c>
      <c r="H221" s="78" t="s">
        <v>1557</v>
      </c>
      <c r="I221" s="15">
        <v>48</v>
      </c>
      <c r="J221" s="15">
        <v>29</v>
      </c>
      <c r="K221" s="15">
        <v>27</v>
      </c>
      <c r="L221" s="15">
        <v>12</v>
      </c>
      <c r="M221" s="84">
        <v>9.3960000000000008</v>
      </c>
      <c r="N221" s="73">
        <v>12</v>
      </c>
      <c r="O221" s="64">
        <v>3000</v>
      </c>
      <c r="P221" s="65">
        <f>Table224523689101112131415161718192021222423456789101112[[#This Row],[PEMBULATAN]]*O221</f>
        <v>36000</v>
      </c>
    </row>
    <row r="222" spans="1:16" ht="33" customHeight="1" x14ac:dyDescent="0.2">
      <c r="A222" s="93"/>
      <c r="B222" s="76"/>
      <c r="C222" s="74" t="s">
        <v>1520</v>
      </c>
      <c r="D222" s="79" t="s">
        <v>82</v>
      </c>
      <c r="E222" s="13">
        <v>44418</v>
      </c>
      <c r="F222" s="77" t="s">
        <v>1556</v>
      </c>
      <c r="G222" s="13">
        <v>44422</v>
      </c>
      <c r="H222" s="78" t="s">
        <v>1557</v>
      </c>
      <c r="I222" s="15">
        <v>69</v>
      </c>
      <c r="J222" s="15">
        <v>32</v>
      </c>
      <c r="K222" s="15">
        <v>25</v>
      </c>
      <c r="L222" s="15">
        <v>4</v>
      </c>
      <c r="M222" s="84">
        <v>13.8</v>
      </c>
      <c r="N222" s="73">
        <v>14</v>
      </c>
      <c r="O222" s="64">
        <v>3000</v>
      </c>
      <c r="P222" s="65">
        <f>Table224523689101112131415161718192021222423456789101112[[#This Row],[PEMBULATAN]]*O222</f>
        <v>42000</v>
      </c>
    </row>
    <row r="223" spans="1:16" ht="33" customHeight="1" x14ac:dyDescent="0.2">
      <c r="A223" s="93"/>
      <c r="B223" s="76"/>
      <c r="C223" s="74" t="s">
        <v>1521</v>
      </c>
      <c r="D223" s="79" t="s">
        <v>82</v>
      </c>
      <c r="E223" s="13">
        <v>44418</v>
      </c>
      <c r="F223" s="77" t="s">
        <v>1556</v>
      </c>
      <c r="G223" s="13">
        <v>44422</v>
      </c>
      <c r="H223" s="78" t="s">
        <v>1557</v>
      </c>
      <c r="I223" s="15">
        <v>23</v>
      </c>
      <c r="J223" s="15">
        <v>12</v>
      </c>
      <c r="K223" s="15">
        <v>84</v>
      </c>
      <c r="L223" s="15">
        <v>6</v>
      </c>
      <c r="M223" s="84">
        <v>5.7960000000000003</v>
      </c>
      <c r="N223" s="73">
        <v>6</v>
      </c>
      <c r="O223" s="64">
        <v>3000</v>
      </c>
      <c r="P223" s="65">
        <f>Table224523689101112131415161718192021222423456789101112[[#This Row],[PEMBULATAN]]*O223</f>
        <v>18000</v>
      </c>
    </row>
    <row r="224" spans="1:16" ht="33" customHeight="1" x14ac:dyDescent="0.2">
      <c r="A224" s="93"/>
      <c r="B224" s="76"/>
      <c r="C224" s="74" t="s">
        <v>1522</v>
      </c>
      <c r="D224" s="79" t="s">
        <v>82</v>
      </c>
      <c r="E224" s="13">
        <v>44418</v>
      </c>
      <c r="F224" s="77" t="s">
        <v>1556</v>
      </c>
      <c r="G224" s="13">
        <v>44422</v>
      </c>
      <c r="H224" s="78" t="s">
        <v>1557</v>
      </c>
      <c r="I224" s="15">
        <v>117</v>
      </c>
      <c r="J224" s="15">
        <v>18</v>
      </c>
      <c r="K224" s="15">
        <v>10</v>
      </c>
      <c r="L224" s="15">
        <v>10</v>
      </c>
      <c r="M224" s="84">
        <v>5.2649999999999997</v>
      </c>
      <c r="N224" s="73">
        <v>10</v>
      </c>
      <c r="O224" s="64">
        <v>3000</v>
      </c>
      <c r="P224" s="65">
        <f>Table224523689101112131415161718192021222423456789101112[[#This Row],[PEMBULATAN]]*O224</f>
        <v>30000</v>
      </c>
    </row>
    <row r="225" spans="1:16" ht="33" customHeight="1" x14ac:dyDescent="0.2">
      <c r="A225" s="93"/>
      <c r="B225" s="76"/>
      <c r="C225" s="74" t="s">
        <v>1523</v>
      </c>
      <c r="D225" s="79" t="s">
        <v>82</v>
      </c>
      <c r="E225" s="13">
        <v>44418</v>
      </c>
      <c r="F225" s="77" t="s">
        <v>1556</v>
      </c>
      <c r="G225" s="13">
        <v>44422</v>
      </c>
      <c r="H225" s="78" t="s">
        <v>1557</v>
      </c>
      <c r="I225" s="15">
        <v>100</v>
      </c>
      <c r="J225" s="15">
        <v>19</v>
      </c>
      <c r="K225" s="15">
        <v>7</v>
      </c>
      <c r="L225" s="15">
        <v>4</v>
      </c>
      <c r="M225" s="84">
        <v>3.3250000000000002</v>
      </c>
      <c r="N225" s="73">
        <v>4</v>
      </c>
      <c r="O225" s="64">
        <v>3000</v>
      </c>
      <c r="P225" s="65">
        <f>Table224523689101112131415161718192021222423456789101112[[#This Row],[PEMBULATAN]]*O225</f>
        <v>12000</v>
      </c>
    </row>
    <row r="226" spans="1:16" ht="33" customHeight="1" x14ac:dyDescent="0.2">
      <c r="A226" s="93"/>
      <c r="B226" s="76"/>
      <c r="C226" s="74" t="s">
        <v>1524</v>
      </c>
      <c r="D226" s="79" t="s">
        <v>82</v>
      </c>
      <c r="E226" s="13">
        <v>44418</v>
      </c>
      <c r="F226" s="77" t="s">
        <v>1556</v>
      </c>
      <c r="G226" s="13">
        <v>44422</v>
      </c>
      <c r="H226" s="78" t="s">
        <v>1557</v>
      </c>
      <c r="I226" s="15">
        <v>30</v>
      </c>
      <c r="J226" s="15">
        <v>23</v>
      </c>
      <c r="K226" s="15">
        <v>34</v>
      </c>
      <c r="L226" s="15">
        <v>7</v>
      </c>
      <c r="M226" s="84">
        <v>5.8650000000000002</v>
      </c>
      <c r="N226" s="73">
        <v>7</v>
      </c>
      <c r="O226" s="64">
        <v>3000</v>
      </c>
      <c r="P226" s="65">
        <f>Table224523689101112131415161718192021222423456789101112[[#This Row],[PEMBULATAN]]*O226</f>
        <v>21000</v>
      </c>
    </row>
    <row r="227" spans="1:16" ht="33" customHeight="1" x14ac:dyDescent="0.2">
      <c r="A227" s="93"/>
      <c r="B227" s="76"/>
      <c r="C227" s="74" t="s">
        <v>1525</v>
      </c>
      <c r="D227" s="79" t="s">
        <v>82</v>
      </c>
      <c r="E227" s="13">
        <v>44418</v>
      </c>
      <c r="F227" s="77" t="s">
        <v>1556</v>
      </c>
      <c r="G227" s="13">
        <v>44422</v>
      </c>
      <c r="H227" s="78" t="s">
        <v>1557</v>
      </c>
      <c r="I227" s="15">
        <v>37</v>
      </c>
      <c r="J227" s="15">
        <v>29</v>
      </c>
      <c r="K227" s="15">
        <v>15</v>
      </c>
      <c r="L227" s="15">
        <v>10</v>
      </c>
      <c r="M227" s="84">
        <v>4.0237499999999997</v>
      </c>
      <c r="N227" s="73">
        <v>10</v>
      </c>
      <c r="O227" s="64">
        <v>3000</v>
      </c>
      <c r="P227" s="65">
        <f>Table224523689101112131415161718192021222423456789101112[[#This Row],[PEMBULATAN]]*O227</f>
        <v>30000</v>
      </c>
    </row>
    <row r="228" spans="1:16" ht="33" customHeight="1" x14ac:dyDescent="0.2">
      <c r="A228" s="93"/>
      <c r="B228" s="76"/>
      <c r="C228" s="74" t="s">
        <v>1526</v>
      </c>
      <c r="D228" s="79" t="s">
        <v>82</v>
      </c>
      <c r="E228" s="13">
        <v>44418</v>
      </c>
      <c r="F228" s="77" t="s">
        <v>1556</v>
      </c>
      <c r="G228" s="13">
        <v>44422</v>
      </c>
      <c r="H228" s="78" t="s">
        <v>1557</v>
      </c>
      <c r="I228" s="15">
        <v>100</v>
      </c>
      <c r="J228" s="15">
        <v>12</v>
      </c>
      <c r="K228" s="15">
        <v>8</v>
      </c>
      <c r="L228" s="15">
        <v>3</v>
      </c>
      <c r="M228" s="84">
        <v>2.4</v>
      </c>
      <c r="N228" s="73">
        <v>3</v>
      </c>
      <c r="O228" s="64">
        <v>3000</v>
      </c>
      <c r="P228" s="65">
        <f>Table224523689101112131415161718192021222423456789101112[[#This Row],[PEMBULATAN]]*O228</f>
        <v>9000</v>
      </c>
    </row>
    <row r="229" spans="1:16" ht="33" customHeight="1" x14ac:dyDescent="0.2">
      <c r="A229" s="93"/>
      <c r="B229" s="76"/>
      <c r="C229" s="74" t="s">
        <v>1527</v>
      </c>
      <c r="D229" s="79" t="s">
        <v>82</v>
      </c>
      <c r="E229" s="13">
        <v>44418</v>
      </c>
      <c r="F229" s="77" t="s">
        <v>1556</v>
      </c>
      <c r="G229" s="13">
        <v>44422</v>
      </c>
      <c r="H229" s="78" t="s">
        <v>1557</v>
      </c>
      <c r="I229" s="15">
        <v>19</v>
      </c>
      <c r="J229" s="15">
        <v>15</v>
      </c>
      <c r="K229" s="15">
        <v>8</v>
      </c>
      <c r="L229" s="15">
        <v>19</v>
      </c>
      <c r="M229" s="84">
        <v>0.56999999999999995</v>
      </c>
      <c r="N229" s="73">
        <v>19</v>
      </c>
      <c r="O229" s="64">
        <v>3000</v>
      </c>
      <c r="P229" s="65">
        <f>Table224523689101112131415161718192021222423456789101112[[#This Row],[PEMBULATAN]]*O229</f>
        <v>57000</v>
      </c>
    </row>
    <row r="230" spans="1:16" ht="33" customHeight="1" x14ac:dyDescent="0.2">
      <c r="A230" s="93"/>
      <c r="B230" s="76"/>
      <c r="C230" s="74" t="s">
        <v>1528</v>
      </c>
      <c r="D230" s="79" t="s">
        <v>82</v>
      </c>
      <c r="E230" s="13">
        <v>44418</v>
      </c>
      <c r="F230" s="77" t="s">
        <v>1556</v>
      </c>
      <c r="G230" s="13">
        <v>44422</v>
      </c>
      <c r="H230" s="78" t="s">
        <v>1557</v>
      </c>
      <c r="I230" s="15">
        <v>95</v>
      </c>
      <c r="J230" s="15">
        <v>64</v>
      </c>
      <c r="K230" s="15">
        <v>30</v>
      </c>
      <c r="L230" s="15">
        <v>3</v>
      </c>
      <c r="M230" s="84">
        <v>45.6</v>
      </c>
      <c r="N230" s="73">
        <v>46</v>
      </c>
      <c r="O230" s="64">
        <v>3000</v>
      </c>
      <c r="P230" s="65">
        <f>Table224523689101112131415161718192021222423456789101112[[#This Row],[PEMBULATAN]]*O230</f>
        <v>138000</v>
      </c>
    </row>
    <row r="231" spans="1:16" ht="33" customHeight="1" x14ac:dyDescent="0.2">
      <c r="A231" s="93"/>
      <c r="B231" s="76"/>
      <c r="C231" s="74" t="s">
        <v>1529</v>
      </c>
      <c r="D231" s="79" t="s">
        <v>82</v>
      </c>
      <c r="E231" s="13">
        <v>44418</v>
      </c>
      <c r="F231" s="77" t="s">
        <v>1556</v>
      </c>
      <c r="G231" s="13">
        <v>44422</v>
      </c>
      <c r="H231" s="78" t="s">
        <v>1557</v>
      </c>
      <c r="I231" s="15">
        <v>60</v>
      </c>
      <c r="J231" s="15">
        <v>45</v>
      </c>
      <c r="K231" s="15">
        <v>25</v>
      </c>
      <c r="L231" s="15">
        <v>5</v>
      </c>
      <c r="M231" s="84">
        <v>16.875</v>
      </c>
      <c r="N231" s="73">
        <v>17</v>
      </c>
      <c r="O231" s="64">
        <v>3000</v>
      </c>
      <c r="P231" s="65">
        <f>Table224523689101112131415161718192021222423456789101112[[#This Row],[PEMBULATAN]]*O231</f>
        <v>51000</v>
      </c>
    </row>
    <row r="232" spans="1:16" ht="33" customHeight="1" x14ac:dyDescent="0.2">
      <c r="A232" s="93"/>
      <c r="B232" s="76"/>
      <c r="C232" s="74" t="s">
        <v>1530</v>
      </c>
      <c r="D232" s="79" t="s">
        <v>82</v>
      </c>
      <c r="E232" s="13">
        <v>44418</v>
      </c>
      <c r="F232" s="77" t="s">
        <v>1556</v>
      </c>
      <c r="G232" s="13">
        <v>44422</v>
      </c>
      <c r="H232" s="78" t="s">
        <v>1557</v>
      </c>
      <c r="I232" s="15">
        <v>120</v>
      </c>
      <c r="J232" s="15">
        <v>6</v>
      </c>
      <c r="K232" s="15">
        <v>6</v>
      </c>
      <c r="L232" s="15">
        <v>14</v>
      </c>
      <c r="M232" s="84">
        <v>1.08</v>
      </c>
      <c r="N232" s="73">
        <v>14</v>
      </c>
      <c r="O232" s="64">
        <v>3000</v>
      </c>
      <c r="P232" s="65">
        <f>Table224523689101112131415161718192021222423456789101112[[#This Row],[PEMBULATAN]]*O232</f>
        <v>42000</v>
      </c>
    </row>
    <row r="233" spans="1:16" ht="33" customHeight="1" x14ac:dyDescent="0.2">
      <c r="A233" s="93"/>
      <c r="B233" s="76"/>
      <c r="C233" s="74" t="s">
        <v>1531</v>
      </c>
      <c r="D233" s="79" t="s">
        <v>82</v>
      </c>
      <c r="E233" s="13">
        <v>44418</v>
      </c>
      <c r="F233" s="77" t="s">
        <v>1556</v>
      </c>
      <c r="G233" s="13">
        <v>44422</v>
      </c>
      <c r="H233" s="78" t="s">
        <v>1557</v>
      </c>
      <c r="I233" s="15">
        <v>65</v>
      </c>
      <c r="J233" s="15">
        <v>33</v>
      </c>
      <c r="K233" s="15">
        <v>23</v>
      </c>
      <c r="L233" s="15">
        <v>10</v>
      </c>
      <c r="M233" s="84">
        <v>12.33375</v>
      </c>
      <c r="N233" s="73">
        <v>13</v>
      </c>
      <c r="O233" s="64">
        <v>3000</v>
      </c>
      <c r="P233" s="65">
        <f>Table224523689101112131415161718192021222423456789101112[[#This Row],[PEMBULATAN]]*O233</f>
        <v>39000</v>
      </c>
    </row>
    <row r="234" spans="1:16" ht="33" customHeight="1" x14ac:dyDescent="0.2">
      <c r="A234" s="93"/>
      <c r="B234" s="76"/>
      <c r="C234" s="74" t="s">
        <v>1532</v>
      </c>
      <c r="D234" s="79" t="s">
        <v>82</v>
      </c>
      <c r="E234" s="13">
        <v>44418</v>
      </c>
      <c r="F234" s="77" t="s">
        <v>1556</v>
      </c>
      <c r="G234" s="13">
        <v>44422</v>
      </c>
      <c r="H234" s="78" t="s">
        <v>1557</v>
      </c>
      <c r="I234" s="15">
        <v>50</v>
      </c>
      <c r="J234" s="15">
        <v>30</v>
      </c>
      <c r="K234" s="15">
        <v>40</v>
      </c>
      <c r="L234" s="15">
        <v>3</v>
      </c>
      <c r="M234" s="84">
        <v>15</v>
      </c>
      <c r="N234" s="73">
        <v>15</v>
      </c>
      <c r="O234" s="64">
        <v>3000</v>
      </c>
      <c r="P234" s="65">
        <f>Table224523689101112131415161718192021222423456789101112[[#This Row],[PEMBULATAN]]*O234</f>
        <v>45000</v>
      </c>
    </row>
    <row r="235" spans="1:16" ht="33" customHeight="1" x14ac:dyDescent="0.2">
      <c r="A235" s="93"/>
      <c r="B235" s="76"/>
      <c r="C235" s="74" t="s">
        <v>1533</v>
      </c>
      <c r="D235" s="79" t="s">
        <v>82</v>
      </c>
      <c r="E235" s="13">
        <v>44418</v>
      </c>
      <c r="F235" s="77" t="s">
        <v>1556</v>
      </c>
      <c r="G235" s="13">
        <v>44422</v>
      </c>
      <c r="H235" s="78" t="s">
        <v>1557</v>
      </c>
      <c r="I235" s="15">
        <v>30</v>
      </c>
      <c r="J235" s="15">
        <v>33</v>
      </c>
      <c r="K235" s="15">
        <v>56</v>
      </c>
      <c r="L235" s="15">
        <v>2</v>
      </c>
      <c r="M235" s="84">
        <v>13.86</v>
      </c>
      <c r="N235" s="73">
        <v>14</v>
      </c>
      <c r="O235" s="64">
        <v>3000</v>
      </c>
      <c r="P235" s="65">
        <f>Table224523689101112131415161718192021222423456789101112[[#This Row],[PEMBULATAN]]*O235</f>
        <v>42000</v>
      </c>
    </row>
    <row r="236" spans="1:16" ht="33" customHeight="1" x14ac:dyDescent="0.2">
      <c r="A236" s="93"/>
      <c r="B236" s="76"/>
      <c r="C236" s="74" t="s">
        <v>1534</v>
      </c>
      <c r="D236" s="79" t="s">
        <v>82</v>
      </c>
      <c r="E236" s="13">
        <v>44418</v>
      </c>
      <c r="F236" s="77" t="s">
        <v>1556</v>
      </c>
      <c r="G236" s="13">
        <v>44422</v>
      </c>
      <c r="H236" s="78" t="s">
        <v>1557</v>
      </c>
      <c r="I236" s="15">
        <v>50</v>
      </c>
      <c r="J236" s="15">
        <v>30</v>
      </c>
      <c r="K236" s="15">
        <v>28</v>
      </c>
      <c r="L236" s="15">
        <v>3</v>
      </c>
      <c r="M236" s="84">
        <v>10.5</v>
      </c>
      <c r="N236" s="73">
        <v>11</v>
      </c>
      <c r="O236" s="64">
        <v>3000</v>
      </c>
      <c r="P236" s="65">
        <f>Table224523689101112131415161718192021222423456789101112[[#This Row],[PEMBULATAN]]*O236</f>
        <v>33000</v>
      </c>
    </row>
    <row r="237" spans="1:16" ht="33" customHeight="1" x14ac:dyDescent="0.2">
      <c r="A237" s="93"/>
      <c r="B237" s="76"/>
      <c r="C237" s="74" t="s">
        <v>1535</v>
      </c>
      <c r="D237" s="79" t="s">
        <v>82</v>
      </c>
      <c r="E237" s="13">
        <v>44418</v>
      </c>
      <c r="F237" s="77" t="s">
        <v>1556</v>
      </c>
      <c r="G237" s="13">
        <v>44422</v>
      </c>
      <c r="H237" s="78" t="s">
        <v>1557</v>
      </c>
      <c r="I237" s="15">
        <v>90</v>
      </c>
      <c r="J237" s="15">
        <v>40</v>
      </c>
      <c r="K237" s="15">
        <v>27</v>
      </c>
      <c r="L237" s="15">
        <v>1</v>
      </c>
      <c r="M237" s="84">
        <v>24.3</v>
      </c>
      <c r="N237" s="73">
        <v>25</v>
      </c>
      <c r="O237" s="64">
        <v>3000</v>
      </c>
      <c r="P237" s="65">
        <f>Table224523689101112131415161718192021222423456789101112[[#This Row],[PEMBULATAN]]*O237</f>
        <v>75000</v>
      </c>
    </row>
    <row r="238" spans="1:16" ht="33" customHeight="1" x14ac:dyDescent="0.2">
      <c r="A238" s="93"/>
      <c r="B238" s="76"/>
      <c r="C238" s="74" t="s">
        <v>1536</v>
      </c>
      <c r="D238" s="79" t="s">
        <v>82</v>
      </c>
      <c r="E238" s="13">
        <v>44418</v>
      </c>
      <c r="F238" s="77" t="s">
        <v>1556</v>
      </c>
      <c r="G238" s="13">
        <v>44422</v>
      </c>
      <c r="H238" s="78" t="s">
        <v>1557</v>
      </c>
      <c r="I238" s="15">
        <v>55</v>
      </c>
      <c r="J238" s="15">
        <v>30</v>
      </c>
      <c r="K238" s="15">
        <v>30</v>
      </c>
      <c r="L238" s="15">
        <v>9</v>
      </c>
      <c r="M238" s="84">
        <v>12.375</v>
      </c>
      <c r="N238" s="73">
        <v>13</v>
      </c>
      <c r="O238" s="64">
        <v>3000</v>
      </c>
      <c r="P238" s="65">
        <f>Table224523689101112131415161718192021222423456789101112[[#This Row],[PEMBULATAN]]*O238</f>
        <v>39000</v>
      </c>
    </row>
    <row r="239" spans="1:16" ht="33" customHeight="1" x14ac:dyDescent="0.2">
      <c r="A239" s="93"/>
      <c r="B239" s="76"/>
      <c r="C239" s="74" t="s">
        <v>1537</v>
      </c>
      <c r="D239" s="79" t="s">
        <v>82</v>
      </c>
      <c r="E239" s="13">
        <v>44418</v>
      </c>
      <c r="F239" s="77" t="s">
        <v>1556</v>
      </c>
      <c r="G239" s="13">
        <v>44422</v>
      </c>
      <c r="H239" s="78" t="s">
        <v>1557</v>
      </c>
      <c r="I239" s="15">
        <v>29</v>
      </c>
      <c r="J239" s="15">
        <v>37</v>
      </c>
      <c r="K239" s="15">
        <v>15</v>
      </c>
      <c r="L239" s="15">
        <v>1</v>
      </c>
      <c r="M239" s="84">
        <v>4.0237499999999997</v>
      </c>
      <c r="N239" s="73">
        <v>4</v>
      </c>
      <c r="O239" s="64">
        <v>3000</v>
      </c>
      <c r="P239" s="65">
        <f>Table224523689101112131415161718192021222423456789101112[[#This Row],[PEMBULATAN]]*O239</f>
        <v>12000</v>
      </c>
    </row>
    <row r="240" spans="1:16" ht="33" customHeight="1" x14ac:dyDescent="0.2">
      <c r="A240" s="93"/>
      <c r="B240" s="76"/>
      <c r="C240" s="74" t="s">
        <v>1538</v>
      </c>
      <c r="D240" s="79" t="s">
        <v>82</v>
      </c>
      <c r="E240" s="13">
        <v>44418</v>
      </c>
      <c r="F240" s="77" t="s">
        <v>1556</v>
      </c>
      <c r="G240" s="13">
        <v>44422</v>
      </c>
      <c r="H240" s="78" t="s">
        <v>1557</v>
      </c>
      <c r="I240" s="15">
        <v>59</v>
      </c>
      <c r="J240" s="15">
        <v>56</v>
      </c>
      <c r="K240" s="15">
        <v>37</v>
      </c>
      <c r="L240" s="15">
        <v>2</v>
      </c>
      <c r="M240" s="84">
        <v>30.562000000000001</v>
      </c>
      <c r="N240" s="73">
        <v>31</v>
      </c>
      <c r="O240" s="64">
        <v>3000</v>
      </c>
      <c r="P240" s="65">
        <f>Table224523689101112131415161718192021222423456789101112[[#This Row],[PEMBULATAN]]*O240</f>
        <v>93000</v>
      </c>
    </row>
    <row r="241" spans="1:16" ht="33" customHeight="1" x14ac:dyDescent="0.2">
      <c r="A241" s="93"/>
      <c r="B241" s="76"/>
      <c r="C241" s="74" t="s">
        <v>1539</v>
      </c>
      <c r="D241" s="79" t="s">
        <v>82</v>
      </c>
      <c r="E241" s="13">
        <v>44418</v>
      </c>
      <c r="F241" s="77" t="s">
        <v>1556</v>
      </c>
      <c r="G241" s="13">
        <v>44422</v>
      </c>
      <c r="H241" s="78" t="s">
        <v>1557</v>
      </c>
      <c r="I241" s="15">
        <v>93</v>
      </c>
      <c r="J241" s="15">
        <v>60</v>
      </c>
      <c r="K241" s="15">
        <v>16</v>
      </c>
      <c r="L241" s="15">
        <v>2</v>
      </c>
      <c r="M241" s="84">
        <v>22.32</v>
      </c>
      <c r="N241" s="73">
        <v>23</v>
      </c>
      <c r="O241" s="64">
        <v>3000</v>
      </c>
      <c r="P241" s="65">
        <f>Table224523689101112131415161718192021222423456789101112[[#This Row],[PEMBULATAN]]*O241</f>
        <v>69000</v>
      </c>
    </row>
    <row r="242" spans="1:16" ht="33" customHeight="1" x14ac:dyDescent="0.2">
      <c r="A242" s="93"/>
      <c r="B242" s="76"/>
      <c r="C242" s="74" t="s">
        <v>1540</v>
      </c>
      <c r="D242" s="79" t="s">
        <v>82</v>
      </c>
      <c r="E242" s="13">
        <v>44418</v>
      </c>
      <c r="F242" s="77" t="s">
        <v>1556</v>
      </c>
      <c r="G242" s="13">
        <v>44422</v>
      </c>
      <c r="H242" s="78" t="s">
        <v>1557</v>
      </c>
      <c r="I242" s="15">
        <v>103</v>
      </c>
      <c r="J242" s="15">
        <v>58</v>
      </c>
      <c r="K242" s="15">
        <v>34</v>
      </c>
      <c r="L242" s="15">
        <v>3</v>
      </c>
      <c r="M242" s="84">
        <v>50.779000000000003</v>
      </c>
      <c r="N242" s="73">
        <v>51</v>
      </c>
      <c r="O242" s="64">
        <v>3000</v>
      </c>
      <c r="P242" s="65">
        <f>Table224523689101112131415161718192021222423456789101112[[#This Row],[PEMBULATAN]]*O242</f>
        <v>153000</v>
      </c>
    </row>
    <row r="243" spans="1:16" ht="33" customHeight="1" x14ac:dyDescent="0.2">
      <c r="A243" s="93"/>
      <c r="B243" s="76"/>
      <c r="C243" s="74" t="s">
        <v>1541</v>
      </c>
      <c r="D243" s="79" t="s">
        <v>82</v>
      </c>
      <c r="E243" s="13">
        <v>44418</v>
      </c>
      <c r="F243" s="77" t="s">
        <v>1556</v>
      </c>
      <c r="G243" s="13">
        <v>44422</v>
      </c>
      <c r="H243" s="78" t="s">
        <v>1557</v>
      </c>
      <c r="I243" s="15">
        <v>79</v>
      </c>
      <c r="J243" s="15">
        <v>63</v>
      </c>
      <c r="K243" s="15">
        <v>35</v>
      </c>
      <c r="L243" s="15">
        <v>8</v>
      </c>
      <c r="M243" s="84">
        <v>43.548749999999998</v>
      </c>
      <c r="N243" s="73">
        <v>44</v>
      </c>
      <c r="O243" s="64">
        <v>3000</v>
      </c>
      <c r="P243" s="65">
        <f>Table224523689101112131415161718192021222423456789101112[[#This Row],[PEMBULATAN]]*O243</f>
        <v>132000</v>
      </c>
    </row>
    <row r="244" spans="1:16" ht="33" customHeight="1" x14ac:dyDescent="0.2">
      <c r="A244" s="93"/>
      <c r="B244" s="76"/>
      <c r="C244" s="74" t="s">
        <v>1542</v>
      </c>
      <c r="D244" s="79" t="s">
        <v>82</v>
      </c>
      <c r="E244" s="13">
        <v>44418</v>
      </c>
      <c r="F244" s="77" t="s">
        <v>1556</v>
      </c>
      <c r="G244" s="13">
        <v>44422</v>
      </c>
      <c r="H244" s="78" t="s">
        <v>1557</v>
      </c>
      <c r="I244" s="15">
        <v>94</v>
      </c>
      <c r="J244" s="15">
        <v>58</v>
      </c>
      <c r="K244" s="15">
        <v>24</v>
      </c>
      <c r="L244" s="15">
        <v>2</v>
      </c>
      <c r="M244" s="84">
        <v>32.712000000000003</v>
      </c>
      <c r="N244" s="73">
        <v>33</v>
      </c>
      <c r="O244" s="64">
        <v>3000</v>
      </c>
      <c r="P244" s="65">
        <f>Table224523689101112131415161718192021222423456789101112[[#This Row],[PEMBULATAN]]*O244</f>
        <v>99000</v>
      </c>
    </row>
    <row r="245" spans="1:16" ht="33" customHeight="1" x14ac:dyDescent="0.2">
      <c r="A245" s="93"/>
      <c r="B245" s="76"/>
      <c r="C245" s="74" t="s">
        <v>1543</v>
      </c>
      <c r="D245" s="79" t="s">
        <v>82</v>
      </c>
      <c r="E245" s="13">
        <v>44418</v>
      </c>
      <c r="F245" s="77" t="s">
        <v>1556</v>
      </c>
      <c r="G245" s="13">
        <v>44422</v>
      </c>
      <c r="H245" s="78" t="s">
        <v>1557</v>
      </c>
      <c r="I245" s="15">
        <v>69</v>
      </c>
      <c r="J245" s="15">
        <v>68</v>
      </c>
      <c r="K245" s="15">
        <v>33</v>
      </c>
      <c r="L245" s="15">
        <v>5</v>
      </c>
      <c r="M245" s="84">
        <v>38.709000000000003</v>
      </c>
      <c r="N245" s="73">
        <v>39</v>
      </c>
      <c r="O245" s="64">
        <v>3000</v>
      </c>
      <c r="P245" s="65">
        <f>Table224523689101112131415161718192021222423456789101112[[#This Row],[PEMBULATAN]]*O245</f>
        <v>117000</v>
      </c>
    </row>
    <row r="246" spans="1:16" ht="33" customHeight="1" x14ac:dyDescent="0.2">
      <c r="A246" s="93"/>
      <c r="B246" s="76"/>
      <c r="C246" s="74" t="s">
        <v>1544</v>
      </c>
      <c r="D246" s="79" t="s">
        <v>82</v>
      </c>
      <c r="E246" s="13">
        <v>44418</v>
      </c>
      <c r="F246" s="77" t="s">
        <v>1556</v>
      </c>
      <c r="G246" s="13">
        <v>44422</v>
      </c>
      <c r="H246" s="78" t="s">
        <v>1557</v>
      </c>
      <c r="I246" s="15">
        <v>82</v>
      </c>
      <c r="J246" s="15">
        <v>61</v>
      </c>
      <c r="K246" s="15">
        <v>37</v>
      </c>
      <c r="L246" s="15">
        <v>18</v>
      </c>
      <c r="M246" s="84">
        <v>46.268500000000003</v>
      </c>
      <c r="N246" s="73">
        <v>46</v>
      </c>
      <c r="O246" s="64">
        <v>3000</v>
      </c>
      <c r="P246" s="65">
        <f>Table224523689101112131415161718192021222423456789101112[[#This Row],[PEMBULATAN]]*O246</f>
        <v>138000</v>
      </c>
    </row>
    <row r="247" spans="1:16" ht="33" customHeight="1" x14ac:dyDescent="0.2">
      <c r="A247" s="93"/>
      <c r="B247" s="76"/>
      <c r="C247" s="74" t="s">
        <v>1545</v>
      </c>
      <c r="D247" s="79" t="s">
        <v>82</v>
      </c>
      <c r="E247" s="13">
        <v>44418</v>
      </c>
      <c r="F247" s="77" t="s">
        <v>1556</v>
      </c>
      <c r="G247" s="13">
        <v>44422</v>
      </c>
      <c r="H247" s="78" t="s">
        <v>1557</v>
      </c>
      <c r="I247" s="15">
        <v>66</v>
      </c>
      <c r="J247" s="15">
        <v>56</v>
      </c>
      <c r="K247" s="15">
        <v>24</v>
      </c>
      <c r="L247" s="15">
        <v>25</v>
      </c>
      <c r="M247" s="84">
        <v>22.175999999999998</v>
      </c>
      <c r="N247" s="73">
        <v>25</v>
      </c>
      <c r="O247" s="64">
        <v>3000</v>
      </c>
      <c r="P247" s="65">
        <f>Table224523689101112131415161718192021222423456789101112[[#This Row],[PEMBULATAN]]*O247</f>
        <v>75000</v>
      </c>
    </row>
    <row r="248" spans="1:16" ht="33" customHeight="1" x14ac:dyDescent="0.2">
      <c r="A248" s="93"/>
      <c r="B248" s="76"/>
      <c r="C248" s="74" t="s">
        <v>1546</v>
      </c>
      <c r="D248" s="79" t="s">
        <v>82</v>
      </c>
      <c r="E248" s="13">
        <v>44418</v>
      </c>
      <c r="F248" s="77" t="s">
        <v>1556</v>
      </c>
      <c r="G248" s="13">
        <v>44422</v>
      </c>
      <c r="H248" s="78" t="s">
        <v>1557</v>
      </c>
      <c r="I248" s="15">
        <v>93</v>
      </c>
      <c r="J248" s="15">
        <v>54</v>
      </c>
      <c r="K248" s="15">
        <v>33</v>
      </c>
      <c r="L248" s="15">
        <v>16</v>
      </c>
      <c r="M248" s="84">
        <v>41.4315</v>
      </c>
      <c r="N248" s="73">
        <v>42</v>
      </c>
      <c r="O248" s="64">
        <v>3000</v>
      </c>
      <c r="P248" s="65">
        <f>Table224523689101112131415161718192021222423456789101112[[#This Row],[PEMBULATAN]]*O248</f>
        <v>126000</v>
      </c>
    </row>
    <row r="249" spans="1:16" ht="33" customHeight="1" x14ac:dyDescent="0.2">
      <c r="A249" s="93"/>
      <c r="B249" s="76"/>
      <c r="C249" s="74" t="s">
        <v>1547</v>
      </c>
      <c r="D249" s="79" t="s">
        <v>82</v>
      </c>
      <c r="E249" s="13">
        <v>44418</v>
      </c>
      <c r="F249" s="77" t="s">
        <v>1556</v>
      </c>
      <c r="G249" s="13">
        <v>44422</v>
      </c>
      <c r="H249" s="78" t="s">
        <v>1557</v>
      </c>
      <c r="I249" s="15">
        <v>55</v>
      </c>
      <c r="J249" s="15">
        <v>37</v>
      </c>
      <c r="K249" s="15">
        <v>26</v>
      </c>
      <c r="L249" s="15">
        <v>7</v>
      </c>
      <c r="M249" s="84">
        <v>13.227499999999999</v>
      </c>
      <c r="N249" s="73">
        <v>13</v>
      </c>
      <c r="O249" s="64">
        <v>3000</v>
      </c>
      <c r="P249" s="65">
        <f>Table224523689101112131415161718192021222423456789101112[[#This Row],[PEMBULATAN]]*O249</f>
        <v>39000</v>
      </c>
    </row>
    <row r="250" spans="1:16" ht="33" customHeight="1" x14ac:dyDescent="0.2">
      <c r="A250" s="93"/>
      <c r="B250" s="76"/>
      <c r="C250" s="74" t="s">
        <v>1548</v>
      </c>
      <c r="D250" s="79" t="s">
        <v>82</v>
      </c>
      <c r="E250" s="13">
        <v>44418</v>
      </c>
      <c r="F250" s="77" t="s">
        <v>1556</v>
      </c>
      <c r="G250" s="13">
        <v>44422</v>
      </c>
      <c r="H250" s="78" t="s">
        <v>1557</v>
      </c>
      <c r="I250" s="15">
        <v>80</v>
      </c>
      <c r="J250" s="15">
        <v>52</v>
      </c>
      <c r="K250" s="15">
        <v>20</v>
      </c>
      <c r="L250" s="15">
        <v>2</v>
      </c>
      <c r="M250" s="84">
        <v>20.8</v>
      </c>
      <c r="N250" s="73">
        <v>21</v>
      </c>
      <c r="O250" s="64">
        <v>3000</v>
      </c>
      <c r="P250" s="65">
        <f>Table224523689101112131415161718192021222423456789101112[[#This Row],[PEMBULATAN]]*O250</f>
        <v>63000</v>
      </c>
    </row>
    <row r="251" spans="1:16" ht="33" customHeight="1" x14ac:dyDescent="0.2">
      <c r="A251" s="93"/>
      <c r="B251" s="76"/>
      <c r="C251" s="74" t="s">
        <v>1549</v>
      </c>
      <c r="D251" s="79" t="s">
        <v>82</v>
      </c>
      <c r="E251" s="13">
        <v>44418</v>
      </c>
      <c r="F251" s="77" t="s">
        <v>1556</v>
      </c>
      <c r="G251" s="13">
        <v>44422</v>
      </c>
      <c r="H251" s="78" t="s">
        <v>1557</v>
      </c>
      <c r="I251" s="15">
        <v>58</v>
      </c>
      <c r="J251" s="15">
        <v>43</v>
      </c>
      <c r="K251" s="15">
        <v>14</v>
      </c>
      <c r="L251" s="15">
        <v>9</v>
      </c>
      <c r="M251" s="84">
        <v>8.7289999999999992</v>
      </c>
      <c r="N251" s="73">
        <v>9</v>
      </c>
      <c r="O251" s="64">
        <v>3000</v>
      </c>
      <c r="P251" s="65">
        <f>Table224523689101112131415161718192021222423456789101112[[#This Row],[PEMBULATAN]]*O251</f>
        <v>27000</v>
      </c>
    </row>
    <row r="252" spans="1:16" ht="33" customHeight="1" x14ac:dyDescent="0.2">
      <c r="A252" s="93"/>
      <c r="B252" s="76"/>
      <c r="C252" s="74" t="s">
        <v>1550</v>
      </c>
      <c r="D252" s="79" t="s">
        <v>82</v>
      </c>
      <c r="E252" s="13">
        <v>44418</v>
      </c>
      <c r="F252" s="77" t="s">
        <v>1556</v>
      </c>
      <c r="G252" s="13">
        <v>44422</v>
      </c>
      <c r="H252" s="78" t="s">
        <v>1557</v>
      </c>
      <c r="I252" s="15">
        <v>59</v>
      </c>
      <c r="J252" s="15">
        <v>40</v>
      </c>
      <c r="K252" s="15">
        <v>19</v>
      </c>
      <c r="L252" s="15">
        <v>3</v>
      </c>
      <c r="M252" s="84">
        <v>11.21</v>
      </c>
      <c r="N252" s="73">
        <v>11</v>
      </c>
      <c r="O252" s="64">
        <v>3000</v>
      </c>
      <c r="P252" s="65">
        <f>Table224523689101112131415161718192021222423456789101112[[#This Row],[PEMBULATAN]]*O252</f>
        <v>33000</v>
      </c>
    </row>
    <row r="253" spans="1:16" ht="33" customHeight="1" x14ac:dyDescent="0.2">
      <c r="A253" s="93"/>
      <c r="B253" s="76"/>
      <c r="C253" s="74" t="s">
        <v>1551</v>
      </c>
      <c r="D253" s="79" t="s">
        <v>82</v>
      </c>
      <c r="E253" s="13">
        <v>44418</v>
      </c>
      <c r="F253" s="77" t="s">
        <v>1556</v>
      </c>
      <c r="G253" s="13">
        <v>44422</v>
      </c>
      <c r="H253" s="78" t="s">
        <v>1557</v>
      </c>
      <c r="I253" s="15">
        <v>86</v>
      </c>
      <c r="J253" s="15">
        <v>55</v>
      </c>
      <c r="K253" s="15">
        <v>37</v>
      </c>
      <c r="L253" s="15">
        <v>18</v>
      </c>
      <c r="M253" s="84">
        <v>43.752499999999998</v>
      </c>
      <c r="N253" s="73">
        <v>44</v>
      </c>
      <c r="O253" s="64">
        <v>3000</v>
      </c>
      <c r="P253" s="65">
        <f>Table224523689101112131415161718192021222423456789101112[[#This Row],[PEMBULATAN]]*O253</f>
        <v>132000</v>
      </c>
    </row>
    <row r="254" spans="1:16" ht="33" customHeight="1" x14ac:dyDescent="0.2">
      <c r="A254" s="93"/>
      <c r="B254" s="76"/>
      <c r="C254" s="74" t="s">
        <v>1552</v>
      </c>
      <c r="D254" s="79" t="s">
        <v>82</v>
      </c>
      <c r="E254" s="13">
        <v>44418</v>
      </c>
      <c r="F254" s="77" t="s">
        <v>1556</v>
      </c>
      <c r="G254" s="13">
        <v>44422</v>
      </c>
      <c r="H254" s="78" t="s">
        <v>1557</v>
      </c>
      <c r="I254" s="15">
        <v>43</v>
      </c>
      <c r="J254" s="15">
        <v>59</v>
      </c>
      <c r="K254" s="15">
        <v>26</v>
      </c>
      <c r="L254" s="15">
        <v>1</v>
      </c>
      <c r="M254" s="84">
        <v>16.490500000000001</v>
      </c>
      <c r="N254" s="73">
        <v>17</v>
      </c>
      <c r="O254" s="64">
        <v>3000</v>
      </c>
      <c r="P254" s="65">
        <f>Table224523689101112131415161718192021222423456789101112[[#This Row],[PEMBULATAN]]*O254</f>
        <v>51000</v>
      </c>
    </row>
    <row r="255" spans="1:16" ht="33" customHeight="1" x14ac:dyDescent="0.2">
      <c r="A255" s="93"/>
      <c r="B255" s="76"/>
      <c r="C255" s="90" t="s">
        <v>1553</v>
      </c>
      <c r="D255" s="79" t="s">
        <v>82</v>
      </c>
      <c r="E255" s="13">
        <v>44418</v>
      </c>
      <c r="F255" s="77" t="s">
        <v>1556</v>
      </c>
      <c r="G255" s="13">
        <v>44422</v>
      </c>
      <c r="H255" s="78" t="s">
        <v>1557</v>
      </c>
      <c r="I255" s="15">
        <v>86</v>
      </c>
      <c r="J255" s="15">
        <v>63</v>
      </c>
      <c r="K255" s="15">
        <v>38</v>
      </c>
      <c r="L255" s="15">
        <v>10</v>
      </c>
      <c r="M255" s="84">
        <v>51.470999999999997</v>
      </c>
      <c r="N255" s="73">
        <v>52</v>
      </c>
      <c r="O255" s="64">
        <v>3000</v>
      </c>
      <c r="P255" s="65">
        <f>Table224523689101112131415161718192021222423456789101112[[#This Row],[PEMBULATAN]]*O255</f>
        <v>156000</v>
      </c>
    </row>
    <row r="256" spans="1:16" ht="33" customHeight="1" x14ac:dyDescent="0.2">
      <c r="A256" s="93"/>
      <c r="B256" s="76"/>
      <c r="C256" s="90" t="s">
        <v>1554</v>
      </c>
      <c r="D256" s="79" t="s">
        <v>82</v>
      </c>
      <c r="E256" s="13">
        <v>44418</v>
      </c>
      <c r="F256" s="77" t="s">
        <v>1556</v>
      </c>
      <c r="G256" s="13">
        <v>44422</v>
      </c>
      <c r="H256" s="78" t="s">
        <v>1557</v>
      </c>
      <c r="I256" s="15">
        <v>64</v>
      </c>
      <c r="J256" s="15">
        <v>47</v>
      </c>
      <c r="K256" s="15">
        <v>35</v>
      </c>
      <c r="L256" s="15">
        <v>9</v>
      </c>
      <c r="M256" s="84">
        <v>26.32</v>
      </c>
      <c r="N256" s="73">
        <v>27</v>
      </c>
      <c r="O256" s="64">
        <v>3000</v>
      </c>
      <c r="P256" s="65">
        <f>Table224523689101112131415161718192021222423456789101112[[#This Row],[PEMBULATAN]]*O256</f>
        <v>81000</v>
      </c>
    </row>
    <row r="257" spans="1:16" ht="33" customHeight="1" x14ac:dyDescent="0.2">
      <c r="A257" s="93"/>
      <c r="B257" s="76"/>
      <c r="C257" s="90" t="s">
        <v>1555</v>
      </c>
      <c r="D257" s="79" t="s">
        <v>82</v>
      </c>
      <c r="E257" s="13">
        <v>44418</v>
      </c>
      <c r="F257" s="77" t="s">
        <v>1556</v>
      </c>
      <c r="G257" s="13">
        <v>44422</v>
      </c>
      <c r="H257" s="78" t="s">
        <v>1557</v>
      </c>
      <c r="I257" s="15">
        <v>65</v>
      </c>
      <c r="J257" s="15">
        <v>59</v>
      </c>
      <c r="K257" s="15">
        <v>38</v>
      </c>
      <c r="L257" s="15">
        <v>3</v>
      </c>
      <c r="M257" s="84">
        <v>36.432499999999997</v>
      </c>
      <c r="N257" s="104">
        <v>37</v>
      </c>
      <c r="O257" s="64">
        <v>3000</v>
      </c>
      <c r="P257" s="65">
        <f>Table224523689101112131415161718192021222423456789101112[[#This Row],[PEMBULATAN]]*O257</f>
        <v>111000</v>
      </c>
    </row>
    <row r="258" spans="1:16" ht="22.5" customHeight="1" x14ac:dyDescent="0.2">
      <c r="A258" s="144" t="s">
        <v>33</v>
      </c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6"/>
      <c r="M258" s="80">
        <f>SUBTOTAL(109,Table224523689101112131415161718192021222423456789101112[KG VOLUME])</f>
        <v>6566.163249999996</v>
      </c>
      <c r="N258" s="68">
        <f>SUM(N3:N257)</f>
        <v>6973</v>
      </c>
      <c r="O258" s="147">
        <f>SUM(P3:P257)</f>
        <v>20919000</v>
      </c>
      <c r="P258" s="148"/>
    </row>
    <row r="259" spans="1:16" ht="22.5" customHeight="1" x14ac:dyDescent="0.2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6"/>
      <c r="N259" s="88" t="s">
        <v>54</v>
      </c>
      <c r="O259" s="87"/>
      <c r="P259" s="87">
        <f>O258*10%</f>
        <v>2091900</v>
      </c>
    </row>
    <row r="260" spans="1:16" x14ac:dyDescent="0.2">
      <c r="A260" s="11"/>
      <c r="B260" s="56" t="s">
        <v>47</v>
      </c>
      <c r="C260" s="55"/>
      <c r="D260" s="57" t="s">
        <v>48</v>
      </c>
      <c r="H260" s="63"/>
      <c r="N260" s="62" t="s">
        <v>34</v>
      </c>
      <c r="P260" s="69">
        <f>O258*1%</f>
        <v>209190</v>
      </c>
    </row>
    <row r="261" spans="1:16" x14ac:dyDescent="0.2">
      <c r="A261" s="11"/>
      <c r="H261" s="63"/>
      <c r="N261" s="62" t="s">
        <v>35</v>
      </c>
      <c r="P261" s="71">
        <v>0</v>
      </c>
    </row>
    <row r="262" spans="1:16" ht="15.75" thickBot="1" x14ac:dyDescent="0.25">
      <c r="A262" s="11"/>
      <c r="H262" s="63"/>
      <c r="N262" s="62" t="s">
        <v>36</v>
      </c>
      <c r="P262" s="71">
        <v>0</v>
      </c>
    </row>
    <row r="263" spans="1:16" x14ac:dyDescent="0.2">
      <c r="A263" s="11"/>
      <c r="H263" s="63"/>
      <c r="N263" s="66" t="s">
        <v>37</v>
      </c>
      <c r="O263" s="67"/>
      <c r="P263" s="70">
        <f>O258-P259+P260</f>
        <v>19036290</v>
      </c>
    </row>
    <row r="264" spans="1:16" x14ac:dyDescent="0.2">
      <c r="B264" s="56"/>
      <c r="C264" s="55"/>
      <c r="D264" s="57"/>
    </row>
    <row r="266" spans="1:16" x14ac:dyDescent="0.2">
      <c r="A266" s="11"/>
      <c r="H266" s="63"/>
      <c r="P266" s="72"/>
    </row>
    <row r="267" spans="1:16" x14ac:dyDescent="0.2">
      <c r="A267" s="11"/>
      <c r="H267" s="63"/>
      <c r="O267" s="58"/>
      <c r="P267" s="72"/>
    </row>
    <row r="268" spans="1:16" s="3" customFormat="1" x14ac:dyDescent="0.25">
      <c r="A268" s="11"/>
      <c r="B268" s="2"/>
      <c r="C268" s="2"/>
      <c r="E268" s="12"/>
      <c r="H268" s="63"/>
      <c r="N268" s="14"/>
      <c r="O268" s="14"/>
      <c r="P268" s="14"/>
    </row>
    <row r="269" spans="1:16" s="3" customFormat="1" x14ac:dyDescent="0.25">
      <c r="A269" s="11"/>
      <c r="B269" s="2"/>
      <c r="C269" s="2"/>
      <c r="E269" s="12"/>
      <c r="H269" s="63"/>
      <c r="N269" s="14"/>
      <c r="O269" s="14"/>
      <c r="P269" s="14"/>
    </row>
    <row r="270" spans="1:16" s="3" customFormat="1" x14ac:dyDescent="0.25">
      <c r="A270" s="11"/>
      <c r="B270" s="2"/>
      <c r="C270" s="2"/>
      <c r="E270" s="12"/>
      <c r="H270" s="63"/>
      <c r="N270" s="14"/>
      <c r="O270" s="14"/>
      <c r="P270" s="14"/>
    </row>
    <row r="271" spans="1:16" s="3" customFormat="1" x14ac:dyDescent="0.25">
      <c r="A271" s="11"/>
      <c r="B271" s="2"/>
      <c r="C271" s="2"/>
      <c r="E271" s="12"/>
      <c r="H271" s="63"/>
      <c r="N271" s="14"/>
      <c r="O271" s="14"/>
      <c r="P271" s="14"/>
    </row>
    <row r="272" spans="1:16" s="3" customFormat="1" x14ac:dyDescent="0.25">
      <c r="A272" s="11"/>
      <c r="B272" s="2"/>
      <c r="C272" s="2"/>
      <c r="E272" s="12"/>
      <c r="H272" s="63"/>
      <c r="N272" s="14"/>
      <c r="O272" s="14"/>
      <c r="P272" s="14"/>
    </row>
    <row r="273" spans="1:16" s="3" customFormat="1" x14ac:dyDescent="0.25">
      <c r="A273" s="11"/>
      <c r="B273" s="2"/>
      <c r="C273" s="2"/>
      <c r="E273" s="12"/>
      <c r="H273" s="63"/>
      <c r="N273" s="14"/>
      <c r="O273" s="14"/>
      <c r="P273" s="14"/>
    </row>
    <row r="274" spans="1:16" s="3" customFormat="1" x14ac:dyDescent="0.25">
      <c r="A274" s="11"/>
      <c r="B274" s="2"/>
      <c r="C274" s="2"/>
      <c r="E274" s="12"/>
      <c r="H274" s="63"/>
      <c r="N274" s="14"/>
      <c r="O274" s="14"/>
      <c r="P274" s="14"/>
    </row>
    <row r="275" spans="1:16" s="3" customFormat="1" x14ac:dyDescent="0.25">
      <c r="A275" s="11"/>
      <c r="B275" s="2"/>
      <c r="C275" s="2"/>
      <c r="E275" s="12"/>
      <c r="H275" s="63"/>
      <c r="N275" s="14"/>
      <c r="O275" s="14"/>
      <c r="P275" s="14"/>
    </row>
    <row r="276" spans="1:16" s="3" customFormat="1" x14ac:dyDescent="0.25">
      <c r="A276" s="11"/>
      <c r="B276" s="2"/>
      <c r="C276" s="2"/>
      <c r="E276" s="12"/>
      <c r="H276" s="63"/>
      <c r="N276" s="14"/>
      <c r="O276" s="14"/>
      <c r="P276" s="14"/>
    </row>
    <row r="277" spans="1:16" s="3" customFormat="1" x14ac:dyDescent="0.25">
      <c r="A277" s="11"/>
      <c r="B277" s="2"/>
      <c r="C277" s="2"/>
      <c r="E277" s="12"/>
      <c r="H277" s="63"/>
      <c r="N277" s="14"/>
      <c r="O277" s="14"/>
      <c r="P277" s="14"/>
    </row>
    <row r="278" spans="1:16" s="3" customFormat="1" x14ac:dyDescent="0.25">
      <c r="A278" s="11"/>
      <c r="B278" s="2"/>
      <c r="C278" s="2"/>
      <c r="E278" s="12"/>
      <c r="H278" s="63"/>
      <c r="N278" s="14"/>
      <c r="O278" s="14"/>
      <c r="P278" s="14"/>
    </row>
    <row r="279" spans="1:16" s="3" customFormat="1" x14ac:dyDescent="0.25">
      <c r="A279" s="11"/>
      <c r="B279" s="2"/>
      <c r="C279" s="2"/>
      <c r="E279" s="12"/>
      <c r="H279" s="63"/>
      <c r="N279" s="14"/>
      <c r="O279" s="14"/>
      <c r="P279" s="14"/>
    </row>
  </sheetData>
  <mergeCells count="3">
    <mergeCell ref="A3:A4"/>
    <mergeCell ref="A258:L258"/>
    <mergeCell ref="O258:P258"/>
  </mergeCells>
  <conditionalFormatting sqref="B3">
    <cfRule type="duplicateValues" dxfId="406" priority="2"/>
  </conditionalFormatting>
  <conditionalFormatting sqref="B4:B257">
    <cfRule type="duplicateValues" dxfId="405" priority="6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92D050"/>
  </sheetPr>
  <dimension ref="A1:P335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G7" sqref="G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1559</v>
      </c>
      <c r="B3" s="75" t="s">
        <v>1560</v>
      </c>
      <c r="C3" s="9" t="s">
        <v>1561</v>
      </c>
      <c r="D3" s="77" t="s">
        <v>198</v>
      </c>
      <c r="E3" s="13">
        <v>44418</v>
      </c>
      <c r="F3" s="77" t="s">
        <v>1556</v>
      </c>
      <c r="G3" s="13">
        <v>44422</v>
      </c>
      <c r="H3" s="10" t="s">
        <v>1557</v>
      </c>
      <c r="I3" s="1">
        <v>91</v>
      </c>
      <c r="J3" s="1">
        <v>42</v>
      </c>
      <c r="K3" s="1">
        <v>20</v>
      </c>
      <c r="L3" s="1">
        <v>5</v>
      </c>
      <c r="M3" s="83">
        <v>19.11</v>
      </c>
      <c r="N3" s="8">
        <v>19</v>
      </c>
      <c r="O3" s="64">
        <v>3000</v>
      </c>
      <c r="P3" s="65">
        <f>Table22452368910111213141516171819202122242345678910111213[[#This Row],[PEMBULATAN]]*O3</f>
        <v>57000</v>
      </c>
    </row>
    <row r="4" spans="1:16" ht="39" customHeight="1" x14ac:dyDescent="0.2">
      <c r="A4" s="143"/>
      <c r="B4" s="76"/>
      <c r="C4" s="9" t="s">
        <v>1562</v>
      </c>
      <c r="D4" s="77" t="s">
        <v>198</v>
      </c>
      <c r="E4" s="13">
        <v>44418</v>
      </c>
      <c r="F4" s="77" t="s">
        <v>1556</v>
      </c>
      <c r="G4" s="13">
        <v>44422</v>
      </c>
      <c r="H4" s="10" t="s">
        <v>1557</v>
      </c>
      <c r="I4" s="1">
        <v>82</v>
      </c>
      <c r="J4" s="1">
        <v>52</v>
      </c>
      <c r="K4" s="1">
        <v>20</v>
      </c>
      <c r="L4" s="1">
        <v>10</v>
      </c>
      <c r="M4" s="83">
        <v>21.32</v>
      </c>
      <c r="N4" s="8">
        <v>21</v>
      </c>
      <c r="O4" s="64">
        <v>3000</v>
      </c>
      <c r="P4" s="65">
        <f>Table22452368910111213141516171819202122242345678910111213[[#This Row],[PEMBULATAN]]*O4</f>
        <v>63000</v>
      </c>
    </row>
    <row r="5" spans="1:16" ht="39" customHeight="1" x14ac:dyDescent="0.2">
      <c r="A5" s="93"/>
      <c r="B5" s="76"/>
      <c r="C5" s="90" t="s">
        <v>1563</v>
      </c>
      <c r="D5" s="79" t="s">
        <v>198</v>
      </c>
      <c r="E5" s="13">
        <v>44418</v>
      </c>
      <c r="F5" s="77" t="s">
        <v>1556</v>
      </c>
      <c r="G5" s="13">
        <v>44422</v>
      </c>
      <c r="H5" s="78" t="s">
        <v>1557</v>
      </c>
      <c r="I5" s="15">
        <v>57</v>
      </c>
      <c r="J5" s="15">
        <v>53</v>
      </c>
      <c r="K5" s="15">
        <v>53</v>
      </c>
      <c r="L5" s="15">
        <v>10</v>
      </c>
      <c r="M5" s="84">
        <v>40.02825</v>
      </c>
      <c r="N5" s="73">
        <v>40</v>
      </c>
      <c r="O5" s="64">
        <v>3000</v>
      </c>
      <c r="P5" s="65">
        <f>Table22452368910111213141516171819202122242345678910111213[[#This Row],[PEMBULATAN]]*O5</f>
        <v>120000</v>
      </c>
    </row>
    <row r="6" spans="1:16" ht="39" customHeight="1" x14ac:dyDescent="0.2">
      <c r="A6" s="93"/>
      <c r="B6" s="76"/>
      <c r="C6" s="90" t="s">
        <v>1564</v>
      </c>
      <c r="D6" s="79" t="s">
        <v>198</v>
      </c>
      <c r="E6" s="13">
        <v>44418</v>
      </c>
      <c r="F6" s="77" t="s">
        <v>1556</v>
      </c>
      <c r="G6" s="13">
        <v>44422</v>
      </c>
      <c r="H6" s="78" t="s">
        <v>1557</v>
      </c>
      <c r="I6" s="15">
        <v>100</v>
      </c>
      <c r="J6" s="15">
        <v>61</v>
      </c>
      <c r="K6" s="15">
        <v>30</v>
      </c>
      <c r="L6" s="15">
        <v>17</v>
      </c>
      <c r="M6" s="84">
        <v>45.75</v>
      </c>
      <c r="N6" s="73">
        <v>46</v>
      </c>
      <c r="O6" s="64">
        <v>3000</v>
      </c>
      <c r="P6" s="65">
        <f>Table22452368910111213141516171819202122242345678910111213[[#This Row],[PEMBULATAN]]*O6</f>
        <v>138000</v>
      </c>
    </row>
    <row r="7" spans="1:16" ht="39" customHeight="1" x14ac:dyDescent="0.2">
      <c r="A7" s="93"/>
      <c r="B7" s="76"/>
      <c r="C7" s="90" t="s">
        <v>1565</v>
      </c>
      <c r="D7" s="79" t="s">
        <v>198</v>
      </c>
      <c r="E7" s="13">
        <v>44418</v>
      </c>
      <c r="F7" s="77" t="s">
        <v>1556</v>
      </c>
      <c r="G7" s="13">
        <v>44422</v>
      </c>
      <c r="H7" s="78" t="s">
        <v>1557</v>
      </c>
      <c r="I7" s="15">
        <v>56</v>
      </c>
      <c r="J7" s="15">
        <v>42</v>
      </c>
      <c r="K7" s="15">
        <v>19</v>
      </c>
      <c r="L7" s="15">
        <v>8</v>
      </c>
      <c r="M7" s="84">
        <v>11.172000000000001</v>
      </c>
      <c r="N7" s="73">
        <v>11</v>
      </c>
      <c r="O7" s="64">
        <v>3000</v>
      </c>
      <c r="P7" s="65">
        <f>Table22452368910111213141516171819202122242345678910111213[[#This Row],[PEMBULATAN]]*O7</f>
        <v>33000</v>
      </c>
    </row>
    <row r="8" spans="1:16" ht="39" customHeight="1" x14ac:dyDescent="0.2">
      <c r="A8" s="93"/>
      <c r="B8" s="76"/>
      <c r="C8" s="90" t="s">
        <v>1566</v>
      </c>
      <c r="D8" s="79" t="s">
        <v>198</v>
      </c>
      <c r="E8" s="13">
        <v>44418</v>
      </c>
      <c r="F8" s="77" t="s">
        <v>1556</v>
      </c>
      <c r="G8" s="13">
        <v>44422</v>
      </c>
      <c r="H8" s="78" t="s">
        <v>1557</v>
      </c>
      <c r="I8" s="15">
        <v>35</v>
      </c>
      <c r="J8" s="15">
        <v>32</v>
      </c>
      <c r="K8" s="15">
        <v>14</v>
      </c>
      <c r="L8" s="15">
        <v>3</v>
      </c>
      <c r="M8" s="84">
        <v>3.92</v>
      </c>
      <c r="N8" s="73">
        <v>4</v>
      </c>
      <c r="O8" s="64">
        <v>3000</v>
      </c>
      <c r="P8" s="65">
        <f>Table22452368910111213141516171819202122242345678910111213[[#This Row],[PEMBULATAN]]*O8</f>
        <v>12000</v>
      </c>
    </row>
    <row r="9" spans="1:16" ht="39" customHeight="1" x14ac:dyDescent="0.2">
      <c r="A9" s="93"/>
      <c r="B9" s="76"/>
      <c r="C9" s="90" t="s">
        <v>1567</v>
      </c>
      <c r="D9" s="79" t="s">
        <v>198</v>
      </c>
      <c r="E9" s="13">
        <v>44418</v>
      </c>
      <c r="F9" s="77" t="s">
        <v>1556</v>
      </c>
      <c r="G9" s="13">
        <v>44422</v>
      </c>
      <c r="H9" s="78" t="s">
        <v>1557</v>
      </c>
      <c r="I9" s="15">
        <v>51</v>
      </c>
      <c r="J9" s="15">
        <v>30</v>
      </c>
      <c r="K9" s="15">
        <v>17</v>
      </c>
      <c r="L9" s="15">
        <v>1</v>
      </c>
      <c r="M9" s="84">
        <v>6.5025000000000004</v>
      </c>
      <c r="N9" s="73">
        <v>7</v>
      </c>
      <c r="O9" s="64">
        <v>3000</v>
      </c>
      <c r="P9" s="65">
        <f>Table22452368910111213141516171819202122242345678910111213[[#This Row],[PEMBULATAN]]*O9</f>
        <v>21000</v>
      </c>
    </row>
    <row r="10" spans="1:16" ht="39" customHeight="1" x14ac:dyDescent="0.2">
      <c r="A10" s="93"/>
      <c r="B10" s="76"/>
      <c r="C10" s="90" t="s">
        <v>1568</v>
      </c>
      <c r="D10" s="79" t="s">
        <v>198</v>
      </c>
      <c r="E10" s="13">
        <v>44418</v>
      </c>
      <c r="F10" s="77" t="s">
        <v>1556</v>
      </c>
      <c r="G10" s="13">
        <v>44422</v>
      </c>
      <c r="H10" s="78" t="s">
        <v>1557</v>
      </c>
      <c r="I10" s="15">
        <v>120</v>
      </c>
      <c r="J10" s="15">
        <v>6</v>
      </c>
      <c r="K10" s="15">
        <v>3</v>
      </c>
      <c r="L10" s="15">
        <v>1</v>
      </c>
      <c r="M10" s="84">
        <v>0.54</v>
      </c>
      <c r="N10" s="73">
        <v>1</v>
      </c>
      <c r="O10" s="64">
        <v>3000</v>
      </c>
      <c r="P10" s="65">
        <f>Table22452368910111213141516171819202122242345678910111213[[#This Row],[PEMBULATAN]]*O10</f>
        <v>3000</v>
      </c>
    </row>
    <row r="11" spans="1:16" ht="39" customHeight="1" x14ac:dyDescent="0.2">
      <c r="A11" s="93"/>
      <c r="B11" s="76"/>
      <c r="C11" s="90" t="s">
        <v>1569</v>
      </c>
      <c r="D11" s="79" t="s">
        <v>198</v>
      </c>
      <c r="E11" s="13">
        <v>44418</v>
      </c>
      <c r="F11" s="77" t="s">
        <v>1556</v>
      </c>
      <c r="G11" s="13">
        <v>44422</v>
      </c>
      <c r="H11" s="78" t="s">
        <v>1557</v>
      </c>
      <c r="I11" s="15">
        <v>97</v>
      </c>
      <c r="J11" s="15">
        <v>29</v>
      </c>
      <c r="K11" s="15">
        <v>7</v>
      </c>
      <c r="L11" s="15">
        <v>3</v>
      </c>
      <c r="M11" s="84">
        <v>4.9227499999999997</v>
      </c>
      <c r="N11" s="73">
        <v>5</v>
      </c>
      <c r="O11" s="64">
        <v>3000</v>
      </c>
      <c r="P11" s="65">
        <f>Table22452368910111213141516171819202122242345678910111213[[#This Row],[PEMBULATAN]]*O11</f>
        <v>15000</v>
      </c>
    </row>
    <row r="12" spans="1:16" ht="39" customHeight="1" x14ac:dyDescent="0.2">
      <c r="A12" s="93"/>
      <c r="B12" s="76"/>
      <c r="C12" s="90" t="s">
        <v>1570</v>
      </c>
      <c r="D12" s="79" t="s">
        <v>198</v>
      </c>
      <c r="E12" s="13">
        <v>44418</v>
      </c>
      <c r="F12" s="77" t="s">
        <v>1556</v>
      </c>
      <c r="G12" s="13">
        <v>44422</v>
      </c>
      <c r="H12" s="78" t="s">
        <v>1557</v>
      </c>
      <c r="I12" s="15">
        <v>92</v>
      </c>
      <c r="J12" s="15">
        <v>56</v>
      </c>
      <c r="K12" s="15">
        <v>42</v>
      </c>
      <c r="L12" s="15">
        <v>18</v>
      </c>
      <c r="M12" s="84">
        <v>54.095999999999997</v>
      </c>
      <c r="N12" s="73">
        <v>54</v>
      </c>
      <c r="O12" s="64">
        <v>3000</v>
      </c>
      <c r="P12" s="65">
        <f>Table22452368910111213141516171819202122242345678910111213[[#This Row],[PEMBULATAN]]*O12</f>
        <v>162000</v>
      </c>
    </row>
    <row r="13" spans="1:16" ht="39" customHeight="1" x14ac:dyDescent="0.2">
      <c r="A13" s="93"/>
      <c r="B13" s="76"/>
      <c r="C13" s="90" t="s">
        <v>1571</v>
      </c>
      <c r="D13" s="79" t="s">
        <v>198</v>
      </c>
      <c r="E13" s="13">
        <v>44418</v>
      </c>
      <c r="F13" s="77" t="s">
        <v>1556</v>
      </c>
      <c r="G13" s="13">
        <v>44422</v>
      </c>
      <c r="H13" s="78" t="s">
        <v>1557</v>
      </c>
      <c r="I13" s="15">
        <v>98</v>
      </c>
      <c r="J13" s="15">
        <v>69</v>
      </c>
      <c r="K13" s="15">
        <v>40</v>
      </c>
      <c r="L13" s="15">
        <v>19</v>
      </c>
      <c r="M13" s="84">
        <v>67.62</v>
      </c>
      <c r="N13" s="73">
        <v>68</v>
      </c>
      <c r="O13" s="64">
        <v>3000</v>
      </c>
      <c r="P13" s="65">
        <f>Table22452368910111213141516171819202122242345678910111213[[#This Row],[PEMBULATAN]]*O13</f>
        <v>204000</v>
      </c>
    </row>
    <row r="14" spans="1:16" ht="39" customHeight="1" x14ac:dyDescent="0.2">
      <c r="A14" s="93"/>
      <c r="B14" s="76"/>
      <c r="C14" s="90" t="s">
        <v>1572</v>
      </c>
      <c r="D14" s="79" t="s">
        <v>198</v>
      </c>
      <c r="E14" s="13">
        <v>44418</v>
      </c>
      <c r="F14" s="77" t="s">
        <v>1556</v>
      </c>
      <c r="G14" s="13">
        <v>44422</v>
      </c>
      <c r="H14" s="78" t="s">
        <v>1557</v>
      </c>
      <c r="I14" s="15">
        <v>95</v>
      </c>
      <c r="J14" s="15">
        <v>60</v>
      </c>
      <c r="K14" s="15">
        <v>40</v>
      </c>
      <c r="L14" s="15">
        <v>17</v>
      </c>
      <c r="M14" s="84">
        <v>57</v>
      </c>
      <c r="N14" s="73">
        <v>57</v>
      </c>
      <c r="O14" s="64">
        <v>3000</v>
      </c>
      <c r="P14" s="65">
        <f>Table22452368910111213141516171819202122242345678910111213[[#This Row],[PEMBULATAN]]*O14</f>
        <v>171000</v>
      </c>
    </row>
    <row r="15" spans="1:16" ht="39" customHeight="1" x14ac:dyDescent="0.2">
      <c r="A15" s="93"/>
      <c r="B15" s="76"/>
      <c r="C15" s="90" t="s">
        <v>1573</v>
      </c>
      <c r="D15" s="79" t="s">
        <v>198</v>
      </c>
      <c r="E15" s="13">
        <v>44418</v>
      </c>
      <c r="F15" s="77" t="s">
        <v>1556</v>
      </c>
      <c r="G15" s="13">
        <v>44422</v>
      </c>
      <c r="H15" s="78" t="s">
        <v>1557</v>
      </c>
      <c r="I15" s="15">
        <v>89</v>
      </c>
      <c r="J15" s="15">
        <v>56</v>
      </c>
      <c r="K15" s="15">
        <v>39</v>
      </c>
      <c r="L15" s="15">
        <v>6</v>
      </c>
      <c r="M15" s="84">
        <v>48.594000000000001</v>
      </c>
      <c r="N15" s="73">
        <v>49</v>
      </c>
      <c r="O15" s="64">
        <v>3000</v>
      </c>
      <c r="P15" s="65">
        <f>Table22452368910111213141516171819202122242345678910111213[[#This Row],[PEMBULATAN]]*O15</f>
        <v>147000</v>
      </c>
    </row>
    <row r="16" spans="1:16" ht="39" customHeight="1" x14ac:dyDescent="0.2">
      <c r="A16" s="93"/>
      <c r="B16" s="76"/>
      <c r="C16" s="90" t="s">
        <v>1574</v>
      </c>
      <c r="D16" s="79" t="s">
        <v>198</v>
      </c>
      <c r="E16" s="13">
        <v>44418</v>
      </c>
      <c r="F16" s="77" t="s">
        <v>1556</v>
      </c>
      <c r="G16" s="13">
        <v>44422</v>
      </c>
      <c r="H16" s="78" t="s">
        <v>1557</v>
      </c>
      <c r="I16" s="15">
        <v>88</v>
      </c>
      <c r="J16" s="15">
        <v>62</v>
      </c>
      <c r="K16" s="15">
        <v>30</v>
      </c>
      <c r="L16" s="15">
        <v>10</v>
      </c>
      <c r="M16" s="84">
        <v>40.92</v>
      </c>
      <c r="N16" s="73">
        <v>41</v>
      </c>
      <c r="O16" s="64">
        <v>3000</v>
      </c>
      <c r="P16" s="65">
        <f>Table22452368910111213141516171819202122242345678910111213[[#This Row],[PEMBULATAN]]*O16</f>
        <v>123000</v>
      </c>
    </row>
    <row r="17" spans="1:16" ht="39" customHeight="1" x14ac:dyDescent="0.2">
      <c r="A17" s="93"/>
      <c r="B17" s="76"/>
      <c r="C17" s="90" t="s">
        <v>1575</v>
      </c>
      <c r="D17" s="79" t="s">
        <v>198</v>
      </c>
      <c r="E17" s="13">
        <v>44418</v>
      </c>
      <c r="F17" s="77" t="s">
        <v>1556</v>
      </c>
      <c r="G17" s="13">
        <v>44422</v>
      </c>
      <c r="H17" s="78" t="s">
        <v>1557</v>
      </c>
      <c r="I17" s="15">
        <v>70</v>
      </c>
      <c r="J17" s="15">
        <v>55</v>
      </c>
      <c r="K17" s="15">
        <v>30</v>
      </c>
      <c r="L17" s="15">
        <v>11</v>
      </c>
      <c r="M17" s="84">
        <v>28.875</v>
      </c>
      <c r="N17" s="73">
        <v>29</v>
      </c>
      <c r="O17" s="64">
        <v>3000</v>
      </c>
      <c r="P17" s="65">
        <f>Table22452368910111213141516171819202122242345678910111213[[#This Row],[PEMBULATAN]]*O17</f>
        <v>87000</v>
      </c>
    </row>
    <row r="18" spans="1:16" ht="39" customHeight="1" x14ac:dyDescent="0.2">
      <c r="A18" s="93"/>
      <c r="B18" s="76"/>
      <c r="C18" s="90" t="s">
        <v>1576</v>
      </c>
      <c r="D18" s="79" t="s">
        <v>198</v>
      </c>
      <c r="E18" s="13">
        <v>44418</v>
      </c>
      <c r="F18" s="77" t="s">
        <v>1556</v>
      </c>
      <c r="G18" s="13">
        <v>44422</v>
      </c>
      <c r="H18" s="78" t="s">
        <v>1557</v>
      </c>
      <c r="I18" s="15">
        <v>92</v>
      </c>
      <c r="J18" s="15">
        <v>63</v>
      </c>
      <c r="K18" s="15">
        <v>26</v>
      </c>
      <c r="L18" s="15">
        <v>14</v>
      </c>
      <c r="M18" s="84">
        <v>37.673999999999999</v>
      </c>
      <c r="N18" s="73">
        <v>38</v>
      </c>
      <c r="O18" s="64">
        <v>3000</v>
      </c>
      <c r="P18" s="65">
        <f>Table22452368910111213141516171819202122242345678910111213[[#This Row],[PEMBULATAN]]*O18</f>
        <v>114000</v>
      </c>
    </row>
    <row r="19" spans="1:16" ht="39" customHeight="1" x14ac:dyDescent="0.2">
      <c r="A19" s="93"/>
      <c r="B19" s="76"/>
      <c r="C19" s="90" t="s">
        <v>1577</v>
      </c>
      <c r="D19" s="79" t="s">
        <v>198</v>
      </c>
      <c r="E19" s="13">
        <v>44418</v>
      </c>
      <c r="F19" s="77" t="s">
        <v>1556</v>
      </c>
      <c r="G19" s="13">
        <v>44422</v>
      </c>
      <c r="H19" s="78" t="s">
        <v>1557</v>
      </c>
      <c r="I19" s="15">
        <v>88</v>
      </c>
      <c r="J19" s="15">
        <v>55</v>
      </c>
      <c r="K19" s="15">
        <v>30</v>
      </c>
      <c r="L19" s="15">
        <v>11</v>
      </c>
      <c r="M19" s="84">
        <v>36.299999999999997</v>
      </c>
      <c r="N19" s="73">
        <v>36</v>
      </c>
      <c r="O19" s="64">
        <v>3000</v>
      </c>
      <c r="P19" s="65">
        <f>Table22452368910111213141516171819202122242345678910111213[[#This Row],[PEMBULATAN]]*O19</f>
        <v>108000</v>
      </c>
    </row>
    <row r="20" spans="1:16" ht="39" customHeight="1" x14ac:dyDescent="0.2">
      <c r="A20" s="93"/>
      <c r="B20" s="76"/>
      <c r="C20" s="90" t="s">
        <v>1578</v>
      </c>
      <c r="D20" s="79" t="s">
        <v>198</v>
      </c>
      <c r="E20" s="13">
        <v>44418</v>
      </c>
      <c r="F20" s="77" t="s">
        <v>1556</v>
      </c>
      <c r="G20" s="13">
        <v>44422</v>
      </c>
      <c r="H20" s="78" t="s">
        <v>1557</v>
      </c>
      <c r="I20" s="15">
        <v>53</v>
      </c>
      <c r="J20" s="15">
        <v>47</v>
      </c>
      <c r="K20" s="15">
        <v>27</v>
      </c>
      <c r="L20" s="15">
        <v>7</v>
      </c>
      <c r="M20" s="84">
        <v>16.814250000000001</v>
      </c>
      <c r="N20" s="73">
        <v>17</v>
      </c>
      <c r="O20" s="64">
        <v>3000</v>
      </c>
      <c r="P20" s="65">
        <f>Table22452368910111213141516171819202122242345678910111213[[#This Row],[PEMBULATAN]]*O20</f>
        <v>51000</v>
      </c>
    </row>
    <row r="21" spans="1:16" ht="39" customHeight="1" x14ac:dyDescent="0.2">
      <c r="A21" s="93"/>
      <c r="B21" s="76"/>
      <c r="C21" s="90" t="s">
        <v>1579</v>
      </c>
      <c r="D21" s="79" t="s">
        <v>198</v>
      </c>
      <c r="E21" s="13">
        <v>44418</v>
      </c>
      <c r="F21" s="77" t="s">
        <v>1556</v>
      </c>
      <c r="G21" s="13">
        <v>44422</v>
      </c>
      <c r="H21" s="78" t="s">
        <v>1557</v>
      </c>
      <c r="I21" s="15">
        <v>66</v>
      </c>
      <c r="J21" s="15">
        <v>56</v>
      </c>
      <c r="K21" s="15">
        <v>30</v>
      </c>
      <c r="L21" s="15">
        <v>12</v>
      </c>
      <c r="M21" s="84">
        <v>27.72</v>
      </c>
      <c r="N21" s="73">
        <v>28</v>
      </c>
      <c r="O21" s="64">
        <v>3000</v>
      </c>
      <c r="P21" s="65">
        <f>Table22452368910111213141516171819202122242345678910111213[[#This Row],[PEMBULATAN]]*O21</f>
        <v>84000</v>
      </c>
    </row>
    <row r="22" spans="1:16" ht="39" customHeight="1" x14ac:dyDescent="0.2">
      <c r="A22" s="93"/>
      <c r="B22" s="76"/>
      <c r="C22" s="90" t="s">
        <v>1580</v>
      </c>
      <c r="D22" s="79" t="s">
        <v>198</v>
      </c>
      <c r="E22" s="13">
        <v>44418</v>
      </c>
      <c r="F22" s="77" t="s">
        <v>1556</v>
      </c>
      <c r="G22" s="13">
        <v>44422</v>
      </c>
      <c r="H22" s="78" t="s">
        <v>1557</v>
      </c>
      <c r="I22" s="15">
        <v>96</v>
      </c>
      <c r="J22" s="15">
        <v>60</v>
      </c>
      <c r="K22" s="15">
        <v>32</v>
      </c>
      <c r="L22" s="15">
        <v>22</v>
      </c>
      <c r="M22" s="84">
        <v>46.08</v>
      </c>
      <c r="N22" s="73">
        <v>46</v>
      </c>
      <c r="O22" s="64">
        <v>3000</v>
      </c>
      <c r="P22" s="65">
        <f>Table22452368910111213141516171819202122242345678910111213[[#This Row],[PEMBULATAN]]*O22</f>
        <v>138000</v>
      </c>
    </row>
    <row r="23" spans="1:16" ht="39" customHeight="1" x14ac:dyDescent="0.2">
      <c r="A23" s="93"/>
      <c r="B23" s="76"/>
      <c r="C23" s="90" t="s">
        <v>1581</v>
      </c>
      <c r="D23" s="79" t="s">
        <v>198</v>
      </c>
      <c r="E23" s="13">
        <v>44418</v>
      </c>
      <c r="F23" s="77" t="s">
        <v>1556</v>
      </c>
      <c r="G23" s="13">
        <v>44422</v>
      </c>
      <c r="H23" s="78" t="s">
        <v>1557</v>
      </c>
      <c r="I23" s="15">
        <v>100</v>
      </c>
      <c r="J23" s="15">
        <v>44</v>
      </c>
      <c r="K23" s="15">
        <v>46</v>
      </c>
      <c r="L23" s="15">
        <v>21</v>
      </c>
      <c r="M23" s="84">
        <v>50.6</v>
      </c>
      <c r="N23" s="73">
        <v>51</v>
      </c>
      <c r="O23" s="64">
        <v>3000</v>
      </c>
      <c r="P23" s="65">
        <f>Table22452368910111213141516171819202122242345678910111213[[#This Row],[PEMBULATAN]]*O23</f>
        <v>153000</v>
      </c>
    </row>
    <row r="24" spans="1:16" ht="39" customHeight="1" x14ac:dyDescent="0.2">
      <c r="A24" s="93"/>
      <c r="B24" s="76"/>
      <c r="C24" s="90" t="s">
        <v>1582</v>
      </c>
      <c r="D24" s="79" t="s">
        <v>198</v>
      </c>
      <c r="E24" s="13">
        <v>44418</v>
      </c>
      <c r="F24" s="77" t="s">
        <v>1556</v>
      </c>
      <c r="G24" s="13">
        <v>44422</v>
      </c>
      <c r="H24" s="78" t="s">
        <v>1557</v>
      </c>
      <c r="I24" s="15">
        <v>70</v>
      </c>
      <c r="J24" s="15">
        <v>63</v>
      </c>
      <c r="K24" s="15">
        <v>30</v>
      </c>
      <c r="L24" s="15">
        <v>10</v>
      </c>
      <c r="M24" s="84">
        <v>33.075000000000003</v>
      </c>
      <c r="N24" s="73">
        <v>33</v>
      </c>
      <c r="O24" s="64">
        <v>3000</v>
      </c>
      <c r="P24" s="65">
        <f>Table22452368910111213141516171819202122242345678910111213[[#This Row],[PEMBULATAN]]*O24</f>
        <v>99000</v>
      </c>
    </row>
    <row r="25" spans="1:16" ht="39" customHeight="1" x14ac:dyDescent="0.2">
      <c r="A25" s="93"/>
      <c r="B25" s="76"/>
      <c r="C25" s="90" t="s">
        <v>1583</v>
      </c>
      <c r="D25" s="79" t="s">
        <v>198</v>
      </c>
      <c r="E25" s="13">
        <v>44418</v>
      </c>
      <c r="F25" s="77" t="s">
        <v>1556</v>
      </c>
      <c r="G25" s="13">
        <v>44422</v>
      </c>
      <c r="H25" s="78" t="s">
        <v>1557</v>
      </c>
      <c r="I25" s="15">
        <v>67</v>
      </c>
      <c r="J25" s="15">
        <v>58</v>
      </c>
      <c r="K25" s="15">
        <v>26</v>
      </c>
      <c r="L25" s="15">
        <v>10</v>
      </c>
      <c r="M25" s="84">
        <v>25.259</v>
      </c>
      <c r="N25" s="73">
        <v>25</v>
      </c>
      <c r="O25" s="64">
        <v>3000</v>
      </c>
      <c r="P25" s="65">
        <f>Table22452368910111213141516171819202122242345678910111213[[#This Row],[PEMBULATAN]]*O25</f>
        <v>75000</v>
      </c>
    </row>
    <row r="26" spans="1:16" ht="39" customHeight="1" x14ac:dyDescent="0.2">
      <c r="A26" s="93"/>
      <c r="B26" s="76"/>
      <c r="C26" s="90" t="s">
        <v>1584</v>
      </c>
      <c r="D26" s="79" t="s">
        <v>198</v>
      </c>
      <c r="E26" s="13">
        <v>44418</v>
      </c>
      <c r="F26" s="77" t="s">
        <v>1556</v>
      </c>
      <c r="G26" s="13">
        <v>44422</v>
      </c>
      <c r="H26" s="78" t="s">
        <v>1557</v>
      </c>
      <c r="I26" s="15">
        <v>84</v>
      </c>
      <c r="J26" s="15">
        <v>65</v>
      </c>
      <c r="K26" s="15">
        <v>20</v>
      </c>
      <c r="L26" s="15">
        <v>12</v>
      </c>
      <c r="M26" s="84">
        <v>27.3</v>
      </c>
      <c r="N26" s="73">
        <v>27</v>
      </c>
      <c r="O26" s="64">
        <v>3000</v>
      </c>
      <c r="P26" s="65">
        <f>Table22452368910111213141516171819202122242345678910111213[[#This Row],[PEMBULATAN]]*O26</f>
        <v>81000</v>
      </c>
    </row>
    <row r="27" spans="1:16" ht="39" customHeight="1" x14ac:dyDescent="0.2">
      <c r="A27" s="93"/>
      <c r="B27" s="76"/>
      <c r="C27" s="90" t="s">
        <v>1585</v>
      </c>
      <c r="D27" s="79" t="s">
        <v>198</v>
      </c>
      <c r="E27" s="13">
        <v>44418</v>
      </c>
      <c r="F27" s="77" t="s">
        <v>1556</v>
      </c>
      <c r="G27" s="13">
        <v>44422</v>
      </c>
      <c r="H27" s="78" t="s">
        <v>1557</v>
      </c>
      <c r="I27" s="15">
        <v>70</v>
      </c>
      <c r="J27" s="15">
        <v>65</v>
      </c>
      <c r="K27" s="15">
        <v>26</v>
      </c>
      <c r="L27" s="15">
        <v>8</v>
      </c>
      <c r="M27" s="84">
        <v>29.574999999999999</v>
      </c>
      <c r="N27" s="73">
        <v>30</v>
      </c>
      <c r="O27" s="64">
        <v>3000</v>
      </c>
      <c r="P27" s="65">
        <f>Table22452368910111213141516171819202122242345678910111213[[#This Row],[PEMBULATAN]]*O27</f>
        <v>90000</v>
      </c>
    </row>
    <row r="28" spans="1:16" ht="39" customHeight="1" x14ac:dyDescent="0.2">
      <c r="A28" s="93"/>
      <c r="B28" s="76"/>
      <c r="C28" s="90" t="s">
        <v>1586</v>
      </c>
      <c r="D28" s="79" t="s">
        <v>198</v>
      </c>
      <c r="E28" s="13">
        <v>44418</v>
      </c>
      <c r="F28" s="77" t="s">
        <v>1556</v>
      </c>
      <c r="G28" s="13">
        <v>44422</v>
      </c>
      <c r="H28" s="78" t="s">
        <v>1557</v>
      </c>
      <c r="I28" s="15">
        <v>85</v>
      </c>
      <c r="J28" s="15">
        <v>63</v>
      </c>
      <c r="K28" s="15">
        <v>35</v>
      </c>
      <c r="L28" s="15">
        <v>14</v>
      </c>
      <c r="M28" s="84">
        <v>46.856250000000003</v>
      </c>
      <c r="N28" s="73">
        <v>47</v>
      </c>
      <c r="O28" s="64">
        <v>3000</v>
      </c>
      <c r="P28" s="65">
        <f>Table22452368910111213141516171819202122242345678910111213[[#This Row],[PEMBULATAN]]*O28</f>
        <v>141000</v>
      </c>
    </row>
    <row r="29" spans="1:16" ht="39" customHeight="1" x14ac:dyDescent="0.2">
      <c r="A29" s="93"/>
      <c r="B29" s="76"/>
      <c r="C29" s="90" t="s">
        <v>1587</v>
      </c>
      <c r="D29" s="79" t="s">
        <v>198</v>
      </c>
      <c r="E29" s="13">
        <v>44418</v>
      </c>
      <c r="F29" s="77" t="s">
        <v>1556</v>
      </c>
      <c r="G29" s="13">
        <v>44422</v>
      </c>
      <c r="H29" s="78" t="s">
        <v>1557</v>
      </c>
      <c r="I29" s="15">
        <v>100</v>
      </c>
      <c r="J29" s="15">
        <v>56</v>
      </c>
      <c r="K29" s="15">
        <v>33</v>
      </c>
      <c r="L29" s="15">
        <v>22</v>
      </c>
      <c r="M29" s="84">
        <v>46.2</v>
      </c>
      <c r="N29" s="73">
        <v>46</v>
      </c>
      <c r="O29" s="64">
        <v>3000</v>
      </c>
      <c r="P29" s="65">
        <f>Table22452368910111213141516171819202122242345678910111213[[#This Row],[PEMBULATAN]]*O29</f>
        <v>138000</v>
      </c>
    </row>
    <row r="30" spans="1:16" ht="39" customHeight="1" x14ac:dyDescent="0.2">
      <c r="A30" s="93"/>
      <c r="B30" s="76"/>
      <c r="C30" s="90" t="s">
        <v>1588</v>
      </c>
      <c r="D30" s="79" t="s">
        <v>198</v>
      </c>
      <c r="E30" s="13">
        <v>44418</v>
      </c>
      <c r="F30" s="77" t="s">
        <v>1556</v>
      </c>
      <c r="G30" s="13">
        <v>44422</v>
      </c>
      <c r="H30" s="78" t="s">
        <v>1557</v>
      </c>
      <c r="I30" s="15">
        <v>100</v>
      </c>
      <c r="J30" s="15">
        <v>63</v>
      </c>
      <c r="K30" s="15">
        <v>20</v>
      </c>
      <c r="L30" s="15">
        <v>16</v>
      </c>
      <c r="M30" s="84">
        <v>31.5</v>
      </c>
      <c r="N30" s="73">
        <v>32</v>
      </c>
      <c r="O30" s="64">
        <v>3000</v>
      </c>
      <c r="P30" s="65">
        <f>Table22452368910111213141516171819202122242345678910111213[[#This Row],[PEMBULATAN]]*O30</f>
        <v>96000</v>
      </c>
    </row>
    <row r="31" spans="1:16" ht="39" customHeight="1" x14ac:dyDescent="0.2">
      <c r="A31" s="93"/>
      <c r="B31" s="76"/>
      <c r="C31" s="90" t="s">
        <v>1589</v>
      </c>
      <c r="D31" s="79" t="s">
        <v>198</v>
      </c>
      <c r="E31" s="13">
        <v>44418</v>
      </c>
      <c r="F31" s="77" t="s">
        <v>1556</v>
      </c>
      <c r="G31" s="13">
        <v>44422</v>
      </c>
      <c r="H31" s="78" t="s">
        <v>1557</v>
      </c>
      <c r="I31" s="15">
        <v>88</v>
      </c>
      <c r="J31" s="15">
        <v>58</v>
      </c>
      <c r="K31" s="15">
        <v>30</v>
      </c>
      <c r="L31" s="15">
        <v>9</v>
      </c>
      <c r="M31" s="84">
        <v>38.28</v>
      </c>
      <c r="N31" s="73">
        <v>38</v>
      </c>
      <c r="O31" s="64">
        <v>3000</v>
      </c>
      <c r="P31" s="65">
        <f>Table22452368910111213141516171819202122242345678910111213[[#This Row],[PEMBULATAN]]*O31</f>
        <v>114000</v>
      </c>
    </row>
    <row r="32" spans="1:16" ht="39" customHeight="1" x14ac:dyDescent="0.2">
      <c r="A32" s="93"/>
      <c r="B32" s="76"/>
      <c r="C32" s="90" t="s">
        <v>1590</v>
      </c>
      <c r="D32" s="79" t="s">
        <v>198</v>
      </c>
      <c r="E32" s="13">
        <v>44418</v>
      </c>
      <c r="F32" s="77" t="s">
        <v>1556</v>
      </c>
      <c r="G32" s="13">
        <v>44422</v>
      </c>
      <c r="H32" s="78" t="s">
        <v>1557</v>
      </c>
      <c r="I32" s="15">
        <v>85</v>
      </c>
      <c r="J32" s="15">
        <v>65</v>
      </c>
      <c r="K32" s="15">
        <v>30</v>
      </c>
      <c r="L32" s="15">
        <v>11</v>
      </c>
      <c r="M32" s="84">
        <v>41.4375</v>
      </c>
      <c r="N32" s="73">
        <v>41</v>
      </c>
      <c r="O32" s="64">
        <v>3000</v>
      </c>
      <c r="P32" s="65">
        <f>Table22452368910111213141516171819202122242345678910111213[[#This Row],[PEMBULATAN]]*O32</f>
        <v>123000</v>
      </c>
    </row>
    <row r="33" spans="1:16" ht="39" customHeight="1" x14ac:dyDescent="0.2">
      <c r="A33" s="93"/>
      <c r="B33" s="76"/>
      <c r="C33" s="90" t="s">
        <v>1591</v>
      </c>
      <c r="D33" s="79" t="s">
        <v>198</v>
      </c>
      <c r="E33" s="13">
        <v>44418</v>
      </c>
      <c r="F33" s="77" t="s">
        <v>1556</v>
      </c>
      <c r="G33" s="13">
        <v>44422</v>
      </c>
      <c r="H33" s="78" t="s">
        <v>1557</v>
      </c>
      <c r="I33" s="15">
        <v>75</v>
      </c>
      <c r="J33" s="15">
        <v>60</v>
      </c>
      <c r="K33" s="15">
        <v>25</v>
      </c>
      <c r="L33" s="15">
        <v>11</v>
      </c>
      <c r="M33" s="84">
        <v>28.125</v>
      </c>
      <c r="N33" s="73">
        <v>28</v>
      </c>
      <c r="O33" s="64">
        <v>3000</v>
      </c>
      <c r="P33" s="65">
        <f>Table22452368910111213141516171819202122242345678910111213[[#This Row],[PEMBULATAN]]*O33</f>
        <v>84000</v>
      </c>
    </row>
    <row r="34" spans="1:16" ht="39" customHeight="1" x14ac:dyDescent="0.2">
      <c r="A34" s="93"/>
      <c r="B34" s="76"/>
      <c r="C34" s="90" t="s">
        <v>1592</v>
      </c>
      <c r="D34" s="79" t="s">
        <v>198</v>
      </c>
      <c r="E34" s="13">
        <v>44418</v>
      </c>
      <c r="F34" s="77" t="s">
        <v>1556</v>
      </c>
      <c r="G34" s="13">
        <v>44422</v>
      </c>
      <c r="H34" s="78" t="s">
        <v>1557</v>
      </c>
      <c r="I34" s="15">
        <v>55</v>
      </c>
      <c r="J34" s="15">
        <v>44</v>
      </c>
      <c r="K34" s="15">
        <v>14</v>
      </c>
      <c r="L34" s="15">
        <v>3</v>
      </c>
      <c r="M34" s="84">
        <v>8.4700000000000006</v>
      </c>
      <c r="N34" s="73">
        <v>8</v>
      </c>
      <c r="O34" s="64">
        <v>3000</v>
      </c>
      <c r="P34" s="65">
        <f>Table22452368910111213141516171819202122242345678910111213[[#This Row],[PEMBULATAN]]*O34</f>
        <v>24000</v>
      </c>
    </row>
    <row r="35" spans="1:16" ht="39" customHeight="1" x14ac:dyDescent="0.2">
      <c r="A35" s="93"/>
      <c r="B35" s="76"/>
      <c r="C35" s="90" t="s">
        <v>1593</v>
      </c>
      <c r="D35" s="79" t="s">
        <v>198</v>
      </c>
      <c r="E35" s="13">
        <v>44418</v>
      </c>
      <c r="F35" s="77" t="s">
        <v>1556</v>
      </c>
      <c r="G35" s="13">
        <v>44422</v>
      </c>
      <c r="H35" s="78" t="s">
        <v>1557</v>
      </c>
      <c r="I35" s="15">
        <v>52</v>
      </c>
      <c r="J35" s="15">
        <v>23</v>
      </c>
      <c r="K35" s="15">
        <v>10</v>
      </c>
      <c r="L35" s="15">
        <v>1</v>
      </c>
      <c r="M35" s="84">
        <v>2.99</v>
      </c>
      <c r="N35" s="73">
        <v>3</v>
      </c>
      <c r="O35" s="64">
        <v>3000</v>
      </c>
      <c r="P35" s="65">
        <f>Table22452368910111213141516171819202122242345678910111213[[#This Row],[PEMBULATAN]]*O35</f>
        <v>9000</v>
      </c>
    </row>
    <row r="36" spans="1:16" ht="39" customHeight="1" x14ac:dyDescent="0.2">
      <c r="A36" s="93"/>
      <c r="B36" s="76"/>
      <c r="C36" s="90" t="s">
        <v>1594</v>
      </c>
      <c r="D36" s="79" t="s">
        <v>198</v>
      </c>
      <c r="E36" s="13">
        <v>44418</v>
      </c>
      <c r="F36" s="77" t="s">
        <v>1556</v>
      </c>
      <c r="G36" s="13">
        <v>44422</v>
      </c>
      <c r="H36" s="78" t="s">
        <v>1557</v>
      </c>
      <c r="I36" s="15">
        <v>56</v>
      </c>
      <c r="J36" s="15">
        <v>43</v>
      </c>
      <c r="K36" s="15">
        <v>15</v>
      </c>
      <c r="L36" s="15">
        <v>4</v>
      </c>
      <c r="M36" s="84">
        <v>9.0299999999999994</v>
      </c>
      <c r="N36" s="73">
        <v>9</v>
      </c>
      <c r="O36" s="64">
        <v>3000</v>
      </c>
      <c r="P36" s="65">
        <f>Table22452368910111213141516171819202122242345678910111213[[#This Row],[PEMBULATAN]]*O36</f>
        <v>27000</v>
      </c>
    </row>
    <row r="37" spans="1:16" ht="39" customHeight="1" x14ac:dyDescent="0.2">
      <c r="A37" s="93"/>
      <c r="B37" s="76"/>
      <c r="C37" s="90" t="s">
        <v>1595</v>
      </c>
      <c r="D37" s="79" t="s">
        <v>198</v>
      </c>
      <c r="E37" s="13">
        <v>44418</v>
      </c>
      <c r="F37" s="77" t="s">
        <v>1556</v>
      </c>
      <c r="G37" s="13">
        <v>44422</v>
      </c>
      <c r="H37" s="78" t="s">
        <v>1557</v>
      </c>
      <c r="I37" s="15">
        <v>50</v>
      </c>
      <c r="J37" s="15">
        <v>35</v>
      </c>
      <c r="K37" s="15">
        <v>15</v>
      </c>
      <c r="L37" s="15">
        <v>2</v>
      </c>
      <c r="M37" s="84">
        <v>6.5625</v>
      </c>
      <c r="N37" s="73">
        <v>7</v>
      </c>
      <c r="O37" s="64">
        <v>3000</v>
      </c>
      <c r="P37" s="65">
        <f>Table22452368910111213141516171819202122242345678910111213[[#This Row],[PEMBULATAN]]*O37</f>
        <v>21000</v>
      </c>
    </row>
    <row r="38" spans="1:16" ht="39" customHeight="1" x14ac:dyDescent="0.2">
      <c r="A38" s="93"/>
      <c r="B38" s="76"/>
      <c r="C38" s="90" t="s">
        <v>1596</v>
      </c>
      <c r="D38" s="79" t="s">
        <v>198</v>
      </c>
      <c r="E38" s="13">
        <v>44418</v>
      </c>
      <c r="F38" s="77" t="s">
        <v>1556</v>
      </c>
      <c r="G38" s="13">
        <v>44422</v>
      </c>
      <c r="H38" s="78" t="s">
        <v>1557</v>
      </c>
      <c r="I38" s="15">
        <v>63</v>
      </c>
      <c r="J38" s="15">
        <v>42</v>
      </c>
      <c r="K38" s="15">
        <v>17</v>
      </c>
      <c r="L38" s="15">
        <v>8</v>
      </c>
      <c r="M38" s="84">
        <v>11.2455</v>
      </c>
      <c r="N38" s="73">
        <v>11</v>
      </c>
      <c r="O38" s="64">
        <v>3000</v>
      </c>
      <c r="P38" s="65">
        <f>Table22452368910111213141516171819202122242345678910111213[[#This Row],[PEMBULATAN]]*O38</f>
        <v>33000</v>
      </c>
    </row>
    <row r="39" spans="1:16" ht="39" customHeight="1" x14ac:dyDescent="0.2">
      <c r="A39" s="93"/>
      <c r="B39" s="76"/>
      <c r="C39" s="90" t="s">
        <v>1597</v>
      </c>
      <c r="D39" s="79" t="s">
        <v>198</v>
      </c>
      <c r="E39" s="13">
        <v>44418</v>
      </c>
      <c r="F39" s="77" t="s">
        <v>1556</v>
      </c>
      <c r="G39" s="13">
        <v>44422</v>
      </c>
      <c r="H39" s="78" t="s">
        <v>1557</v>
      </c>
      <c r="I39" s="15">
        <v>98</v>
      </c>
      <c r="J39" s="15">
        <v>55</v>
      </c>
      <c r="K39" s="15">
        <v>45</v>
      </c>
      <c r="L39" s="15">
        <v>11</v>
      </c>
      <c r="M39" s="84">
        <v>60.637500000000003</v>
      </c>
      <c r="N39" s="73">
        <v>61</v>
      </c>
      <c r="O39" s="64">
        <v>3000</v>
      </c>
      <c r="P39" s="65">
        <f>Table22452368910111213141516171819202122242345678910111213[[#This Row],[PEMBULATAN]]*O39</f>
        <v>183000</v>
      </c>
    </row>
    <row r="40" spans="1:16" ht="39" customHeight="1" x14ac:dyDescent="0.2">
      <c r="A40" s="93"/>
      <c r="B40" s="76"/>
      <c r="C40" s="90" t="s">
        <v>1598</v>
      </c>
      <c r="D40" s="79" t="s">
        <v>198</v>
      </c>
      <c r="E40" s="13">
        <v>44418</v>
      </c>
      <c r="F40" s="77" t="s">
        <v>1556</v>
      </c>
      <c r="G40" s="13">
        <v>44422</v>
      </c>
      <c r="H40" s="78" t="s">
        <v>1557</v>
      </c>
      <c r="I40" s="15">
        <v>59</v>
      </c>
      <c r="J40" s="15">
        <v>43</v>
      </c>
      <c r="K40" s="15">
        <v>19</v>
      </c>
      <c r="L40" s="15">
        <v>4</v>
      </c>
      <c r="M40" s="84">
        <v>12.050750000000001</v>
      </c>
      <c r="N40" s="73">
        <v>12</v>
      </c>
      <c r="O40" s="64">
        <v>3000</v>
      </c>
      <c r="P40" s="65">
        <f>Table22452368910111213141516171819202122242345678910111213[[#This Row],[PEMBULATAN]]*O40</f>
        <v>36000</v>
      </c>
    </row>
    <row r="41" spans="1:16" ht="39" customHeight="1" x14ac:dyDescent="0.2">
      <c r="A41" s="93"/>
      <c r="B41" s="76"/>
      <c r="C41" s="90" t="s">
        <v>1599</v>
      </c>
      <c r="D41" s="79" t="s">
        <v>198</v>
      </c>
      <c r="E41" s="13">
        <v>44418</v>
      </c>
      <c r="F41" s="77" t="s">
        <v>1556</v>
      </c>
      <c r="G41" s="13">
        <v>44422</v>
      </c>
      <c r="H41" s="78" t="s">
        <v>1557</v>
      </c>
      <c r="I41" s="15">
        <v>64</v>
      </c>
      <c r="J41" s="15">
        <v>63</v>
      </c>
      <c r="K41" s="15">
        <v>33</v>
      </c>
      <c r="L41" s="15">
        <v>11</v>
      </c>
      <c r="M41" s="84">
        <v>33.264000000000003</v>
      </c>
      <c r="N41" s="73">
        <v>33</v>
      </c>
      <c r="O41" s="64">
        <v>3000</v>
      </c>
      <c r="P41" s="65">
        <f>Table22452368910111213141516171819202122242345678910111213[[#This Row],[PEMBULATAN]]*O41</f>
        <v>99000</v>
      </c>
    </row>
    <row r="42" spans="1:16" ht="39" customHeight="1" x14ac:dyDescent="0.2">
      <c r="A42" s="93"/>
      <c r="B42" s="76"/>
      <c r="C42" s="90" t="s">
        <v>1600</v>
      </c>
      <c r="D42" s="79" t="s">
        <v>198</v>
      </c>
      <c r="E42" s="13">
        <v>44418</v>
      </c>
      <c r="F42" s="77" t="s">
        <v>1556</v>
      </c>
      <c r="G42" s="13">
        <v>44422</v>
      </c>
      <c r="H42" s="78" t="s">
        <v>1557</v>
      </c>
      <c r="I42" s="15">
        <v>100</v>
      </c>
      <c r="J42" s="15">
        <v>62</v>
      </c>
      <c r="K42" s="15">
        <v>33</v>
      </c>
      <c r="L42" s="15">
        <v>23</v>
      </c>
      <c r="M42" s="84">
        <v>51.15</v>
      </c>
      <c r="N42" s="73">
        <v>51</v>
      </c>
      <c r="O42" s="64">
        <v>3000</v>
      </c>
      <c r="P42" s="65">
        <f>Table22452368910111213141516171819202122242345678910111213[[#This Row],[PEMBULATAN]]*O42</f>
        <v>153000</v>
      </c>
    </row>
    <row r="43" spans="1:16" ht="39" customHeight="1" x14ac:dyDescent="0.2">
      <c r="A43" s="93"/>
      <c r="B43" s="76"/>
      <c r="C43" s="90" t="s">
        <v>1601</v>
      </c>
      <c r="D43" s="79" t="s">
        <v>198</v>
      </c>
      <c r="E43" s="13">
        <v>44418</v>
      </c>
      <c r="F43" s="77" t="s">
        <v>1556</v>
      </c>
      <c r="G43" s="13">
        <v>44422</v>
      </c>
      <c r="H43" s="78" t="s">
        <v>1557</v>
      </c>
      <c r="I43" s="15">
        <v>75</v>
      </c>
      <c r="J43" s="15">
        <v>63</v>
      </c>
      <c r="K43" s="15">
        <v>25</v>
      </c>
      <c r="L43" s="15">
        <v>8</v>
      </c>
      <c r="M43" s="84">
        <v>29.53125</v>
      </c>
      <c r="N43" s="73">
        <v>30</v>
      </c>
      <c r="O43" s="64">
        <v>3000</v>
      </c>
      <c r="P43" s="65">
        <f>Table22452368910111213141516171819202122242345678910111213[[#This Row],[PEMBULATAN]]*O43</f>
        <v>90000</v>
      </c>
    </row>
    <row r="44" spans="1:16" ht="39" customHeight="1" x14ac:dyDescent="0.2">
      <c r="A44" s="93"/>
      <c r="B44" s="76"/>
      <c r="C44" s="90" t="s">
        <v>1602</v>
      </c>
      <c r="D44" s="79" t="s">
        <v>198</v>
      </c>
      <c r="E44" s="13">
        <v>44418</v>
      </c>
      <c r="F44" s="77" t="s">
        <v>1556</v>
      </c>
      <c r="G44" s="13">
        <v>44422</v>
      </c>
      <c r="H44" s="78" t="s">
        <v>1557</v>
      </c>
      <c r="I44" s="15">
        <v>70</v>
      </c>
      <c r="J44" s="15">
        <v>58</v>
      </c>
      <c r="K44" s="15">
        <v>55</v>
      </c>
      <c r="L44" s="15">
        <v>7</v>
      </c>
      <c r="M44" s="84">
        <v>55.825000000000003</v>
      </c>
      <c r="N44" s="73">
        <v>56</v>
      </c>
      <c r="O44" s="64">
        <v>3000</v>
      </c>
      <c r="P44" s="65">
        <f>Table22452368910111213141516171819202122242345678910111213[[#This Row],[PEMBULATAN]]*O44</f>
        <v>168000</v>
      </c>
    </row>
    <row r="45" spans="1:16" ht="39" customHeight="1" x14ac:dyDescent="0.2">
      <c r="A45" s="93"/>
      <c r="B45" s="76"/>
      <c r="C45" s="90" t="s">
        <v>1603</v>
      </c>
      <c r="D45" s="79" t="s">
        <v>198</v>
      </c>
      <c r="E45" s="13">
        <v>44418</v>
      </c>
      <c r="F45" s="77" t="s">
        <v>1556</v>
      </c>
      <c r="G45" s="13">
        <v>44422</v>
      </c>
      <c r="H45" s="78" t="s">
        <v>1557</v>
      </c>
      <c r="I45" s="15">
        <v>105</v>
      </c>
      <c r="J45" s="15">
        <v>75</v>
      </c>
      <c r="K45" s="15">
        <v>40</v>
      </c>
      <c r="L45" s="15">
        <v>28</v>
      </c>
      <c r="M45" s="84">
        <v>78.75</v>
      </c>
      <c r="N45" s="73">
        <v>79</v>
      </c>
      <c r="O45" s="64">
        <v>3000</v>
      </c>
      <c r="P45" s="65">
        <f>Table22452368910111213141516171819202122242345678910111213[[#This Row],[PEMBULATAN]]*O45</f>
        <v>237000</v>
      </c>
    </row>
    <row r="46" spans="1:16" ht="39" customHeight="1" x14ac:dyDescent="0.2">
      <c r="A46" s="93"/>
      <c r="B46" s="76"/>
      <c r="C46" s="90" t="s">
        <v>1604</v>
      </c>
      <c r="D46" s="79" t="s">
        <v>198</v>
      </c>
      <c r="E46" s="13">
        <v>44418</v>
      </c>
      <c r="F46" s="77" t="s">
        <v>1556</v>
      </c>
      <c r="G46" s="13">
        <v>44422</v>
      </c>
      <c r="H46" s="78" t="s">
        <v>1557</v>
      </c>
      <c r="I46" s="15">
        <v>67</v>
      </c>
      <c r="J46" s="15">
        <v>65</v>
      </c>
      <c r="K46" s="15">
        <v>25</v>
      </c>
      <c r="L46" s="15">
        <v>8</v>
      </c>
      <c r="M46" s="84">
        <v>27.21875</v>
      </c>
      <c r="N46" s="73">
        <v>27</v>
      </c>
      <c r="O46" s="64">
        <v>3000</v>
      </c>
      <c r="P46" s="65">
        <f>Table22452368910111213141516171819202122242345678910111213[[#This Row],[PEMBULATAN]]*O46</f>
        <v>81000</v>
      </c>
    </row>
    <row r="47" spans="1:16" ht="39" customHeight="1" x14ac:dyDescent="0.2">
      <c r="A47" s="93"/>
      <c r="B47" s="76"/>
      <c r="C47" s="90" t="s">
        <v>1605</v>
      </c>
      <c r="D47" s="79" t="s">
        <v>198</v>
      </c>
      <c r="E47" s="13">
        <v>44418</v>
      </c>
      <c r="F47" s="77" t="s">
        <v>1556</v>
      </c>
      <c r="G47" s="13">
        <v>44422</v>
      </c>
      <c r="H47" s="78" t="s">
        <v>1557</v>
      </c>
      <c r="I47" s="15">
        <v>93</v>
      </c>
      <c r="J47" s="15">
        <v>69</v>
      </c>
      <c r="K47" s="15">
        <v>28</v>
      </c>
      <c r="L47" s="15">
        <v>17</v>
      </c>
      <c r="M47" s="84">
        <v>44.918999999999997</v>
      </c>
      <c r="N47" s="73">
        <v>45</v>
      </c>
      <c r="O47" s="64">
        <v>3000</v>
      </c>
      <c r="P47" s="65">
        <f>Table22452368910111213141516171819202122242345678910111213[[#This Row],[PEMBULATAN]]*O47</f>
        <v>135000</v>
      </c>
    </row>
    <row r="48" spans="1:16" ht="39" customHeight="1" x14ac:dyDescent="0.2">
      <c r="A48" s="93"/>
      <c r="B48" s="76"/>
      <c r="C48" s="90" t="s">
        <v>1606</v>
      </c>
      <c r="D48" s="79" t="s">
        <v>198</v>
      </c>
      <c r="E48" s="13">
        <v>44418</v>
      </c>
      <c r="F48" s="77" t="s">
        <v>1556</v>
      </c>
      <c r="G48" s="13">
        <v>44422</v>
      </c>
      <c r="H48" s="78" t="s">
        <v>1557</v>
      </c>
      <c r="I48" s="15">
        <v>98</v>
      </c>
      <c r="J48" s="15">
        <v>60</v>
      </c>
      <c r="K48" s="15">
        <v>34</v>
      </c>
      <c r="L48" s="15">
        <v>16</v>
      </c>
      <c r="M48" s="84">
        <v>49.98</v>
      </c>
      <c r="N48" s="73">
        <v>50</v>
      </c>
      <c r="O48" s="64">
        <v>3000</v>
      </c>
      <c r="P48" s="65">
        <f>Table22452368910111213141516171819202122242345678910111213[[#This Row],[PEMBULATAN]]*O48</f>
        <v>150000</v>
      </c>
    </row>
    <row r="49" spans="1:16" ht="39" customHeight="1" x14ac:dyDescent="0.2">
      <c r="A49" s="93"/>
      <c r="B49" s="76"/>
      <c r="C49" s="90" t="s">
        <v>1607</v>
      </c>
      <c r="D49" s="79" t="s">
        <v>198</v>
      </c>
      <c r="E49" s="13">
        <v>44418</v>
      </c>
      <c r="F49" s="77" t="s">
        <v>1556</v>
      </c>
      <c r="G49" s="13">
        <v>44422</v>
      </c>
      <c r="H49" s="78" t="s">
        <v>1557</v>
      </c>
      <c r="I49" s="15">
        <v>104</v>
      </c>
      <c r="J49" s="15">
        <v>61</v>
      </c>
      <c r="K49" s="15">
        <v>35</v>
      </c>
      <c r="L49" s="15">
        <v>14</v>
      </c>
      <c r="M49" s="84">
        <v>55.51</v>
      </c>
      <c r="N49" s="73">
        <v>56</v>
      </c>
      <c r="O49" s="64">
        <v>3000</v>
      </c>
      <c r="P49" s="65">
        <f>Table22452368910111213141516171819202122242345678910111213[[#This Row],[PEMBULATAN]]*O49</f>
        <v>168000</v>
      </c>
    </row>
    <row r="50" spans="1:16" ht="39" customHeight="1" x14ac:dyDescent="0.2">
      <c r="A50" s="93"/>
      <c r="B50" s="76"/>
      <c r="C50" s="90" t="s">
        <v>1608</v>
      </c>
      <c r="D50" s="79" t="s">
        <v>198</v>
      </c>
      <c r="E50" s="13">
        <v>44418</v>
      </c>
      <c r="F50" s="77" t="s">
        <v>1556</v>
      </c>
      <c r="G50" s="13">
        <v>44422</v>
      </c>
      <c r="H50" s="78" t="s">
        <v>1557</v>
      </c>
      <c r="I50" s="15">
        <v>67</v>
      </c>
      <c r="J50" s="15">
        <v>47</v>
      </c>
      <c r="K50" s="15">
        <v>29</v>
      </c>
      <c r="L50" s="15">
        <v>10</v>
      </c>
      <c r="M50" s="84">
        <v>22.830249999999999</v>
      </c>
      <c r="N50" s="73">
        <v>23</v>
      </c>
      <c r="O50" s="64">
        <v>3000</v>
      </c>
      <c r="P50" s="65">
        <f>Table22452368910111213141516171819202122242345678910111213[[#This Row],[PEMBULATAN]]*O50</f>
        <v>69000</v>
      </c>
    </row>
    <row r="51" spans="1:16" ht="39" customHeight="1" x14ac:dyDescent="0.2">
      <c r="A51" s="93"/>
      <c r="B51" s="76"/>
      <c r="C51" s="90" t="s">
        <v>1609</v>
      </c>
      <c r="D51" s="79" t="s">
        <v>198</v>
      </c>
      <c r="E51" s="13">
        <v>44418</v>
      </c>
      <c r="F51" s="77" t="s">
        <v>1556</v>
      </c>
      <c r="G51" s="13">
        <v>44422</v>
      </c>
      <c r="H51" s="78" t="s">
        <v>1557</v>
      </c>
      <c r="I51" s="15">
        <v>60</v>
      </c>
      <c r="J51" s="15">
        <v>63</v>
      </c>
      <c r="K51" s="15">
        <v>27</v>
      </c>
      <c r="L51" s="15">
        <v>6</v>
      </c>
      <c r="M51" s="84">
        <v>25.515000000000001</v>
      </c>
      <c r="N51" s="73">
        <v>26</v>
      </c>
      <c r="O51" s="64">
        <v>3000</v>
      </c>
      <c r="P51" s="65">
        <f>Table22452368910111213141516171819202122242345678910111213[[#This Row],[PEMBULATAN]]*O51</f>
        <v>78000</v>
      </c>
    </row>
    <row r="52" spans="1:16" ht="39" customHeight="1" x14ac:dyDescent="0.2">
      <c r="A52" s="93"/>
      <c r="B52" s="76"/>
      <c r="C52" s="90" t="s">
        <v>1610</v>
      </c>
      <c r="D52" s="79" t="s">
        <v>198</v>
      </c>
      <c r="E52" s="13">
        <v>44418</v>
      </c>
      <c r="F52" s="77" t="s">
        <v>1556</v>
      </c>
      <c r="G52" s="13">
        <v>44422</v>
      </c>
      <c r="H52" s="78" t="s">
        <v>1557</v>
      </c>
      <c r="I52" s="15">
        <v>80</v>
      </c>
      <c r="J52" s="15">
        <v>62</v>
      </c>
      <c r="K52" s="15">
        <v>26</v>
      </c>
      <c r="L52" s="15">
        <v>14</v>
      </c>
      <c r="M52" s="84">
        <v>32.24</v>
      </c>
      <c r="N52" s="73">
        <v>32</v>
      </c>
      <c r="O52" s="64">
        <v>3000</v>
      </c>
      <c r="P52" s="65">
        <f>Table22452368910111213141516171819202122242345678910111213[[#This Row],[PEMBULATAN]]*O52</f>
        <v>96000</v>
      </c>
    </row>
    <row r="53" spans="1:16" ht="39" customHeight="1" x14ac:dyDescent="0.2">
      <c r="A53" s="93"/>
      <c r="B53" s="76"/>
      <c r="C53" s="90" t="s">
        <v>1611</v>
      </c>
      <c r="D53" s="79" t="s">
        <v>198</v>
      </c>
      <c r="E53" s="13">
        <v>44418</v>
      </c>
      <c r="F53" s="77" t="s">
        <v>1556</v>
      </c>
      <c r="G53" s="13">
        <v>44422</v>
      </c>
      <c r="H53" s="78" t="s">
        <v>1557</v>
      </c>
      <c r="I53" s="15">
        <v>100</v>
      </c>
      <c r="J53" s="15">
        <v>59</v>
      </c>
      <c r="K53" s="15">
        <v>40</v>
      </c>
      <c r="L53" s="15">
        <v>22</v>
      </c>
      <c r="M53" s="84">
        <v>59</v>
      </c>
      <c r="N53" s="73">
        <v>59</v>
      </c>
      <c r="O53" s="64">
        <v>3000</v>
      </c>
      <c r="P53" s="65">
        <f>Table22452368910111213141516171819202122242345678910111213[[#This Row],[PEMBULATAN]]*O53</f>
        <v>177000</v>
      </c>
    </row>
    <row r="54" spans="1:16" ht="39" customHeight="1" x14ac:dyDescent="0.2">
      <c r="A54" s="93"/>
      <c r="B54" s="76"/>
      <c r="C54" s="90" t="s">
        <v>1612</v>
      </c>
      <c r="D54" s="79" t="s">
        <v>198</v>
      </c>
      <c r="E54" s="13">
        <v>44418</v>
      </c>
      <c r="F54" s="77" t="s">
        <v>1556</v>
      </c>
      <c r="G54" s="13">
        <v>44422</v>
      </c>
      <c r="H54" s="78" t="s">
        <v>1557</v>
      </c>
      <c r="I54" s="15">
        <v>85</v>
      </c>
      <c r="J54" s="15">
        <v>64</v>
      </c>
      <c r="K54" s="15">
        <v>15</v>
      </c>
      <c r="L54" s="15">
        <v>8</v>
      </c>
      <c r="M54" s="84">
        <v>20.399999999999999</v>
      </c>
      <c r="N54" s="73">
        <v>20</v>
      </c>
      <c r="O54" s="64">
        <v>3000</v>
      </c>
      <c r="P54" s="65">
        <f>Table22452368910111213141516171819202122242345678910111213[[#This Row],[PEMBULATAN]]*O54</f>
        <v>60000</v>
      </c>
    </row>
    <row r="55" spans="1:16" ht="39" customHeight="1" x14ac:dyDescent="0.2">
      <c r="A55" s="93"/>
      <c r="B55" s="76"/>
      <c r="C55" s="90" t="s">
        <v>1613</v>
      </c>
      <c r="D55" s="79" t="s">
        <v>198</v>
      </c>
      <c r="E55" s="13">
        <v>44418</v>
      </c>
      <c r="F55" s="77" t="s">
        <v>1556</v>
      </c>
      <c r="G55" s="13">
        <v>44422</v>
      </c>
      <c r="H55" s="78" t="s">
        <v>1557</v>
      </c>
      <c r="I55" s="15">
        <v>92</v>
      </c>
      <c r="J55" s="15">
        <v>58</v>
      </c>
      <c r="K55" s="15">
        <v>20</v>
      </c>
      <c r="L55" s="15">
        <v>17</v>
      </c>
      <c r="M55" s="84">
        <v>26.68</v>
      </c>
      <c r="N55" s="73">
        <v>27</v>
      </c>
      <c r="O55" s="64">
        <v>3000</v>
      </c>
      <c r="P55" s="65">
        <f>Table22452368910111213141516171819202122242345678910111213[[#This Row],[PEMBULATAN]]*O55</f>
        <v>81000</v>
      </c>
    </row>
    <row r="56" spans="1:16" ht="39" customHeight="1" x14ac:dyDescent="0.2">
      <c r="A56" s="93"/>
      <c r="B56" s="76"/>
      <c r="C56" s="90" t="s">
        <v>1614</v>
      </c>
      <c r="D56" s="79" t="s">
        <v>198</v>
      </c>
      <c r="E56" s="13">
        <v>44418</v>
      </c>
      <c r="F56" s="77" t="s">
        <v>1556</v>
      </c>
      <c r="G56" s="13">
        <v>44422</v>
      </c>
      <c r="H56" s="78" t="s">
        <v>1557</v>
      </c>
      <c r="I56" s="15">
        <v>105</v>
      </c>
      <c r="J56" s="15">
        <v>60</v>
      </c>
      <c r="K56" s="15">
        <v>35</v>
      </c>
      <c r="L56" s="15">
        <v>24</v>
      </c>
      <c r="M56" s="84">
        <v>55.125</v>
      </c>
      <c r="N56" s="73">
        <v>55</v>
      </c>
      <c r="O56" s="64">
        <v>3000</v>
      </c>
      <c r="P56" s="65">
        <f>Table22452368910111213141516171819202122242345678910111213[[#This Row],[PEMBULATAN]]*O56</f>
        <v>165000</v>
      </c>
    </row>
    <row r="57" spans="1:16" ht="39" customHeight="1" x14ac:dyDescent="0.2">
      <c r="A57" s="93"/>
      <c r="B57" s="76"/>
      <c r="C57" s="90" t="s">
        <v>1615</v>
      </c>
      <c r="D57" s="79" t="s">
        <v>198</v>
      </c>
      <c r="E57" s="13">
        <v>44418</v>
      </c>
      <c r="F57" s="77" t="s">
        <v>1556</v>
      </c>
      <c r="G57" s="13">
        <v>44422</v>
      </c>
      <c r="H57" s="78" t="s">
        <v>1557</v>
      </c>
      <c r="I57" s="15">
        <v>89</v>
      </c>
      <c r="J57" s="15">
        <v>65</v>
      </c>
      <c r="K57" s="15">
        <v>35</v>
      </c>
      <c r="L57" s="15">
        <v>16</v>
      </c>
      <c r="M57" s="84">
        <v>50.618749999999999</v>
      </c>
      <c r="N57" s="73">
        <v>51</v>
      </c>
      <c r="O57" s="64">
        <v>3000</v>
      </c>
      <c r="P57" s="65">
        <f>Table22452368910111213141516171819202122242345678910111213[[#This Row],[PEMBULATAN]]*O57</f>
        <v>153000</v>
      </c>
    </row>
    <row r="58" spans="1:16" ht="39" customHeight="1" x14ac:dyDescent="0.2">
      <c r="A58" s="93"/>
      <c r="B58" s="76"/>
      <c r="C58" s="90" t="s">
        <v>1616</v>
      </c>
      <c r="D58" s="79" t="s">
        <v>198</v>
      </c>
      <c r="E58" s="13">
        <v>44418</v>
      </c>
      <c r="F58" s="77" t="s">
        <v>1556</v>
      </c>
      <c r="G58" s="13">
        <v>44422</v>
      </c>
      <c r="H58" s="78" t="s">
        <v>1557</v>
      </c>
      <c r="I58" s="15">
        <v>98</v>
      </c>
      <c r="J58" s="15">
        <v>60</v>
      </c>
      <c r="K58" s="15">
        <v>45</v>
      </c>
      <c r="L58" s="15">
        <v>22</v>
      </c>
      <c r="M58" s="84">
        <v>66.150000000000006</v>
      </c>
      <c r="N58" s="73">
        <v>66</v>
      </c>
      <c r="O58" s="64">
        <v>3000</v>
      </c>
      <c r="P58" s="65">
        <f>Table22452368910111213141516171819202122242345678910111213[[#This Row],[PEMBULATAN]]*O58</f>
        <v>198000</v>
      </c>
    </row>
    <row r="59" spans="1:16" ht="39" customHeight="1" x14ac:dyDescent="0.2">
      <c r="A59" s="93"/>
      <c r="B59" s="76"/>
      <c r="C59" s="90" t="s">
        <v>1617</v>
      </c>
      <c r="D59" s="79" t="s">
        <v>198</v>
      </c>
      <c r="E59" s="13">
        <v>44418</v>
      </c>
      <c r="F59" s="77" t="s">
        <v>1556</v>
      </c>
      <c r="G59" s="13">
        <v>44422</v>
      </c>
      <c r="H59" s="78" t="s">
        <v>1557</v>
      </c>
      <c r="I59" s="15">
        <v>95</v>
      </c>
      <c r="J59" s="15">
        <v>57</v>
      </c>
      <c r="K59" s="15">
        <v>43</v>
      </c>
      <c r="L59" s="15">
        <v>18</v>
      </c>
      <c r="M59" s="84">
        <v>58.21125</v>
      </c>
      <c r="N59" s="73">
        <v>58</v>
      </c>
      <c r="O59" s="64">
        <v>3000</v>
      </c>
      <c r="P59" s="65">
        <f>Table22452368910111213141516171819202122242345678910111213[[#This Row],[PEMBULATAN]]*O59</f>
        <v>174000</v>
      </c>
    </row>
    <row r="60" spans="1:16" ht="39" customHeight="1" x14ac:dyDescent="0.2">
      <c r="A60" s="93"/>
      <c r="B60" s="76"/>
      <c r="C60" s="90" t="s">
        <v>1618</v>
      </c>
      <c r="D60" s="79" t="s">
        <v>198</v>
      </c>
      <c r="E60" s="13">
        <v>44418</v>
      </c>
      <c r="F60" s="77" t="s">
        <v>1556</v>
      </c>
      <c r="G60" s="13">
        <v>44422</v>
      </c>
      <c r="H60" s="78" t="s">
        <v>1557</v>
      </c>
      <c r="I60" s="15">
        <v>97</v>
      </c>
      <c r="J60" s="15">
        <v>60</v>
      </c>
      <c r="K60" s="15">
        <v>45</v>
      </c>
      <c r="L60" s="15">
        <v>22</v>
      </c>
      <c r="M60" s="84">
        <v>65.474999999999994</v>
      </c>
      <c r="N60" s="73">
        <v>65</v>
      </c>
      <c r="O60" s="64">
        <v>3000</v>
      </c>
      <c r="P60" s="65">
        <f>Table22452368910111213141516171819202122242345678910111213[[#This Row],[PEMBULATAN]]*O60</f>
        <v>195000</v>
      </c>
    </row>
    <row r="61" spans="1:16" ht="39" customHeight="1" x14ac:dyDescent="0.2">
      <c r="A61" s="93"/>
      <c r="B61" s="76"/>
      <c r="C61" s="90" t="s">
        <v>1619</v>
      </c>
      <c r="D61" s="79" t="s">
        <v>198</v>
      </c>
      <c r="E61" s="13">
        <v>44418</v>
      </c>
      <c r="F61" s="77" t="s">
        <v>1556</v>
      </c>
      <c r="G61" s="13">
        <v>44422</v>
      </c>
      <c r="H61" s="78" t="s">
        <v>1557</v>
      </c>
      <c r="I61" s="15">
        <v>94</v>
      </c>
      <c r="J61" s="15">
        <v>66</v>
      </c>
      <c r="K61" s="15">
        <v>20</v>
      </c>
      <c r="L61" s="15">
        <v>10</v>
      </c>
      <c r="M61" s="84">
        <v>31.02</v>
      </c>
      <c r="N61" s="73">
        <v>31</v>
      </c>
      <c r="O61" s="64">
        <v>3000</v>
      </c>
      <c r="P61" s="65">
        <f>Table22452368910111213141516171819202122242345678910111213[[#This Row],[PEMBULATAN]]*O61</f>
        <v>93000</v>
      </c>
    </row>
    <row r="62" spans="1:16" ht="39" customHeight="1" x14ac:dyDescent="0.2">
      <c r="A62" s="93"/>
      <c r="B62" s="76"/>
      <c r="C62" s="90" t="s">
        <v>1620</v>
      </c>
      <c r="D62" s="79" t="s">
        <v>198</v>
      </c>
      <c r="E62" s="13">
        <v>44418</v>
      </c>
      <c r="F62" s="77" t="s">
        <v>1556</v>
      </c>
      <c r="G62" s="13">
        <v>44422</v>
      </c>
      <c r="H62" s="78" t="s">
        <v>1557</v>
      </c>
      <c r="I62" s="15">
        <v>90</v>
      </c>
      <c r="J62" s="15">
        <v>57</v>
      </c>
      <c r="K62" s="15">
        <v>27</v>
      </c>
      <c r="L62" s="15">
        <v>13</v>
      </c>
      <c r="M62" s="84">
        <v>34.627499999999998</v>
      </c>
      <c r="N62" s="73">
        <v>35</v>
      </c>
      <c r="O62" s="64">
        <v>3000</v>
      </c>
      <c r="P62" s="65">
        <f>Table22452368910111213141516171819202122242345678910111213[[#This Row],[PEMBULATAN]]*O62</f>
        <v>105000</v>
      </c>
    </row>
    <row r="63" spans="1:16" ht="39" customHeight="1" x14ac:dyDescent="0.2">
      <c r="A63" s="93"/>
      <c r="B63" s="76"/>
      <c r="C63" s="90" t="s">
        <v>1621</v>
      </c>
      <c r="D63" s="79" t="s">
        <v>198</v>
      </c>
      <c r="E63" s="13">
        <v>44418</v>
      </c>
      <c r="F63" s="77" t="s">
        <v>1556</v>
      </c>
      <c r="G63" s="13">
        <v>44422</v>
      </c>
      <c r="H63" s="78" t="s">
        <v>1557</v>
      </c>
      <c r="I63" s="15">
        <v>95</v>
      </c>
      <c r="J63" s="15">
        <v>60</v>
      </c>
      <c r="K63" s="15">
        <v>28</v>
      </c>
      <c r="L63" s="15">
        <v>12</v>
      </c>
      <c r="M63" s="84">
        <v>39.9</v>
      </c>
      <c r="N63" s="73">
        <v>40</v>
      </c>
      <c r="O63" s="64">
        <v>3000</v>
      </c>
      <c r="P63" s="65">
        <f>Table22452368910111213141516171819202122242345678910111213[[#This Row],[PEMBULATAN]]*O63</f>
        <v>120000</v>
      </c>
    </row>
    <row r="64" spans="1:16" ht="39" customHeight="1" x14ac:dyDescent="0.2">
      <c r="A64" s="93"/>
      <c r="B64" s="76"/>
      <c r="C64" s="90" t="s">
        <v>1622</v>
      </c>
      <c r="D64" s="79" t="s">
        <v>198</v>
      </c>
      <c r="E64" s="13">
        <v>44418</v>
      </c>
      <c r="F64" s="77" t="s">
        <v>1556</v>
      </c>
      <c r="G64" s="13">
        <v>44422</v>
      </c>
      <c r="H64" s="78" t="s">
        <v>1557</v>
      </c>
      <c r="I64" s="15">
        <v>96</v>
      </c>
      <c r="J64" s="15">
        <v>62</v>
      </c>
      <c r="K64" s="15">
        <v>33</v>
      </c>
      <c r="L64" s="15">
        <v>19</v>
      </c>
      <c r="M64" s="84">
        <v>49.103999999999999</v>
      </c>
      <c r="N64" s="73">
        <v>49</v>
      </c>
      <c r="O64" s="64">
        <v>3000</v>
      </c>
      <c r="P64" s="65">
        <f>Table22452368910111213141516171819202122242345678910111213[[#This Row],[PEMBULATAN]]*O64</f>
        <v>147000</v>
      </c>
    </row>
    <row r="65" spans="1:16" ht="39" customHeight="1" x14ac:dyDescent="0.2">
      <c r="A65" s="93"/>
      <c r="B65" s="76"/>
      <c r="C65" s="90" t="s">
        <v>1623</v>
      </c>
      <c r="D65" s="79" t="s">
        <v>198</v>
      </c>
      <c r="E65" s="13">
        <v>44418</v>
      </c>
      <c r="F65" s="77" t="s">
        <v>1556</v>
      </c>
      <c r="G65" s="13">
        <v>44422</v>
      </c>
      <c r="H65" s="78" t="s">
        <v>1557</v>
      </c>
      <c r="I65" s="15">
        <v>95</v>
      </c>
      <c r="J65" s="15">
        <v>63</v>
      </c>
      <c r="K65" s="15">
        <v>39</v>
      </c>
      <c r="L65" s="15">
        <v>18</v>
      </c>
      <c r="M65" s="84">
        <v>58.353749999999998</v>
      </c>
      <c r="N65" s="73">
        <v>58</v>
      </c>
      <c r="O65" s="64">
        <v>3000</v>
      </c>
      <c r="P65" s="65">
        <f>Table22452368910111213141516171819202122242345678910111213[[#This Row],[PEMBULATAN]]*O65</f>
        <v>174000</v>
      </c>
    </row>
    <row r="66" spans="1:16" ht="39" customHeight="1" x14ac:dyDescent="0.2">
      <c r="A66" s="93"/>
      <c r="B66" s="76"/>
      <c r="C66" s="90" t="s">
        <v>1624</v>
      </c>
      <c r="D66" s="79" t="s">
        <v>198</v>
      </c>
      <c r="E66" s="13">
        <v>44418</v>
      </c>
      <c r="F66" s="77" t="s">
        <v>1556</v>
      </c>
      <c r="G66" s="13">
        <v>44422</v>
      </c>
      <c r="H66" s="78" t="s">
        <v>1557</v>
      </c>
      <c r="I66" s="15">
        <v>78</v>
      </c>
      <c r="J66" s="15">
        <v>50</v>
      </c>
      <c r="K66" s="15">
        <v>37</v>
      </c>
      <c r="L66" s="15">
        <v>18</v>
      </c>
      <c r="M66" s="84">
        <v>36.075000000000003</v>
      </c>
      <c r="N66" s="73">
        <v>36</v>
      </c>
      <c r="O66" s="64">
        <v>3000</v>
      </c>
      <c r="P66" s="65">
        <f>Table22452368910111213141516171819202122242345678910111213[[#This Row],[PEMBULATAN]]*O66</f>
        <v>108000</v>
      </c>
    </row>
    <row r="67" spans="1:16" ht="39" customHeight="1" x14ac:dyDescent="0.2">
      <c r="A67" s="93"/>
      <c r="B67" s="76"/>
      <c r="C67" s="90" t="s">
        <v>1625</v>
      </c>
      <c r="D67" s="79" t="s">
        <v>198</v>
      </c>
      <c r="E67" s="13">
        <v>44418</v>
      </c>
      <c r="F67" s="77" t="s">
        <v>1556</v>
      </c>
      <c r="G67" s="13">
        <v>44422</v>
      </c>
      <c r="H67" s="78" t="s">
        <v>1557</v>
      </c>
      <c r="I67" s="15">
        <v>68</v>
      </c>
      <c r="J67" s="15">
        <v>57</v>
      </c>
      <c r="K67" s="15">
        <v>28</v>
      </c>
      <c r="L67" s="15">
        <v>11</v>
      </c>
      <c r="M67" s="84">
        <v>27.132000000000001</v>
      </c>
      <c r="N67" s="73">
        <v>27</v>
      </c>
      <c r="O67" s="64">
        <v>3000</v>
      </c>
      <c r="P67" s="65">
        <f>Table22452368910111213141516171819202122242345678910111213[[#This Row],[PEMBULATAN]]*O67</f>
        <v>81000</v>
      </c>
    </row>
    <row r="68" spans="1:16" ht="39" customHeight="1" x14ac:dyDescent="0.2">
      <c r="A68" s="93"/>
      <c r="B68" s="76"/>
      <c r="C68" s="90" t="s">
        <v>1626</v>
      </c>
      <c r="D68" s="79" t="s">
        <v>198</v>
      </c>
      <c r="E68" s="13">
        <v>44418</v>
      </c>
      <c r="F68" s="77" t="s">
        <v>1556</v>
      </c>
      <c r="G68" s="13">
        <v>44422</v>
      </c>
      <c r="H68" s="78" t="s">
        <v>1557</v>
      </c>
      <c r="I68" s="15">
        <v>85</v>
      </c>
      <c r="J68" s="15">
        <v>64</v>
      </c>
      <c r="K68" s="15">
        <v>33</v>
      </c>
      <c r="L68" s="15">
        <v>14</v>
      </c>
      <c r="M68" s="84">
        <v>44.88</v>
      </c>
      <c r="N68" s="73">
        <v>45</v>
      </c>
      <c r="O68" s="64">
        <v>3000</v>
      </c>
      <c r="P68" s="65">
        <f>Table22452368910111213141516171819202122242345678910111213[[#This Row],[PEMBULATAN]]*O68</f>
        <v>135000</v>
      </c>
    </row>
    <row r="69" spans="1:16" ht="39" customHeight="1" x14ac:dyDescent="0.2">
      <c r="A69" s="93"/>
      <c r="B69" s="76"/>
      <c r="C69" s="90" t="s">
        <v>1627</v>
      </c>
      <c r="D69" s="79" t="s">
        <v>198</v>
      </c>
      <c r="E69" s="13">
        <v>44418</v>
      </c>
      <c r="F69" s="77" t="s">
        <v>1556</v>
      </c>
      <c r="G69" s="13">
        <v>44422</v>
      </c>
      <c r="H69" s="78" t="s">
        <v>1557</v>
      </c>
      <c r="I69" s="15">
        <v>53</v>
      </c>
      <c r="J69" s="15">
        <v>54</v>
      </c>
      <c r="K69" s="15">
        <v>24</v>
      </c>
      <c r="L69" s="15">
        <v>7</v>
      </c>
      <c r="M69" s="84">
        <v>17.172000000000001</v>
      </c>
      <c r="N69" s="73">
        <v>17</v>
      </c>
      <c r="O69" s="64">
        <v>3000</v>
      </c>
      <c r="P69" s="65">
        <f>Table22452368910111213141516171819202122242345678910111213[[#This Row],[PEMBULATAN]]*O69</f>
        <v>51000</v>
      </c>
    </row>
    <row r="70" spans="1:16" ht="39" customHeight="1" x14ac:dyDescent="0.2">
      <c r="A70" s="93"/>
      <c r="B70" s="76"/>
      <c r="C70" s="90" t="s">
        <v>1628</v>
      </c>
      <c r="D70" s="79" t="s">
        <v>198</v>
      </c>
      <c r="E70" s="13">
        <v>44418</v>
      </c>
      <c r="F70" s="77" t="s">
        <v>1556</v>
      </c>
      <c r="G70" s="13">
        <v>44422</v>
      </c>
      <c r="H70" s="78" t="s">
        <v>1557</v>
      </c>
      <c r="I70" s="15">
        <v>99</v>
      </c>
      <c r="J70" s="15">
        <v>66</v>
      </c>
      <c r="K70" s="15">
        <v>13</v>
      </c>
      <c r="L70" s="15">
        <v>9</v>
      </c>
      <c r="M70" s="84">
        <v>21.235499999999998</v>
      </c>
      <c r="N70" s="73">
        <v>21</v>
      </c>
      <c r="O70" s="64">
        <v>3000</v>
      </c>
      <c r="P70" s="65">
        <f>Table22452368910111213141516171819202122242345678910111213[[#This Row],[PEMBULATAN]]*O70</f>
        <v>63000</v>
      </c>
    </row>
    <row r="71" spans="1:16" ht="39" customHeight="1" x14ac:dyDescent="0.2">
      <c r="A71" s="93"/>
      <c r="B71" s="76"/>
      <c r="C71" s="90" t="s">
        <v>1629</v>
      </c>
      <c r="D71" s="79" t="s">
        <v>198</v>
      </c>
      <c r="E71" s="13">
        <v>44418</v>
      </c>
      <c r="F71" s="77" t="s">
        <v>1556</v>
      </c>
      <c r="G71" s="13">
        <v>44422</v>
      </c>
      <c r="H71" s="78" t="s">
        <v>1557</v>
      </c>
      <c r="I71" s="15">
        <v>96</v>
      </c>
      <c r="J71" s="15">
        <v>55</v>
      </c>
      <c r="K71" s="15">
        <v>25</v>
      </c>
      <c r="L71" s="15">
        <v>16</v>
      </c>
      <c r="M71" s="84">
        <v>33</v>
      </c>
      <c r="N71" s="73">
        <v>33</v>
      </c>
      <c r="O71" s="64">
        <v>3000</v>
      </c>
      <c r="P71" s="65">
        <f>Table22452368910111213141516171819202122242345678910111213[[#This Row],[PEMBULATAN]]*O71</f>
        <v>99000</v>
      </c>
    </row>
    <row r="72" spans="1:16" ht="39" customHeight="1" x14ac:dyDescent="0.2">
      <c r="A72" s="93"/>
      <c r="B72" s="76"/>
      <c r="C72" s="90" t="s">
        <v>1630</v>
      </c>
      <c r="D72" s="79" t="s">
        <v>198</v>
      </c>
      <c r="E72" s="13">
        <v>44418</v>
      </c>
      <c r="F72" s="77" t="s">
        <v>1556</v>
      </c>
      <c r="G72" s="13">
        <v>44422</v>
      </c>
      <c r="H72" s="78" t="s">
        <v>1557</v>
      </c>
      <c r="I72" s="15">
        <v>98</v>
      </c>
      <c r="J72" s="15">
        <v>57</v>
      </c>
      <c r="K72" s="15">
        <v>27</v>
      </c>
      <c r="L72" s="15">
        <v>15</v>
      </c>
      <c r="M72" s="84">
        <v>37.705500000000001</v>
      </c>
      <c r="N72" s="73">
        <v>38</v>
      </c>
      <c r="O72" s="64">
        <v>3000</v>
      </c>
      <c r="P72" s="65">
        <f>Table22452368910111213141516171819202122242345678910111213[[#This Row],[PEMBULATAN]]*O72</f>
        <v>114000</v>
      </c>
    </row>
    <row r="73" spans="1:16" ht="39" customHeight="1" x14ac:dyDescent="0.2">
      <c r="A73" s="93"/>
      <c r="B73" s="76"/>
      <c r="C73" s="90" t="s">
        <v>1631</v>
      </c>
      <c r="D73" s="79" t="s">
        <v>198</v>
      </c>
      <c r="E73" s="13">
        <v>44418</v>
      </c>
      <c r="F73" s="77" t="s">
        <v>1556</v>
      </c>
      <c r="G73" s="13">
        <v>44422</v>
      </c>
      <c r="H73" s="78" t="s">
        <v>1557</v>
      </c>
      <c r="I73" s="15">
        <v>60</v>
      </c>
      <c r="J73" s="15">
        <v>67</v>
      </c>
      <c r="K73" s="15">
        <v>15</v>
      </c>
      <c r="L73" s="15">
        <v>8</v>
      </c>
      <c r="M73" s="84">
        <v>15.074999999999999</v>
      </c>
      <c r="N73" s="73">
        <v>15</v>
      </c>
      <c r="O73" s="64">
        <v>3000</v>
      </c>
      <c r="P73" s="65">
        <f>Table22452368910111213141516171819202122242345678910111213[[#This Row],[PEMBULATAN]]*O73</f>
        <v>45000</v>
      </c>
    </row>
    <row r="74" spans="1:16" ht="39" customHeight="1" x14ac:dyDescent="0.2">
      <c r="A74" s="93"/>
      <c r="B74" s="76"/>
      <c r="C74" s="90" t="s">
        <v>1632</v>
      </c>
      <c r="D74" s="79" t="s">
        <v>198</v>
      </c>
      <c r="E74" s="13">
        <v>44418</v>
      </c>
      <c r="F74" s="77" t="s">
        <v>1556</v>
      </c>
      <c r="G74" s="13">
        <v>44422</v>
      </c>
      <c r="H74" s="78" t="s">
        <v>1557</v>
      </c>
      <c r="I74" s="15">
        <v>78</v>
      </c>
      <c r="J74" s="15">
        <v>54</v>
      </c>
      <c r="K74" s="15">
        <v>26</v>
      </c>
      <c r="L74" s="15">
        <v>5</v>
      </c>
      <c r="M74" s="84">
        <v>27.378</v>
      </c>
      <c r="N74" s="73">
        <v>27</v>
      </c>
      <c r="O74" s="64">
        <v>3000</v>
      </c>
      <c r="P74" s="65">
        <f>Table22452368910111213141516171819202122242345678910111213[[#This Row],[PEMBULATAN]]*O74</f>
        <v>81000</v>
      </c>
    </row>
    <row r="75" spans="1:16" ht="39" customHeight="1" x14ac:dyDescent="0.2">
      <c r="A75" s="93"/>
      <c r="B75" s="76"/>
      <c r="C75" s="90" t="s">
        <v>1633</v>
      </c>
      <c r="D75" s="79" t="s">
        <v>198</v>
      </c>
      <c r="E75" s="13">
        <v>44418</v>
      </c>
      <c r="F75" s="77" t="s">
        <v>1556</v>
      </c>
      <c r="G75" s="13">
        <v>44422</v>
      </c>
      <c r="H75" s="78" t="s">
        <v>1557</v>
      </c>
      <c r="I75" s="15">
        <v>95</v>
      </c>
      <c r="J75" s="15">
        <v>69</v>
      </c>
      <c r="K75" s="15">
        <v>27</v>
      </c>
      <c r="L75" s="15">
        <v>13</v>
      </c>
      <c r="M75" s="84">
        <v>44.246250000000003</v>
      </c>
      <c r="N75" s="73">
        <v>44</v>
      </c>
      <c r="O75" s="64">
        <v>3000</v>
      </c>
      <c r="P75" s="65">
        <f>Table22452368910111213141516171819202122242345678910111213[[#This Row],[PEMBULATAN]]*O75</f>
        <v>132000</v>
      </c>
    </row>
    <row r="76" spans="1:16" ht="39" customHeight="1" x14ac:dyDescent="0.2">
      <c r="A76" s="93"/>
      <c r="B76" s="76"/>
      <c r="C76" s="90" t="s">
        <v>1634</v>
      </c>
      <c r="D76" s="79" t="s">
        <v>198</v>
      </c>
      <c r="E76" s="13">
        <v>44418</v>
      </c>
      <c r="F76" s="77" t="s">
        <v>1556</v>
      </c>
      <c r="G76" s="13">
        <v>44422</v>
      </c>
      <c r="H76" s="78" t="s">
        <v>1557</v>
      </c>
      <c r="I76" s="15">
        <v>83</v>
      </c>
      <c r="J76" s="15">
        <v>50</v>
      </c>
      <c r="K76" s="15">
        <v>24</v>
      </c>
      <c r="L76" s="15">
        <v>11</v>
      </c>
      <c r="M76" s="84">
        <v>24.9</v>
      </c>
      <c r="N76" s="73">
        <v>25</v>
      </c>
      <c r="O76" s="64">
        <v>3000</v>
      </c>
      <c r="P76" s="65">
        <f>Table22452368910111213141516171819202122242345678910111213[[#This Row],[PEMBULATAN]]*O76</f>
        <v>75000</v>
      </c>
    </row>
    <row r="77" spans="1:16" ht="39" customHeight="1" x14ac:dyDescent="0.2">
      <c r="A77" s="93"/>
      <c r="B77" s="76"/>
      <c r="C77" s="90" t="s">
        <v>1635</v>
      </c>
      <c r="D77" s="79" t="s">
        <v>198</v>
      </c>
      <c r="E77" s="13">
        <v>44418</v>
      </c>
      <c r="F77" s="77" t="s">
        <v>1556</v>
      </c>
      <c r="G77" s="13">
        <v>44422</v>
      </c>
      <c r="H77" s="78" t="s">
        <v>1557</v>
      </c>
      <c r="I77" s="15">
        <v>63</v>
      </c>
      <c r="J77" s="15">
        <v>67</v>
      </c>
      <c r="K77" s="15">
        <v>31</v>
      </c>
      <c r="L77" s="15">
        <v>9</v>
      </c>
      <c r="M77" s="84">
        <v>32.71275</v>
      </c>
      <c r="N77" s="73">
        <v>33</v>
      </c>
      <c r="O77" s="64">
        <v>3000</v>
      </c>
      <c r="P77" s="65">
        <f>Table22452368910111213141516171819202122242345678910111213[[#This Row],[PEMBULATAN]]*O77</f>
        <v>99000</v>
      </c>
    </row>
    <row r="78" spans="1:16" ht="39" customHeight="1" x14ac:dyDescent="0.2">
      <c r="A78" s="93"/>
      <c r="B78" s="76"/>
      <c r="C78" s="90" t="s">
        <v>1636</v>
      </c>
      <c r="D78" s="79" t="s">
        <v>198</v>
      </c>
      <c r="E78" s="13">
        <v>44418</v>
      </c>
      <c r="F78" s="77" t="s">
        <v>1556</v>
      </c>
      <c r="G78" s="13">
        <v>44422</v>
      </c>
      <c r="H78" s="78" t="s">
        <v>1557</v>
      </c>
      <c r="I78" s="15">
        <v>96</v>
      </c>
      <c r="J78" s="15">
        <v>54</v>
      </c>
      <c r="K78" s="15">
        <v>41</v>
      </c>
      <c r="L78" s="15">
        <v>12</v>
      </c>
      <c r="M78" s="84">
        <v>53.136000000000003</v>
      </c>
      <c r="N78" s="73">
        <v>53</v>
      </c>
      <c r="O78" s="64">
        <v>3000</v>
      </c>
      <c r="P78" s="65">
        <f>Table22452368910111213141516171819202122242345678910111213[[#This Row],[PEMBULATAN]]*O78</f>
        <v>159000</v>
      </c>
    </row>
    <row r="79" spans="1:16" ht="39" customHeight="1" x14ac:dyDescent="0.2">
      <c r="A79" s="93"/>
      <c r="B79" s="76"/>
      <c r="C79" s="90" t="s">
        <v>1637</v>
      </c>
      <c r="D79" s="79" t="s">
        <v>198</v>
      </c>
      <c r="E79" s="13">
        <v>44418</v>
      </c>
      <c r="F79" s="77" t="s">
        <v>1556</v>
      </c>
      <c r="G79" s="13">
        <v>44422</v>
      </c>
      <c r="H79" s="78" t="s">
        <v>1557</v>
      </c>
      <c r="I79" s="15">
        <v>92</v>
      </c>
      <c r="J79" s="15">
        <v>61</v>
      </c>
      <c r="K79" s="15">
        <v>25</v>
      </c>
      <c r="L79" s="15">
        <v>6</v>
      </c>
      <c r="M79" s="84">
        <v>35.075000000000003</v>
      </c>
      <c r="N79" s="73">
        <v>35</v>
      </c>
      <c r="O79" s="64">
        <v>3000</v>
      </c>
      <c r="P79" s="65">
        <f>Table22452368910111213141516171819202122242345678910111213[[#This Row],[PEMBULATAN]]*O79</f>
        <v>105000</v>
      </c>
    </row>
    <row r="80" spans="1:16" ht="39" customHeight="1" x14ac:dyDescent="0.2">
      <c r="A80" s="93"/>
      <c r="B80" s="76"/>
      <c r="C80" s="90" t="s">
        <v>1638</v>
      </c>
      <c r="D80" s="79" t="s">
        <v>198</v>
      </c>
      <c r="E80" s="13">
        <v>44418</v>
      </c>
      <c r="F80" s="77" t="s">
        <v>1556</v>
      </c>
      <c r="G80" s="13">
        <v>44422</v>
      </c>
      <c r="H80" s="78" t="s">
        <v>1557</v>
      </c>
      <c r="I80" s="15">
        <v>97</v>
      </c>
      <c r="J80" s="15">
        <v>54</v>
      </c>
      <c r="K80" s="15">
        <v>34</v>
      </c>
      <c r="L80" s="15">
        <v>18</v>
      </c>
      <c r="M80" s="84">
        <v>44.523000000000003</v>
      </c>
      <c r="N80" s="73">
        <v>45</v>
      </c>
      <c r="O80" s="64">
        <v>3000</v>
      </c>
      <c r="P80" s="65">
        <f>Table22452368910111213141516171819202122242345678910111213[[#This Row],[PEMBULATAN]]*O80</f>
        <v>135000</v>
      </c>
    </row>
    <row r="81" spans="1:16" ht="39" customHeight="1" x14ac:dyDescent="0.2">
      <c r="A81" s="93"/>
      <c r="B81" s="76"/>
      <c r="C81" s="90" t="s">
        <v>1639</v>
      </c>
      <c r="D81" s="79" t="s">
        <v>198</v>
      </c>
      <c r="E81" s="13">
        <v>44418</v>
      </c>
      <c r="F81" s="77" t="s">
        <v>1556</v>
      </c>
      <c r="G81" s="13">
        <v>44422</v>
      </c>
      <c r="H81" s="78" t="s">
        <v>1557</v>
      </c>
      <c r="I81" s="15">
        <v>65</v>
      </c>
      <c r="J81" s="15">
        <v>62</v>
      </c>
      <c r="K81" s="15">
        <v>25</v>
      </c>
      <c r="L81" s="15">
        <v>6</v>
      </c>
      <c r="M81" s="84">
        <v>25.1875</v>
      </c>
      <c r="N81" s="73">
        <v>25</v>
      </c>
      <c r="O81" s="64">
        <v>3000</v>
      </c>
      <c r="P81" s="65">
        <f>Table22452368910111213141516171819202122242345678910111213[[#This Row],[PEMBULATAN]]*O81</f>
        <v>75000</v>
      </c>
    </row>
    <row r="82" spans="1:16" ht="39" customHeight="1" x14ac:dyDescent="0.2">
      <c r="A82" s="93"/>
      <c r="B82" s="76"/>
      <c r="C82" s="90" t="s">
        <v>1640</v>
      </c>
      <c r="D82" s="79" t="s">
        <v>198</v>
      </c>
      <c r="E82" s="13">
        <v>44418</v>
      </c>
      <c r="F82" s="77" t="s">
        <v>1556</v>
      </c>
      <c r="G82" s="13">
        <v>44422</v>
      </c>
      <c r="H82" s="78" t="s">
        <v>1557</v>
      </c>
      <c r="I82" s="15">
        <v>94</v>
      </c>
      <c r="J82" s="15">
        <v>74</v>
      </c>
      <c r="K82" s="15">
        <v>33</v>
      </c>
      <c r="L82" s="15">
        <v>13</v>
      </c>
      <c r="M82" s="84">
        <v>57.387</v>
      </c>
      <c r="N82" s="73">
        <v>57</v>
      </c>
      <c r="O82" s="64">
        <v>3000</v>
      </c>
      <c r="P82" s="65">
        <f>Table22452368910111213141516171819202122242345678910111213[[#This Row],[PEMBULATAN]]*O82</f>
        <v>171000</v>
      </c>
    </row>
    <row r="83" spans="1:16" ht="39" customHeight="1" x14ac:dyDescent="0.2">
      <c r="A83" s="93"/>
      <c r="B83" s="76"/>
      <c r="C83" s="90" t="s">
        <v>1641</v>
      </c>
      <c r="D83" s="79" t="s">
        <v>198</v>
      </c>
      <c r="E83" s="13">
        <v>44418</v>
      </c>
      <c r="F83" s="77" t="s">
        <v>1556</v>
      </c>
      <c r="G83" s="13">
        <v>44422</v>
      </c>
      <c r="H83" s="78" t="s">
        <v>1557</v>
      </c>
      <c r="I83" s="15">
        <v>88</v>
      </c>
      <c r="J83" s="15">
        <v>55</v>
      </c>
      <c r="K83" s="15">
        <v>22</v>
      </c>
      <c r="L83" s="15">
        <v>6</v>
      </c>
      <c r="M83" s="84">
        <v>26.62</v>
      </c>
      <c r="N83" s="73">
        <v>27</v>
      </c>
      <c r="O83" s="64">
        <v>3000</v>
      </c>
      <c r="P83" s="65">
        <f>Table22452368910111213141516171819202122242345678910111213[[#This Row],[PEMBULATAN]]*O83</f>
        <v>81000</v>
      </c>
    </row>
    <row r="84" spans="1:16" ht="39" customHeight="1" x14ac:dyDescent="0.2">
      <c r="A84" s="93"/>
      <c r="B84" s="76"/>
      <c r="C84" s="90" t="s">
        <v>1642</v>
      </c>
      <c r="D84" s="79" t="s">
        <v>198</v>
      </c>
      <c r="E84" s="13">
        <v>44418</v>
      </c>
      <c r="F84" s="77" t="s">
        <v>1556</v>
      </c>
      <c r="G84" s="13">
        <v>44422</v>
      </c>
      <c r="H84" s="78" t="s">
        <v>1557</v>
      </c>
      <c r="I84" s="15">
        <v>68</v>
      </c>
      <c r="J84" s="15">
        <v>57</v>
      </c>
      <c r="K84" s="15">
        <v>30</v>
      </c>
      <c r="L84" s="15">
        <v>8</v>
      </c>
      <c r="M84" s="84">
        <v>29.07</v>
      </c>
      <c r="N84" s="73">
        <v>29</v>
      </c>
      <c r="O84" s="64">
        <v>3000</v>
      </c>
      <c r="P84" s="65">
        <f>Table22452368910111213141516171819202122242345678910111213[[#This Row],[PEMBULATAN]]*O84</f>
        <v>87000</v>
      </c>
    </row>
    <row r="85" spans="1:16" ht="39" customHeight="1" x14ac:dyDescent="0.2">
      <c r="A85" s="93"/>
      <c r="B85" s="76"/>
      <c r="C85" s="90" t="s">
        <v>1643</v>
      </c>
      <c r="D85" s="79" t="s">
        <v>198</v>
      </c>
      <c r="E85" s="13">
        <v>44418</v>
      </c>
      <c r="F85" s="77" t="s">
        <v>1556</v>
      </c>
      <c r="G85" s="13">
        <v>44422</v>
      </c>
      <c r="H85" s="78" t="s">
        <v>1557</v>
      </c>
      <c r="I85" s="15">
        <v>93</v>
      </c>
      <c r="J85" s="15">
        <v>64</v>
      </c>
      <c r="K85" s="15">
        <v>32</v>
      </c>
      <c r="L85" s="15">
        <v>7</v>
      </c>
      <c r="M85" s="84">
        <v>47.616</v>
      </c>
      <c r="N85" s="73">
        <v>48</v>
      </c>
      <c r="O85" s="64">
        <v>3000</v>
      </c>
      <c r="P85" s="65">
        <f>Table22452368910111213141516171819202122242345678910111213[[#This Row],[PEMBULATAN]]*O85</f>
        <v>144000</v>
      </c>
    </row>
    <row r="86" spans="1:16" ht="39" customHeight="1" x14ac:dyDescent="0.2">
      <c r="A86" s="93"/>
      <c r="B86" s="76"/>
      <c r="C86" s="90" t="s">
        <v>1644</v>
      </c>
      <c r="D86" s="79" t="s">
        <v>198</v>
      </c>
      <c r="E86" s="13">
        <v>44418</v>
      </c>
      <c r="F86" s="77" t="s">
        <v>1556</v>
      </c>
      <c r="G86" s="13">
        <v>44422</v>
      </c>
      <c r="H86" s="78" t="s">
        <v>1557</v>
      </c>
      <c r="I86" s="15">
        <v>90</v>
      </c>
      <c r="J86" s="15">
        <v>60</v>
      </c>
      <c r="K86" s="15">
        <v>24</v>
      </c>
      <c r="L86" s="15">
        <v>9</v>
      </c>
      <c r="M86" s="84">
        <v>32.4</v>
      </c>
      <c r="N86" s="73">
        <v>32</v>
      </c>
      <c r="O86" s="64">
        <v>3000</v>
      </c>
      <c r="P86" s="65">
        <f>Table22452368910111213141516171819202122242345678910111213[[#This Row],[PEMBULATAN]]*O86</f>
        <v>96000</v>
      </c>
    </row>
    <row r="87" spans="1:16" ht="39" customHeight="1" x14ac:dyDescent="0.2">
      <c r="A87" s="93"/>
      <c r="B87" s="76"/>
      <c r="C87" s="90" t="s">
        <v>1645</v>
      </c>
      <c r="D87" s="79" t="s">
        <v>198</v>
      </c>
      <c r="E87" s="13">
        <v>44418</v>
      </c>
      <c r="F87" s="77" t="s">
        <v>1556</v>
      </c>
      <c r="G87" s="13">
        <v>44422</v>
      </c>
      <c r="H87" s="78" t="s">
        <v>1557</v>
      </c>
      <c r="I87" s="15">
        <v>94</v>
      </c>
      <c r="J87" s="15">
        <v>45</v>
      </c>
      <c r="K87" s="15">
        <v>28</v>
      </c>
      <c r="L87" s="15">
        <v>6</v>
      </c>
      <c r="M87" s="84">
        <v>29.61</v>
      </c>
      <c r="N87" s="73">
        <v>30</v>
      </c>
      <c r="O87" s="64">
        <v>3000</v>
      </c>
      <c r="P87" s="65">
        <f>Table22452368910111213141516171819202122242345678910111213[[#This Row],[PEMBULATAN]]*O87</f>
        <v>90000</v>
      </c>
    </row>
    <row r="88" spans="1:16" ht="39" customHeight="1" x14ac:dyDescent="0.2">
      <c r="A88" s="93"/>
      <c r="B88" s="76"/>
      <c r="C88" s="90" t="s">
        <v>1646</v>
      </c>
      <c r="D88" s="79" t="s">
        <v>198</v>
      </c>
      <c r="E88" s="13">
        <v>44418</v>
      </c>
      <c r="F88" s="77" t="s">
        <v>1556</v>
      </c>
      <c r="G88" s="13">
        <v>44422</v>
      </c>
      <c r="H88" s="78" t="s">
        <v>1557</v>
      </c>
      <c r="I88" s="15">
        <v>98</v>
      </c>
      <c r="J88" s="15">
        <v>63</v>
      </c>
      <c r="K88" s="15">
        <v>28</v>
      </c>
      <c r="L88" s="15">
        <v>10</v>
      </c>
      <c r="M88" s="84">
        <v>43.218000000000004</v>
      </c>
      <c r="N88" s="73">
        <v>43</v>
      </c>
      <c r="O88" s="64">
        <v>3000</v>
      </c>
      <c r="P88" s="65">
        <f>Table22452368910111213141516171819202122242345678910111213[[#This Row],[PEMBULATAN]]*O88</f>
        <v>129000</v>
      </c>
    </row>
    <row r="89" spans="1:16" ht="39" customHeight="1" x14ac:dyDescent="0.2">
      <c r="A89" s="93"/>
      <c r="B89" s="76"/>
      <c r="C89" s="90" t="s">
        <v>1647</v>
      </c>
      <c r="D89" s="79" t="s">
        <v>198</v>
      </c>
      <c r="E89" s="13">
        <v>44418</v>
      </c>
      <c r="F89" s="77" t="s">
        <v>1556</v>
      </c>
      <c r="G89" s="13">
        <v>44422</v>
      </c>
      <c r="H89" s="78" t="s">
        <v>1557</v>
      </c>
      <c r="I89" s="15">
        <v>55</v>
      </c>
      <c r="J89" s="15">
        <v>40</v>
      </c>
      <c r="K89" s="15">
        <v>20</v>
      </c>
      <c r="L89" s="15">
        <v>5</v>
      </c>
      <c r="M89" s="84">
        <v>11</v>
      </c>
      <c r="N89" s="73">
        <v>11</v>
      </c>
      <c r="O89" s="64">
        <v>3000</v>
      </c>
      <c r="P89" s="65">
        <f>Table22452368910111213141516171819202122242345678910111213[[#This Row],[PEMBULATAN]]*O89</f>
        <v>33000</v>
      </c>
    </row>
    <row r="90" spans="1:16" ht="39" customHeight="1" x14ac:dyDescent="0.2">
      <c r="A90" s="93"/>
      <c r="B90" s="76"/>
      <c r="C90" s="90" t="s">
        <v>1648</v>
      </c>
      <c r="D90" s="79" t="s">
        <v>198</v>
      </c>
      <c r="E90" s="13">
        <v>44418</v>
      </c>
      <c r="F90" s="77" t="s">
        <v>1556</v>
      </c>
      <c r="G90" s="13">
        <v>44422</v>
      </c>
      <c r="H90" s="78" t="s">
        <v>1557</v>
      </c>
      <c r="I90" s="15">
        <v>67</v>
      </c>
      <c r="J90" s="15">
        <v>68</v>
      </c>
      <c r="K90" s="15">
        <v>17</v>
      </c>
      <c r="L90" s="15">
        <v>6</v>
      </c>
      <c r="M90" s="84">
        <v>19.363</v>
      </c>
      <c r="N90" s="73">
        <v>19</v>
      </c>
      <c r="O90" s="64">
        <v>3000</v>
      </c>
      <c r="P90" s="65">
        <f>Table22452368910111213141516171819202122242345678910111213[[#This Row],[PEMBULATAN]]*O90</f>
        <v>57000</v>
      </c>
    </row>
    <row r="91" spans="1:16" ht="39" customHeight="1" x14ac:dyDescent="0.2">
      <c r="A91" s="93"/>
      <c r="B91" s="76"/>
      <c r="C91" s="90" t="s">
        <v>1649</v>
      </c>
      <c r="D91" s="79" t="s">
        <v>198</v>
      </c>
      <c r="E91" s="13">
        <v>44418</v>
      </c>
      <c r="F91" s="77" t="s">
        <v>1556</v>
      </c>
      <c r="G91" s="13">
        <v>44422</v>
      </c>
      <c r="H91" s="78" t="s">
        <v>1557</v>
      </c>
      <c r="I91" s="15">
        <v>76</v>
      </c>
      <c r="J91" s="15">
        <v>62</v>
      </c>
      <c r="K91" s="15">
        <v>25</v>
      </c>
      <c r="L91" s="15">
        <v>10</v>
      </c>
      <c r="M91" s="84">
        <v>29.45</v>
      </c>
      <c r="N91" s="73">
        <v>29</v>
      </c>
      <c r="O91" s="64">
        <v>3000</v>
      </c>
      <c r="P91" s="65">
        <f>Table22452368910111213141516171819202122242345678910111213[[#This Row],[PEMBULATAN]]*O91</f>
        <v>87000</v>
      </c>
    </row>
    <row r="92" spans="1:16" ht="39" customHeight="1" x14ac:dyDescent="0.2">
      <c r="A92" s="93"/>
      <c r="B92" s="76"/>
      <c r="C92" s="90" t="s">
        <v>1650</v>
      </c>
      <c r="D92" s="79" t="s">
        <v>198</v>
      </c>
      <c r="E92" s="13">
        <v>44418</v>
      </c>
      <c r="F92" s="77" t="s">
        <v>1556</v>
      </c>
      <c r="G92" s="13">
        <v>44422</v>
      </c>
      <c r="H92" s="78" t="s">
        <v>1557</v>
      </c>
      <c r="I92" s="15">
        <v>93</v>
      </c>
      <c r="J92" s="15">
        <v>62</v>
      </c>
      <c r="K92" s="15">
        <v>23</v>
      </c>
      <c r="L92" s="15">
        <v>13</v>
      </c>
      <c r="M92" s="84">
        <v>33.154499999999999</v>
      </c>
      <c r="N92" s="73">
        <v>33</v>
      </c>
      <c r="O92" s="64">
        <v>3000</v>
      </c>
      <c r="P92" s="65">
        <f>Table22452368910111213141516171819202122242345678910111213[[#This Row],[PEMBULATAN]]*O92</f>
        <v>99000</v>
      </c>
    </row>
    <row r="93" spans="1:16" ht="39" customHeight="1" x14ac:dyDescent="0.2">
      <c r="A93" s="93"/>
      <c r="B93" s="76"/>
      <c r="C93" s="90" t="s">
        <v>1651</v>
      </c>
      <c r="D93" s="79" t="s">
        <v>198</v>
      </c>
      <c r="E93" s="13">
        <v>44418</v>
      </c>
      <c r="F93" s="77" t="s">
        <v>1556</v>
      </c>
      <c r="G93" s="13">
        <v>44422</v>
      </c>
      <c r="H93" s="78" t="s">
        <v>1557</v>
      </c>
      <c r="I93" s="15">
        <v>50</v>
      </c>
      <c r="J93" s="15">
        <v>44</v>
      </c>
      <c r="K93" s="15">
        <v>32</v>
      </c>
      <c r="L93" s="15">
        <v>2</v>
      </c>
      <c r="M93" s="84">
        <v>17.600000000000001</v>
      </c>
      <c r="N93" s="73">
        <v>18</v>
      </c>
      <c r="O93" s="64">
        <v>3000</v>
      </c>
      <c r="P93" s="65">
        <f>Table22452368910111213141516171819202122242345678910111213[[#This Row],[PEMBULATAN]]*O93</f>
        <v>54000</v>
      </c>
    </row>
    <row r="94" spans="1:16" ht="39" customHeight="1" x14ac:dyDescent="0.2">
      <c r="A94" s="93"/>
      <c r="B94" s="76"/>
      <c r="C94" s="90" t="s">
        <v>1652</v>
      </c>
      <c r="D94" s="79" t="s">
        <v>198</v>
      </c>
      <c r="E94" s="13">
        <v>44418</v>
      </c>
      <c r="F94" s="77" t="s">
        <v>1556</v>
      </c>
      <c r="G94" s="13">
        <v>44422</v>
      </c>
      <c r="H94" s="78" t="s">
        <v>1557</v>
      </c>
      <c r="I94" s="15">
        <v>78</v>
      </c>
      <c r="J94" s="15">
        <v>54</v>
      </c>
      <c r="K94" s="15">
        <v>32</v>
      </c>
      <c r="L94" s="15">
        <v>11</v>
      </c>
      <c r="M94" s="84">
        <v>33.695999999999998</v>
      </c>
      <c r="N94" s="73">
        <v>34</v>
      </c>
      <c r="O94" s="64">
        <v>3000</v>
      </c>
      <c r="P94" s="65">
        <f>Table22452368910111213141516171819202122242345678910111213[[#This Row],[PEMBULATAN]]*O94</f>
        <v>102000</v>
      </c>
    </row>
    <row r="95" spans="1:16" ht="39" customHeight="1" x14ac:dyDescent="0.2">
      <c r="A95" s="93"/>
      <c r="B95" s="76"/>
      <c r="C95" s="90" t="s">
        <v>1653</v>
      </c>
      <c r="D95" s="79" t="s">
        <v>198</v>
      </c>
      <c r="E95" s="13">
        <v>44418</v>
      </c>
      <c r="F95" s="77" t="s">
        <v>1556</v>
      </c>
      <c r="G95" s="13">
        <v>44422</v>
      </c>
      <c r="H95" s="78" t="s">
        <v>1557</v>
      </c>
      <c r="I95" s="15">
        <v>70</v>
      </c>
      <c r="J95" s="15">
        <v>40</v>
      </c>
      <c r="K95" s="15">
        <v>40</v>
      </c>
      <c r="L95" s="15">
        <v>2</v>
      </c>
      <c r="M95" s="84">
        <v>28</v>
      </c>
      <c r="N95" s="73">
        <v>28</v>
      </c>
      <c r="O95" s="64">
        <v>3000</v>
      </c>
      <c r="P95" s="65">
        <f>Table22452368910111213141516171819202122242345678910111213[[#This Row],[PEMBULATAN]]*O95</f>
        <v>84000</v>
      </c>
    </row>
    <row r="96" spans="1:16" ht="39" customHeight="1" x14ac:dyDescent="0.2">
      <c r="A96" s="93"/>
      <c r="B96" s="76"/>
      <c r="C96" s="90" t="s">
        <v>1654</v>
      </c>
      <c r="D96" s="79" t="s">
        <v>198</v>
      </c>
      <c r="E96" s="13">
        <v>44418</v>
      </c>
      <c r="F96" s="77" t="s">
        <v>1556</v>
      </c>
      <c r="G96" s="13">
        <v>44422</v>
      </c>
      <c r="H96" s="78" t="s">
        <v>1557</v>
      </c>
      <c r="I96" s="15">
        <v>68</v>
      </c>
      <c r="J96" s="15">
        <v>66</v>
      </c>
      <c r="K96" s="15">
        <v>26</v>
      </c>
      <c r="L96" s="15">
        <v>7</v>
      </c>
      <c r="M96" s="84">
        <v>29.172000000000001</v>
      </c>
      <c r="N96" s="73">
        <v>29</v>
      </c>
      <c r="O96" s="64">
        <v>3000</v>
      </c>
      <c r="P96" s="65">
        <f>Table22452368910111213141516171819202122242345678910111213[[#This Row],[PEMBULATAN]]*O96</f>
        <v>87000</v>
      </c>
    </row>
    <row r="97" spans="1:16" ht="39" customHeight="1" x14ac:dyDescent="0.2">
      <c r="A97" s="93"/>
      <c r="B97" s="76"/>
      <c r="C97" s="90" t="s">
        <v>1655</v>
      </c>
      <c r="D97" s="79" t="s">
        <v>198</v>
      </c>
      <c r="E97" s="13">
        <v>44418</v>
      </c>
      <c r="F97" s="77" t="s">
        <v>1556</v>
      </c>
      <c r="G97" s="13">
        <v>44422</v>
      </c>
      <c r="H97" s="78" t="s">
        <v>1557</v>
      </c>
      <c r="I97" s="15">
        <v>83</v>
      </c>
      <c r="J97" s="15">
        <v>50</v>
      </c>
      <c r="K97" s="15">
        <v>40</v>
      </c>
      <c r="L97" s="15">
        <v>16</v>
      </c>
      <c r="M97" s="84">
        <v>41.5</v>
      </c>
      <c r="N97" s="73">
        <v>42</v>
      </c>
      <c r="O97" s="64">
        <v>3000</v>
      </c>
      <c r="P97" s="65">
        <f>Table22452368910111213141516171819202122242345678910111213[[#This Row],[PEMBULATAN]]*O97</f>
        <v>126000</v>
      </c>
    </row>
    <row r="98" spans="1:16" ht="39" customHeight="1" x14ac:dyDescent="0.2">
      <c r="A98" s="93"/>
      <c r="B98" s="76"/>
      <c r="C98" s="90" t="s">
        <v>1656</v>
      </c>
      <c r="D98" s="79" t="s">
        <v>198</v>
      </c>
      <c r="E98" s="13">
        <v>44418</v>
      </c>
      <c r="F98" s="77" t="s">
        <v>1556</v>
      </c>
      <c r="G98" s="13">
        <v>44422</v>
      </c>
      <c r="H98" s="78" t="s">
        <v>1557</v>
      </c>
      <c r="I98" s="15">
        <v>84</v>
      </c>
      <c r="J98" s="15">
        <v>53</v>
      </c>
      <c r="K98" s="15">
        <v>26</v>
      </c>
      <c r="L98" s="15">
        <v>17</v>
      </c>
      <c r="M98" s="84">
        <v>28.937999999999999</v>
      </c>
      <c r="N98" s="73">
        <v>29</v>
      </c>
      <c r="O98" s="64">
        <v>3000</v>
      </c>
      <c r="P98" s="65">
        <f>Table22452368910111213141516171819202122242345678910111213[[#This Row],[PEMBULATAN]]*O98</f>
        <v>87000</v>
      </c>
    </row>
    <row r="99" spans="1:16" ht="39" customHeight="1" x14ac:dyDescent="0.2">
      <c r="A99" s="93"/>
      <c r="B99" s="76"/>
      <c r="C99" s="90" t="s">
        <v>1657</v>
      </c>
      <c r="D99" s="79" t="s">
        <v>198</v>
      </c>
      <c r="E99" s="13">
        <v>44418</v>
      </c>
      <c r="F99" s="77" t="s">
        <v>1556</v>
      </c>
      <c r="G99" s="13">
        <v>44422</v>
      </c>
      <c r="H99" s="78" t="s">
        <v>1557</v>
      </c>
      <c r="I99" s="15">
        <v>77</v>
      </c>
      <c r="J99" s="15">
        <v>54</v>
      </c>
      <c r="K99" s="15">
        <v>30</v>
      </c>
      <c r="L99" s="15">
        <v>27</v>
      </c>
      <c r="M99" s="84">
        <v>31.184999999999999</v>
      </c>
      <c r="N99" s="73">
        <v>31</v>
      </c>
      <c r="O99" s="64">
        <v>3000</v>
      </c>
      <c r="P99" s="65">
        <f>Table22452368910111213141516171819202122242345678910111213[[#This Row],[PEMBULATAN]]*O99</f>
        <v>93000</v>
      </c>
    </row>
    <row r="100" spans="1:16" ht="39" customHeight="1" x14ac:dyDescent="0.2">
      <c r="A100" s="93"/>
      <c r="B100" s="76"/>
      <c r="C100" s="90" t="s">
        <v>1658</v>
      </c>
      <c r="D100" s="79" t="s">
        <v>198</v>
      </c>
      <c r="E100" s="13">
        <v>44418</v>
      </c>
      <c r="F100" s="77" t="s">
        <v>1556</v>
      </c>
      <c r="G100" s="13">
        <v>44422</v>
      </c>
      <c r="H100" s="78" t="s">
        <v>1557</v>
      </c>
      <c r="I100" s="15">
        <v>98</v>
      </c>
      <c r="J100" s="15">
        <v>60</v>
      </c>
      <c r="K100" s="15">
        <v>37</v>
      </c>
      <c r="L100" s="15">
        <v>19</v>
      </c>
      <c r="M100" s="84">
        <v>54.39</v>
      </c>
      <c r="N100" s="73">
        <v>54</v>
      </c>
      <c r="O100" s="64">
        <v>3000</v>
      </c>
      <c r="P100" s="65">
        <f>Table22452368910111213141516171819202122242345678910111213[[#This Row],[PEMBULATAN]]*O100</f>
        <v>162000</v>
      </c>
    </row>
    <row r="101" spans="1:16" ht="39" customHeight="1" x14ac:dyDescent="0.2">
      <c r="A101" s="93"/>
      <c r="B101" s="76"/>
      <c r="C101" s="90" t="s">
        <v>1659</v>
      </c>
      <c r="D101" s="79" t="s">
        <v>198</v>
      </c>
      <c r="E101" s="13">
        <v>44418</v>
      </c>
      <c r="F101" s="77" t="s">
        <v>1556</v>
      </c>
      <c r="G101" s="13">
        <v>44422</v>
      </c>
      <c r="H101" s="78" t="s">
        <v>1557</v>
      </c>
      <c r="I101" s="15">
        <v>80</v>
      </c>
      <c r="J101" s="15">
        <v>69</v>
      </c>
      <c r="K101" s="15">
        <v>36</v>
      </c>
      <c r="L101" s="15">
        <v>12</v>
      </c>
      <c r="M101" s="84">
        <v>49.68</v>
      </c>
      <c r="N101" s="73">
        <v>50</v>
      </c>
      <c r="O101" s="64">
        <v>3000</v>
      </c>
      <c r="P101" s="65">
        <f>Table22452368910111213141516171819202122242345678910111213[[#This Row],[PEMBULATAN]]*O101</f>
        <v>150000</v>
      </c>
    </row>
    <row r="102" spans="1:16" ht="39" customHeight="1" x14ac:dyDescent="0.2">
      <c r="A102" s="93"/>
      <c r="B102" s="76"/>
      <c r="C102" s="90" t="s">
        <v>1660</v>
      </c>
      <c r="D102" s="79" t="s">
        <v>198</v>
      </c>
      <c r="E102" s="13">
        <v>44418</v>
      </c>
      <c r="F102" s="77" t="s">
        <v>1556</v>
      </c>
      <c r="G102" s="13">
        <v>44422</v>
      </c>
      <c r="H102" s="78" t="s">
        <v>1557</v>
      </c>
      <c r="I102" s="15">
        <v>91</v>
      </c>
      <c r="J102" s="15">
        <v>60</v>
      </c>
      <c r="K102" s="15">
        <v>31</v>
      </c>
      <c r="L102" s="15">
        <v>6</v>
      </c>
      <c r="M102" s="84">
        <v>42.314999999999998</v>
      </c>
      <c r="N102" s="73">
        <v>42</v>
      </c>
      <c r="O102" s="64">
        <v>3000</v>
      </c>
      <c r="P102" s="65">
        <f>Table22452368910111213141516171819202122242345678910111213[[#This Row],[PEMBULATAN]]*O102</f>
        <v>126000</v>
      </c>
    </row>
    <row r="103" spans="1:16" ht="39" customHeight="1" x14ac:dyDescent="0.2">
      <c r="A103" s="93"/>
      <c r="B103" s="76"/>
      <c r="C103" s="90" t="s">
        <v>1661</v>
      </c>
      <c r="D103" s="79" t="s">
        <v>198</v>
      </c>
      <c r="E103" s="13">
        <v>44418</v>
      </c>
      <c r="F103" s="77" t="s">
        <v>1556</v>
      </c>
      <c r="G103" s="13">
        <v>44422</v>
      </c>
      <c r="H103" s="78" t="s">
        <v>1557</v>
      </c>
      <c r="I103" s="15">
        <v>49</v>
      </c>
      <c r="J103" s="15">
        <v>36</v>
      </c>
      <c r="K103" s="15">
        <v>20</v>
      </c>
      <c r="L103" s="15">
        <v>4</v>
      </c>
      <c r="M103" s="84">
        <v>8.82</v>
      </c>
      <c r="N103" s="73">
        <v>9</v>
      </c>
      <c r="O103" s="64">
        <v>3000</v>
      </c>
      <c r="P103" s="65">
        <f>Table22452368910111213141516171819202122242345678910111213[[#This Row],[PEMBULATAN]]*O103</f>
        <v>27000</v>
      </c>
    </row>
    <row r="104" spans="1:16" ht="39" customHeight="1" x14ac:dyDescent="0.2">
      <c r="A104" s="93"/>
      <c r="B104" s="76"/>
      <c r="C104" s="90" t="s">
        <v>1662</v>
      </c>
      <c r="D104" s="79" t="s">
        <v>198</v>
      </c>
      <c r="E104" s="13">
        <v>44418</v>
      </c>
      <c r="F104" s="77" t="s">
        <v>1556</v>
      </c>
      <c r="G104" s="13">
        <v>44422</v>
      </c>
      <c r="H104" s="78" t="s">
        <v>1557</v>
      </c>
      <c r="I104" s="15">
        <v>63</v>
      </c>
      <c r="J104" s="15">
        <v>58</v>
      </c>
      <c r="K104" s="15">
        <v>26</v>
      </c>
      <c r="L104" s="15">
        <v>7</v>
      </c>
      <c r="M104" s="84">
        <v>23.751000000000001</v>
      </c>
      <c r="N104" s="73">
        <v>24</v>
      </c>
      <c r="O104" s="64">
        <v>3000</v>
      </c>
      <c r="P104" s="65">
        <f>Table22452368910111213141516171819202122242345678910111213[[#This Row],[PEMBULATAN]]*O104</f>
        <v>72000</v>
      </c>
    </row>
    <row r="105" spans="1:16" ht="39" customHeight="1" x14ac:dyDescent="0.2">
      <c r="A105" s="93"/>
      <c r="B105" s="76"/>
      <c r="C105" s="90" t="s">
        <v>1663</v>
      </c>
      <c r="D105" s="79" t="s">
        <v>198</v>
      </c>
      <c r="E105" s="13">
        <v>44418</v>
      </c>
      <c r="F105" s="77" t="s">
        <v>1556</v>
      </c>
      <c r="G105" s="13">
        <v>44422</v>
      </c>
      <c r="H105" s="78" t="s">
        <v>1557</v>
      </c>
      <c r="I105" s="15">
        <v>58</v>
      </c>
      <c r="J105" s="15">
        <v>63</v>
      </c>
      <c r="K105" s="15">
        <v>27</v>
      </c>
      <c r="L105" s="15">
        <v>6</v>
      </c>
      <c r="M105" s="84">
        <v>24.6645</v>
      </c>
      <c r="N105" s="73">
        <v>25</v>
      </c>
      <c r="O105" s="64">
        <v>3000</v>
      </c>
      <c r="P105" s="65">
        <f>Table22452368910111213141516171819202122242345678910111213[[#This Row],[PEMBULATAN]]*O105</f>
        <v>75000</v>
      </c>
    </row>
    <row r="106" spans="1:16" ht="39" customHeight="1" x14ac:dyDescent="0.2">
      <c r="A106" s="93"/>
      <c r="B106" s="76"/>
      <c r="C106" s="90" t="s">
        <v>1664</v>
      </c>
      <c r="D106" s="79" t="s">
        <v>198</v>
      </c>
      <c r="E106" s="13">
        <v>44418</v>
      </c>
      <c r="F106" s="77" t="s">
        <v>1556</v>
      </c>
      <c r="G106" s="13">
        <v>44422</v>
      </c>
      <c r="H106" s="78" t="s">
        <v>1557</v>
      </c>
      <c r="I106" s="15">
        <v>100</v>
      </c>
      <c r="J106" s="15">
        <v>59</v>
      </c>
      <c r="K106" s="15">
        <v>45</v>
      </c>
      <c r="L106" s="15">
        <v>27</v>
      </c>
      <c r="M106" s="84">
        <v>66.375</v>
      </c>
      <c r="N106" s="73">
        <v>66</v>
      </c>
      <c r="O106" s="64">
        <v>3000</v>
      </c>
      <c r="P106" s="65">
        <f>Table22452368910111213141516171819202122242345678910111213[[#This Row],[PEMBULATAN]]*O106</f>
        <v>198000</v>
      </c>
    </row>
    <row r="107" spans="1:16" ht="39" customHeight="1" x14ac:dyDescent="0.2">
      <c r="A107" s="93"/>
      <c r="B107" s="76"/>
      <c r="C107" s="90" t="s">
        <v>1665</v>
      </c>
      <c r="D107" s="79" t="s">
        <v>198</v>
      </c>
      <c r="E107" s="13">
        <v>44418</v>
      </c>
      <c r="F107" s="77" t="s">
        <v>1556</v>
      </c>
      <c r="G107" s="13">
        <v>44422</v>
      </c>
      <c r="H107" s="78" t="s">
        <v>1557</v>
      </c>
      <c r="I107" s="15">
        <v>69</v>
      </c>
      <c r="J107" s="15">
        <v>57</v>
      </c>
      <c r="K107" s="15">
        <v>34</v>
      </c>
      <c r="L107" s="15">
        <v>7</v>
      </c>
      <c r="M107" s="84">
        <v>33.430500000000002</v>
      </c>
      <c r="N107" s="73">
        <v>33</v>
      </c>
      <c r="O107" s="64">
        <v>3000</v>
      </c>
      <c r="P107" s="65">
        <f>Table22452368910111213141516171819202122242345678910111213[[#This Row],[PEMBULATAN]]*O107</f>
        <v>99000</v>
      </c>
    </row>
    <row r="108" spans="1:16" ht="39" customHeight="1" x14ac:dyDescent="0.2">
      <c r="A108" s="93"/>
      <c r="B108" s="76"/>
      <c r="C108" s="90" t="s">
        <v>1666</v>
      </c>
      <c r="D108" s="79" t="s">
        <v>198</v>
      </c>
      <c r="E108" s="13">
        <v>44418</v>
      </c>
      <c r="F108" s="77" t="s">
        <v>1556</v>
      </c>
      <c r="G108" s="13">
        <v>44422</v>
      </c>
      <c r="H108" s="78" t="s">
        <v>1557</v>
      </c>
      <c r="I108" s="15">
        <v>99</v>
      </c>
      <c r="J108" s="15">
        <v>60</v>
      </c>
      <c r="K108" s="15">
        <v>30</v>
      </c>
      <c r="L108" s="15">
        <v>13</v>
      </c>
      <c r="M108" s="84">
        <v>44.55</v>
      </c>
      <c r="N108" s="73">
        <v>45</v>
      </c>
      <c r="O108" s="64">
        <v>3000</v>
      </c>
      <c r="P108" s="65">
        <f>Table22452368910111213141516171819202122242345678910111213[[#This Row],[PEMBULATAN]]*O108</f>
        <v>135000</v>
      </c>
    </row>
    <row r="109" spans="1:16" ht="39" customHeight="1" x14ac:dyDescent="0.2">
      <c r="A109" s="93"/>
      <c r="B109" s="76"/>
      <c r="C109" s="90" t="s">
        <v>1667</v>
      </c>
      <c r="D109" s="79" t="s">
        <v>198</v>
      </c>
      <c r="E109" s="13">
        <v>44418</v>
      </c>
      <c r="F109" s="77" t="s">
        <v>1556</v>
      </c>
      <c r="G109" s="13">
        <v>44422</v>
      </c>
      <c r="H109" s="78" t="s">
        <v>1557</v>
      </c>
      <c r="I109" s="15">
        <v>77</v>
      </c>
      <c r="J109" s="15">
        <v>67</v>
      </c>
      <c r="K109" s="15">
        <v>20</v>
      </c>
      <c r="L109" s="15">
        <v>10</v>
      </c>
      <c r="M109" s="84">
        <v>25.795000000000002</v>
      </c>
      <c r="N109" s="73">
        <v>26</v>
      </c>
      <c r="O109" s="64">
        <v>3000</v>
      </c>
      <c r="P109" s="65">
        <f>Table22452368910111213141516171819202122242345678910111213[[#This Row],[PEMBULATAN]]*O109</f>
        <v>78000</v>
      </c>
    </row>
    <row r="110" spans="1:16" ht="39" customHeight="1" x14ac:dyDescent="0.2">
      <c r="A110" s="93"/>
      <c r="B110" s="76"/>
      <c r="C110" s="90" t="s">
        <v>1668</v>
      </c>
      <c r="D110" s="79" t="s">
        <v>198</v>
      </c>
      <c r="E110" s="13">
        <v>44418</v>
      </c>
      <c r="F110" s="77" t="s">
        <v>1556</v>
      </c>
      <c r="G110" s="13">
        <v>44422</v>
      </c>
      <c r="H110" s="78" t="s">
        <v>1557</v>
      </c>
      <c r="I110" s="15">
        <v>103</v>
      </c>
      <c r="J110" s="15">
        <v>69</v>
      </c>
      <c r="K110" s="15">
        <v>34</v>
      </c>
      <c r="L110" s="15">
        <v>20</v>
      </c>
      <c r="M110" s="84">
        <v>60.409500000000001</v>
      </c>
      <c r="N110" s="73">
        <v>60</v>
      </c>
      <c r="O110" s="64">
        <v>3000</v>
      </c>
      <c r="P110" s="65">
        <f>Table22452368910111213141516171819202122242345678910111213[[#This Row],[PEMBULATAN]]*O110</f>
        <v>180000</v>
      </c>
    </row>
    <row r="111" spans="1:16" ht="39" customHeight="1" x14ac:dyDescent="0.2">
      <c r="A111" s="93"/>
      <c r="B111" s="76"/>
      <c r="C111" s="90" t="s">
        <v>1669</v>
      </c>
      <c r="D111" s="79" t="s">
        <v>198</v>
      </c>
      <c r="E111" s="13">
        <v>44418</v>
      </c>
      <c r="F111" s="77" t="s">
        <v>1556</v>
      </c>
      <c r="G111" s="13">
        <v>44422</v>
      </c>
      <c r="H111" s="78" t="s">
        <v>1557</v>
      </c>
      <c r="I111" s="15">
        <v>90</v>
      </c>
      <c r="J111" s="15">
        <v>60</v>
      </c>
      <c r="K111" s="15">
        <v>30</v>
      </c>
      <c r="L111" s="15">
        <v>10</v>
      </c>
      <c r="M111" s="84">
        <v>40.5</v>
      </c>
      <c r="N111" s="73">
        <v>41</v>
      </c>
      <c r="O111" s="64">
        <v>3000</v>
      </c>
      <c r="P111" s="65">
        <f>Table22452368910111213141516171819202122242345678910111213[[#This Row],[PEMBULATAN]]*O111</f>
        <v>123000</v>
      </c>
    </row>
    <row r="112" spans="1:16" ht="39" customHeight="1" x14ac:dyDescent="0.2">
      <c r="A112" s="93"/>
      <c r="B112" s="76"/>
      <c r="C112" s="90" t="s">
        <v>1670</v>
      </c>
      <c r="D112" s="79" t="s">
        <v>198</v>
      </c>
      <c r="E112" s="13">
        <v>44418</v>
      </c>
      <c r="F112" s="77" t="s">
        <v>1556</v>
      </c>
      <c r="G112" s="13">
        <v>44422</v>
      </c>
      <c r="H112" s="78" t="s">
        <v>1557</v>
      </c>
      <c r="I112" s="15">
        <v>102</v>
      </c>
      <c r="J112" s="15">
        <v>60</v>
      </c>
      <c r="K112" s="15">
        <v>40</v>
      </c>
      <c r="L112" s="15">
        <v>17</v>
      </c>
      <c r="M112" s="84">
        <v>61.2</v>
      </c>
      <c r="N112" s="73">
        <v>61</v>
      </c>
      <c r="O112" s="64">
        <v>3000</v>
      </c>
      <c r="P112" s="65">
        <f>Table22452368910111213141516171819202122242345678910111213[[#This Row],[PEMBULATAN]]*O112</f>
        <v>183000</v>
      </c>
    </row>
    <row r="113" spans="1:16" ht="39" customHeight="1" x14ac:dyDescent="0.2">
      <c r="A113" s="93"/>
      <c r="B113" s="76"/>
      <c r="C113" s="90" t="s">
        <v>1671</v>
      </c>
      <c r="D113" s="79" t="s">
        <v>198</v>
      </c>
      <c r="E113" s="13">
        <v>44418</v>
      </c>
      <c r="F113" s="77" t="s">
        <v>1556</v>
      </c>
      <c r="G113" s="13">
        <v>44422</v>
      </c>
      <c r="H113" s="78" t="s">
        <v>1557</v>
      </c>
      <c r="I113" s="15">
        <v>106</v>
      </c>
      <c r="J113" s="15">
        <v>70</v>
      </c>
      <c r="K113" s="15">
        <v>39</v>
      </c>
      <c r="L113" s="15">
        <v>16</v>
      </c>
      <c r="M113" s="84">
        <v>72.344999999999999</v>
      </c>
      <c r="N113" s="73">
        <v>72</v>
      </c>
      <c r="O113" s="64">
        <v>3000</v>
      </c>
      <c r="P113" s="65">
        <f>Table22452368910111213141516171819202122242345678910111213[[#This Row],[PEMBULATAN]]*O113</f>
        <v>216000</v>
      </c>
    </row>
    <row r="114" spans="1:16" ht="39" customHeight="1" x14ac:dyDescent="0.2">
      <c r="A114" s="93"/>
      <c r="B114" s="76"/>
      <c r="C114" s="90" t="s">
        <v>1672</v>
      </c>
      <c r="D114" s="79" t="s">
        <v>198</v>
      </c>
      <c r="E114" s="13">
        <v>44418</v>
      </c>
      <c r="F114" s="77" t="s">
        <v>1556</v>
      </c>
      <c r="G114" s="13">
        <v>44422</v>
      </c>
      <c r="H114" s="78" t="s">
        <v>1557</v>
      </c>
      <c r="I114" s="15">
        <v>77</v>
      </c>
      <c r="J114" s="15">
        <v>70</v>
      </c>
      <c r="K114" s="15">
        <v>26</v>
      </c>
      <c r="L114" s="15">
        <v>7</v>
      </c>
      <c r="M114" s="84">
        <v>35.034999999999997</v>
      </c>
      <c r="N114" s="73">
        <v>35</v>
      </c>
      <c r="O114" s="64">
        <v>3000</v>
      </c>
      <c r="P114" s="65">
        <f>Table22452368910111213141516171819202122242345678910111213[[#This Row],[PEMBULATAN]]*O114</f>
        <v>105000</v>
      </c>
    </row>
    <row r="115" spans="1:16" ht="39" customHeight="1" x14ac:dyDescent="0.2">
      <c r="A115" s="93"/>
      <c r="B115" s="76"/>
      <c r="C115" s="90" t="s">
        <v>1673</v>
      </c>
      <c r="D115" s="79" t="s">
        <v>198</v>
      </c>
      <c r="E115" s="13">
        <v>44418</v>
      </c>
      <c r="F115" s="77" t="s">
        <v>1556</v>
      </c>
      <c r="G115" s="13">
        <v>44422</v>
      </c>
      <c r="H115" s="78" t="s">
        <v>1557</v>
      </c>
      <c r="I115" s="15">
        <v>57</v>
      </c>
      <c r="J115" s="15">
        <v>68</v>
      </c>
      <c r="K115" s="15">
        <v>25</v>
      </c>
      <c r="L115" s="15">
        <v>5</v>
      </c>
      <c r="M115" s="84">
        <v>24.225000000000001</v>
      </c>
      <c r="N115" s="73">
        <v>24</v>
      </c>
      <c r="O115" s="64">
        <v>3000</v>
      </c>
      <c r="P115" s="65">
        <f>Table22452368910111213141516171819202122242345678910111213[[#This Row],[PEMBULATAN]]*O115</f>
        <v>72000</v>
      </c>
    </row>
    <row r="116" spans="1:16" ht="39" customHeight="1" x14ac:dyDescent="0.2">
      <c r="A116" s="93"/>
      <c r="B116" s="76"/>
      <c r="C116" s="90" t="s">
        <v>1674</v>
      </c>
      <c r="D116" s="79" t="s">
        <v>198</v>
      </c>
      <c r="E116" s="13">
        <v>44418</v>
      </c>
      <c r="F116" s="77" t="s">
        <v>1556</v>
      </c>
      <c r="G116" s="13">
        <v>44422</v>
      </c>
      <c r="H116" s="78" t="s">
        <v>1557</v>
      </c>
      <c r="I116" s="15">
        <v>50</v>
      </c>
      <c r="J116" s="15">
        <v>44</v>
      </c>
      <c r="K116" s="15">
        <v>15</v>
      </c>
      <c r="L116" s="15">
        <v>4</v>
      </c>
      <c r="M116" s="84">
        <v>8.25</v>
      </c>
      <c r="N116" s="73">
        <v>8</v>
      </c>
      <c r="O116" s="64">
        <v>3000</v>
      </c>
      <c r="P116" s="65">
        <f>Table22452368910111213141516171819202122242345678910111213[[#This Row],[PEMBULATAN]]*O116</f>
        <v>24000</v>
      </c>
    </row>
    <row r="117" spans="1:16" ht="39" customHeight="1" x14ac:dyDescent="0.2">
      <c r="A117" s="93"/>
      <c r="B117" s="76"/>
      <c r="C117" s="90" t="s">
        <v>1675</v>
      </c>
      <c r="D117" s="79" t="s">
        <v>198</v>
      </c>
      <c r="E117" s="13">
        <v>44418</v>
      </c>
      <c r="F117" s="77" t="s">
        <v>1556</v>
      </c>
      <c r="G117" s="13">
        <v>44422</v>
      </c>
      <c r="H117" s="78" t="s">
        <v>1557</v>
      </c>
      <c r="I117" s="15">
        <v>70</v>
      </c>
      <c r="J117" s="15">
        <v>40</v>
      </c>
      <c r="K117" s="15">
        <v>26</v>
      </c>
      <c r="L117" s="15">
        <v>5</v>
      </c>
      <c r="M117" s="84">
        <v>18.2</v>
      </c>
      <c r="N117" s="73">
        <v>18</v>
      </c>
      <c r="O117" s="64">
        <v>3000</v>
      </c>
      <c r="P117" s="65">
        <f>Table22452368910111213141516171819202122242345678910111213[[#This Row],[PEMBULATAN]]*O117</f>
        <v>54000</v>
      </c>
    </row>
    <row r="118" spans="1:16" ht="39" customHeight="1" x14ac:dyDescent="0.2">
      <c r="A118" s="93"/>
      <c r="B118" s="76"/>
      <c r="C118" s="90" t="s">
        <v>1676</v>
      </c>
      <c r="D118" s="79" t="s">
        <v>198</v>
      </c>
      <c r="E118" s="13">
        <v>44418</v>
      </c>
      <c r="F118" s="77" t="s">
        <v>1556</v>
      </c>
      <c r="G118" s="13">
        <v>44422</v>
      </c>
      <c r="H118" s="78" t="s">
        <v>1557</v>
      </c>
      <c r="I118" s="15">
        <v>59</v>
      </c>
      <c r="J118" s="15">
        <v>66</v>
      </c>
      <c r="K118" s="15">
        <v>17</v>
      </c>
      <c r="L118" s="15">
        <v>8</v>
      </c>
      <c r="M118" s="84">
        <v>16.549499999999998</v>
      </c>
      <c r="N118" s="73">
        <v>17</v>
      </c>
      <c r="O118" s="64">
        <v>3000</v>
      </c>
      <c r="P118" s="65">
        <f>Table22452368910111213141516171819202122242345678910111213[[#This Row],[PEMBULATAN]]*O118</f>
        <v>51000</v>
      </c>
    </row>
    <row r="119" spans="1:16" ht="39" customHeight="1" x14ac:dyDescent="0.2">
      <c r="A119" s="93"/>
      <c r="B119" s="76"/>
      <c r="C119" s="90" t="s">
        <v>1677</v>
      </c>
      <c r="D119" s="79" t="s">
        <v>198</v>
      </c>
      <c r="E119" s="13">
        <v>44418</v>
      </c>
      <c r="F119" s="77" t="s">
        <v>1556</v>
      </c>
      <c r="G119" s="13">
        <v>44422</v>
      </c>
      <c r="H119" s="78" t="s">
        <v>1557</v>
      </c>
      <c r="I119" s="15">
        <v>58</v>
      </c>
      <c r="J119" s="15">
        <v>65</v>
      </c>
      <c r="K119" s="15">
        <v>28</v>
      </c>
      <c r="L119" s="15">
        <v>6</v>
      </c>
      <c r="M119" s="84">
        <v>26.39</v>
      </c>
      <c r="N119" s="73">
        <v>26</v>
      </c>
      <c r="O119" s="64">
        <v>3000</v>
      </c>
      <c r="P119" s="65">
        <f>Table22452368910111213141516171819202122242345678910111213[[#This Row],[PEMBULATAN]]*O119</f>
        <v>78000</v>
      </c>
    </row>
    <row r="120" spans="1:16" ht="39" customHeight="1" x14ac:dyDescent="0.2">
      <c r="A120" s="93"/>
      <c r="B120" s="76"/>
      <c r="C120" s="90" t="s">
        <v>1678</v>
      </c>
      <c r="D120" s="79" t="s">
        <v>198</v>
      </c>
      <c r="E120" s="13">
        <v>44418</v>
      </c>
      <c r="F120" s="77" t="s">
        <v>1556</v>
      </c>
      <c r="G120" s="13">
        <v>44422</v>
      </c>
      <c r="H120" s="78" t="s">
        <v>1557</v>
      </c>
      <c r="I120" s="15">
        <v>56</v>
      </c>
      <c r="J120" s="15">
        <v>37</v>
      </c>
      <c r="K120" s="15">
        <v>17</v>
      </c>
      <c r="L120" s="15">
        <v>4</v>
      </c>
      <c r="M120" s="84">
        <v>8.8059999999999992</v>
      </c>
      <c r="N120" s="73">
        <v>9</v>
      </c>
      <c r="O120" s="64">
        <v>3000</v>
      </c>
      <c r="P120" s="65">
        <f>Table22452368910111213141516171819202122242345678910111213[[#This Row],[PEMBULATAN]]*O120</f>
        <v>27000</v>
      </c>
    </row>
    <row r="121" spans="1:16" ht="39" customHeight="1" x14ac:dyDescent="0.2">
      <c r="A121" s="93"/>
      <c r="B121" s="76"/>
      <c r="C121" s="90" t="s">
        <v>1679</v>
      </c>
      <c r="D121" s="79" t="s">
        <v>198</v>
      </c>
      <c r="E121" s="13">
        <v>44418</v>
      </c>
      <c r="F121" s="77" t="s">
        <v>1556</v>
      </c>
      <c r="G121" s="13">
        <v>44422</v>
      </c>
      <c r="H121" s="78" t="s">
        <v>1557</v>
      </c>
      <c r="I121" s="15">
        <v>34</v>
      </c>
      <c r="J121" s="15">
        <v>27</v>
      </c>
      <c r="K121" s="15">
        <v>12</v>
      </c>
      <c r="L121" s="15">
        <v>1</v>
      </c>
      <c r="M121" s="84">
        <v>2.754</v>
      </c>
      <c r="N121" s="73">
        <v>3</v>
      </c>
      <c r="O121" s="64">
        <v>3000</v>
      </c>
      <c r="P121" s="65">
        <f>Table22452368910111213141516171819202122242345678910111213[[#This Row],[PEMBULATAN]]*O121</f>
        <v>9000</v>
      </c>
    </row>
    <row r="122" spans="1:16" ht="39" customHeight="1" x14ac:dyDescent="0.2">
      <c r="A122" s="93"/>
      <c r="B122" s="76"/>
      <c r="C122" s="90" t="s">
        <v>1680</v>
      </c>
      <c r="D122" s="79" t="s">
        <v>198</v>
      </c>
      <c r="E122" s="13">
        <v>44418</v>
      </c>
      <c r="F122" s="77" t="s">
        <v>1556</v>
      </c>
      <c r="G122" s="13">
        <v>44422</v>
      </c>
      <c r="H122" s="78" t="s">
        <v>1557</v>
      </c>
      <c r="I122" s="15">
        <v>48</v>
      </c>
      <c r="J122" s="15">
        <v>37</v>
      </c>
      <c r="K122" s="15">
        <v>20</v>
      </c>
      <c r="L122" s="15">
        <v>5</v>
      </c>
      <c r="M122" s="84">
        <v>8.8800000000000008</v>
      </c>
      <c r="N122" s="73">
        <v>9</v>
      </c>
      <c r="O122" s="64">
        <v>3000</v>
      </c>
      <c r="P122" s="65">
        <f>Table22452368910111213141516171819202122242345678910111213[[#This Row],[PEMBULATAN]]*O122</f>
        <v>27000</v>
      </c>
    </row>
    <row r="123" spans="1:16" ht="39" customHeight="1" x14ac:dyDescent="0.2">
      <c r="A123" s="93"/>
      <c r="B123" s="76"/>
      <c r="C123" s="90" t="s">
        <v>1681</v>
      </c>
      <c r="D123" s="79" t="s">
        <v>198</v>
      </c>
      <c r="E123" s="13">
        <v>44418</v>
      </c>
      <c r="F123" s="77" t="s">
        <v>1556</v>
      </c>
      <c r="G123" s="13">
        <v>44422</v>
      </c>
      <c r="H123" s="78" t="s">
        <v>1557</v>
      </c>
      <c r="I123" s="15">
        <v>42</v>
      </c>
      <c r="J123" s="15">
        <v>36</v>
      </c>
      <c r="K123" s="15">
        <v>14</v>
      </c>
      <c r="L123" s="15">
        <v>1</v>
      </c>
      <c r="M123" s="84">
        <v>5.2919999999999998</v>
      </c>
      <c r="N123" s="73">
        <v>5</v>
      </c>
      <c r="O123" s="64">
        <v>3000</v>
      </c>
      <c r="P123" s="65">
        <f>Table22452368910111213141516171819202122242345678910111213[[#This Row],[PEMBULATAN]]*O123</f>
        <v>15000</v>
      </c>
    </row>
    <row r="124" spans="1:16" ht="39" customHeight="1" x14ac:dyDescent="0.2">
      <c r="A124" s="93"/>
      <c r="B124" s="76"/>
      <c r="C124" s="90" t="s">
        <v>1682</v>
      </c>
      <c r="D124" s="79" t="s">
        <v>198</v>
      </c>
      <c r="E124" s="13">
        <v>44418</v>
      </c>
      <c r="F124" s="77" t="s">
        <v>1556</v>
      </c>
      <c r="G124" s="13">
        <v>44422</v>
      </c>
      <c r="H124" s="78" t="s">
        <v>1557</v>
      </c>
      <c r="I124" s="15">
        <v>36</v>
      </c>
      <c r="J124" s="15">
        <v>23</v>
      </c>
      <c r="K124" s="15">
        <v>22</v>
      </c>
      <c r="L124" s="15">
        <v>2</v>
      </c>
      <c r="M124" s="84">
        <v>4.5540000000000003</v>
      </c>
      <c r="N124" s="73">
        <v>5</v>
      </c>
      <c r="O124" s="64">
        <v>3000</v>
      </c>
      <c r="P124" s="65">
        <f>Table22452368910111213141516171819202122242345678910111213[[#This Row],[PEMBULATAN]]*O124</f>
        <v>15000</v>
      </c>
    </row>
    <row r="125" spans="1:16" ht="39" customHeight="1" x14ac:dyDescent="0.2">
      <c r="A125" s="93"/>
      <c r="B125" s="76"/>
      <c r="C125" s="90" t="s">
        <v>1683</v>
      </c>
      <c r="D125" s="79" t="s">
        <v>198</v>
      </c>
      <c r="E125" s="13">
        <v>44418</v>
      </c>
      <c r="F125" s="77" t="s">
        <v>1556</v>
      </c>
      <c r="G125" s="13">
        <v>44422</v>
      </c>
      <c r="H125" s="78" t="s">
        <v>1557</v>
      </c>
      <c r="I125" s="15">
        <v>57</v>
      </c>
      <c r="J125" s="15">
        <v>34</v>
      </c>
      <c r="K125" s="15">
        <v>19</v>
      </c>
      <c r="L125" s="15">
        <v>5</v>
      </c>
      <c r="M125" s="84">
        <v>9.2055000000000007</v>
      </c>
      <c r="N125" s="73">
        <v>9</v>
      </c>
      <c r="O125" s="64">
        <v>3000</v>
      </c>
      <c r="P125" s="65">
        <f>Table22452368910111213141516171819202122242345678910111213[[#This Row],[PEMBULATAN]]*O125</f>
        <v>27000</v>
      </c>
    </row>
    <row r="126" spans="1:16" ht="39" customHeight="1" x14ac:dyDescent="0.2">
      <c r="A126" s="93"/>
      <c r="B126" s="76"/>
      <c r="C126" s="90" t="s">
        <v>1684</v>
      </c>
      <c r="D126" s="79" t="s">
        <v>198</v>
      </c>
      <c r="E126" s="13">
        <v>44418</v>
      </c>
      <c r="F126" s="77" t="s">
        <v>1556</v>
      </c>
      <c r="G126" s="13">
        <v>44422</v>
      </c>
      <c r="H126" s="78" t="s">
        <v>1557</v>
      </c>
      <c r="I126" s="15">
        <v>29</v>
      </c>
      <c r="J126" s="15">
        <v>32</v>
      </c>
      <c r="K126" s="15">
        <v>11</v>
      </c>
      <c r="L126" s="15">
        <v>1</v>
      </c>
      <c r="M126" s="84">
        <v>2.552</v>
      </c>
      <c r="N126" s="73">
        <v>3</v>
      </c>
      <c r="O126" s="64">
        <v>3000</v>
      </c>
      <c r="P126" s="65">
        <f>Table22452368910111213141516171819202122242345678910111213[[#This Row],[PEMBULATAN]]*O126</f>
        <v>9000</v>
      </c>
    </row>
    <row r="127" spans="1:16" ht="39" customHeight="1" x14ac:dyDescent="0.2">
      <c r="A127" s="93"/>
      <c r="B127" s="76"/>
      <c r="C127" s="90" t="s">
        <v>1685</v>
      </c>
      <c r="D127" s="79" t="s">
        <v>198</v>
      </c>
      <c r="E127" s="13">
        <v>44418</v>
      </c>
      <c r="F127" s="77" t="s">
        <v>1556</v>
      </c>
      <c r="G127" s="13">
        <v>44422</v>
      </c>
      <c r="H127" s="78" t="s">
        <v>1557</v>
      </c>
      <c r="I127" s="15">
        <v>71</v>
      </c>
      <c r="J127" s="15">
        <v>37</v>
      </c>
      <c r="K127" s="15">
        <v>33</v>
      </c>
      <c r="L127" s="15">
        <v>4</v>
      </c>
      <c r="M127" s="84">
        <v>21.672750000000001</v>
      </c>
      <c r="N127" s="73">
        <v>22</v>
      </c>
      <c r="O127" s="64">
        <v>3000</v>
      </c>
      <c r="P127" s="65">
        <f>Table22452368910111213141516171819202122242345678910111213[[#This Row],[PEMBULATAN]]*O127</f>
        <v>66000</v>
      </c>
    </row>
    <row r="128" spans="1:16" ht="39" customHeight="1" x14ac:dyDescent="0.2">
      <c r="A128" s="93"/>
      <c r="B128" s="76"/>
      <c r="C128" s="90" t="s">
        <v>1686</v>
      </c>
      <c r="D128" s="79" t="s">
        <v>198</v>
      </c>
      <c r="E128" s="13">
        <v>44418</v>
      </c>
      <c r="F128" s="77" t="s">
        <v>1556</v>
      </c>
      <c r="G128" s="13">
        <v>44422</v>
      </c>
      <c r="H128" s="78" t="s">
        <v>1557</v>
      </c>
      <c r="I128" s="15">
        <v>37</v>
      </c>
      <c r="J128" s="15">
        <v>30</v>
      </c>
      <c r="K128" s="15">
        <v>25</v>
      </c>
      <c r="L128" s="15">
        <v>3</v>
      </c>
      <c r="M128" s="84">
        <v>6.9375</v>
      </c>
      <c r="N128" s="73">
        <v>7</v>
      </c>
      <c r="O128" s="64">
        <v>3000</v>
      </c>
      <c r="P128" s="65">
        <f>Table22452368910111213141516171819202122242345678910111213[[#This Row],[PEMBULATAN]]*O128</f>
        <v>21000</v>
      </c>
    </row>
    <row r="129" spans="1:16" ht="39" customHeight="1" x14ac:dyDescent="0.2">
      <c r="A129" s="93"/>
      <c r="B129" s="76"/>
      <c r="C129" s="90" t="s">
        <v>1687</v>
      </c>
      <c r="D129" s="79" t="s">
        <v>198</v>
      </c>
      <c r="E129" s="13">
        <v>44418</v>
      </c>
      <c r="F129" s="77" t="s">
        <v>1556</v>
      </c>
      <c r="G129" s="13">
        <v>44422</v>
      </c>
      <c r="H129" s="78" t="s">
        <v>1557</v>
      </c>
      <c r="I129" s="15">
        <v>49</v>
      </c>
      <c r="J129" s="15">
        <v>27</v>
      </c>
      <c r="K129" s="15">
        <v>29</v>
      </c>
      <c r="L129" s="15">
        <v>2</v>
      </c>
      <c r="M129" s="84">
        <v>9.5917499999999993</v>
      </c>
      <c r="N129" s="73">
        <v>10</v>
      </c>
      <c r="O129" s="64">
        <v>3000</v>
      </c>
      <c r="P129" s="65">
        <f>Table22452368910111213141516171819202122242345678910111213[[#This Row],[PEMBULATAN]]*O129</f>
        <v>30000</v>
      </c>
    </row>
    <row r="130" spans="1:16" ht="39" customHeight="1" x14ac:dyDescent="0.2">
      <c r="A130" s="93"/>
      <c r="B130" s="76"/>
      <c r="C130" s="90" t="s">
        <v>1688</v>
      </c>
      <c r="D130" s="79" t="s">
        <v>198</v>
      </c>
      <c r="E130" s="13">
        <v>44418</v>
      </c>
      <c r="F130" s="77" t="s">
        <v>1556</v>
      </c>
      <c r="G130" s="13">
        <v>44422</v>
      </c>
      <c r="H130" s="78" t="s">
        <v>1557</v>
      </c>
      <c r="I130" s="15">
        <v>77</v>
      </c>
      <c r="J130" s="15">
        <v>28</v>
      </c>
      <c r="K130" s="15">
        <v>17</v>
      </c>
      <c r="L130" s="15">
        <v>9</v>
      </c>
      <c r="M130" s="84">
        <v>9.1630000000000003</v>
      </c>
      <c r="N130" s="73">
        <v>9</v>
      </c>
      <c r="O130" s="64">
        <v>3000</v>
      </c>
      <c r="P130" s="65">
        <f>Table22452368910111213141516171819202122242345678910111213[[#This Row],[PEMBULATAN]]*O130</f>
        <v>27000</v>
      </c>
    </row>
    <row r="131" spans="1:16" ht="39" customHeight="1" x14ac:dyDescent="0.2">
      <c r="A131" s="93"/>
      <c r="B131" s="76"/>
      <c r="C131" s="90" t="s">
        <v>1689</v>
      </c>
      <c r="D131" s="79" t="s">
        <v>198</v>
      </c>
      <c r="E131" s="13">
        <v>44418</v>
      </c>
      <c r="F131" s="77" t="s">
        <v>1556</v>
      </c>
      <c r="G131" s="13">
        <v>44422</v>
      </c>
      <c r="H131" s="78" t="s">
        <v>1557</v>
      </c>
      <c r="I131" s="15">
        <v>48</v>
      </c>
      <c r="J131" s="15">
        <v>29</v>
      </c>
      <c r="K131" s="15">
        <v>27</v>
      </c>
      <c r="L131" s="15">
        <v>2</v>
      </c>
      <c r="M131" s="84">
        <v>9.3960000000000008</v>
      </c>
      <c r="N131" s="73">
        <v>9</v>
      </c>
      <c r="O131" s="64">
        <v>3000</v>
      </c>
      <c r="P131" s="65">
        <f>Table22452368910111213141516171819202122242345678910111213[[#This Row],[PEMBULATAN]]*O131</f>
        <v>27000</v>
      </c>
    </row>
    <row r="132" spans="1:16" ht="39" customHeight="1" x14ac:dyDescent="0.2">
      <c r="A132" s="93"/>
      <c r="B132" s="76"/>
      <c r="C132" s="90" t="s">
        <v>1690</v>
      </c>
      <c r="D132" s="79" t="s">
        <v>198</v>
      </c>
      <c r="E132" s="13">
        <v>44418</v>
      </c>
      <c r="F132" s="77" t="s">
        <v>1556</v>
      </c>
      <c r="G132" s="13">
        <v>44422</v>
      </c>
      <c r="H132" s="78" t="s">
        <v>1557</v>
      </c>
      <c r="I132" s="15">
        <v>95</v>
      </c>
      <c r="J132" s="15">
        <v>46</v>
      </c>
      <c r="K132" s="15">
        <v>1</v>
      </c>
      <c r="L132" s="15">
        <v>1</v>
      </c>
      <c r="M132" s="84">
        <v>1.0925</v>
      </c>
      <c r="N132" s="73">
        <v>1</v>
      </c>
      <c r="O132" s="64">
        <v>3000</v>
      </c>
      <c r="P132" s="65">
        <f>Table22452368910111213141516171819202122242345678910111213[[#This Row],[PEMBULATAN]]*O132</f>
        <v>3000</v>
      </c>
    </row>
    <row r="133" spans="1:16" ht="39" customHeight="1" x14ac:dyDescent="0.2">
      <c r="A133" s="93"/>
      <c r="B133" s="76"/>
      <c r="C133" s="90" t="s">
        <v>1691</v>
      </c>
      <c r="D133" s="79" t="s">
        <v>198</v>
      </c>
      <c r="E133" s="13">
        <v>44418</v>
      </c>
      <c r="F133" s="77" t="s">
        <v>1556</v>
      </c>
      <c r="G133" s="13">
        <v>44422</v>
      </c>
      <c r="H133" s="78" t="s">
        <v>1557</v>
      </c>
      <c r="I133" s="15">
        <v>77</v>
      </c>
      <c r="J133" s="15">
        <v>52</v>
      </c>
      <c r="K133" s="15">
        <v>18</v>
      </c>
      <c r="L133" s="15">
        <v>10</v>
      </c>
      <c r="M133" s="84">
        <v>18.018000000000001</v>
      </c>
      <c r="N133" s="73">
        <v>18</v>
      </c>
      <c r="O133" s="64">
        <v>3000</v>
      </c>
      <c r="P133" s="65">
        <f>Table22452368910111213141516171819202122242345678910111213[[#This Row],[PEMBULATAN]]*O133</f>
        <v>54000</v>
      </c>
    </row>
    <row r="134" spans="1:16" ht="39" customHeight="1" x14ac:dyDescent="0.2">
      <c r="A134" s="93"/>
      <c r="B134" s="76"/>
      <c r="C134" s="90" t="s">
        <v>1692</v>
      </c>
      <c r="D134" s="79" t="s">
        <v>198</v>
      </c>
      <c r="E134" s="13">
        <v>44418</v>
      </c>
      <c r="F134" s="77" t="s">
        <v>1556</v>
      </c>
      <c r="G134" s="13">
        <v>44422</v>
      </c>
      <c r="H134" s="78" t="s">
        <v>1557</v>
      </c>
      <c r="I134" s="15">
        <v>36</v>
      </c>
      <c r="J134" s="15">
        <v>31</v>
      </c>
      <c r="K134" s="15">
        <v>36</v>
      </c>
      <c r="L134" s="15">
        <v>4</v>
      </c>
      <c r="M134" s="84">
        <v>10.044</v>
      </c>
      <c r="N134" s="73">
        <v>10</v>
      </c>
      <c r="O134" s="64">
        <v>3000</v>
      </c>
      <c r="P134" s="65">
        <f>Table22452368910111213141516171819202122242345678910111213[[#This Row],[PEMBULATAN]]*O134</f>
        <v>30000</v>
      </c>
    </row>
    <row r="135" spans="1:16" ht="39" customHeight="1" x14ac:dyDescent="0.2">
      <c r="A135" s="93"/>
      <c r="B135" s="76"/>
      <c r="C135" s="90" t="s">
        <v>1693</v>
      </c>
      <c r="D135" s="79" t="s">
        <v>198</v>
      </c>
      <c r="E135" s="13">
        <v>44418</v>
      </c>
      <c r="F135" s="77" t="s">
        <v>1556</v>
      </c>
      <c r="G135" s="13">
        <v>44422</v>
      </c>
      <c r="H135" s="78" t="s">
        <v>1557</v>
      </c>
      <c r="I135" s="15">
        <v>45</v>
      </c>
      <c r="J135" s="15">
        <v>41</v>
      </c>
      <c r="K135" s="15">
        <v>24</v>
      </c>
      <c r="L135" s="15">
        <v>1</v>
      </c>
      <c r="M135" s="84">
        <v>11.07</v>
      </c>
      <c r="N135" s="73">
        <v>11</v>
      </c>
      <c r="O135" s="64">
        <v>3000</v>
      </c>
      <c r="P135" s="65">
        <f>Table22452368910111213141516171819202122242345678910111213[[#This Row],[PEMBULATAN]]*O135</f>
        <v>33000</v>
      </c>
    </row>
    <row r="136" spans="1:16" ht="39" customHeight="1" x14ac:dyDescent="0.2">
      <c r="A136" s="93"/>
      <c r="B136" s="76"/>
      <c r="C136" s="90" t="s">
        <v>1694</v>
      </c>
      <c r="D136" s="79" t="s">
        <v>198</v>
      </c>
      <c r="E136" s="13">
        <v>44418</v>
      </c>
      <c r="F136" s="77" t="s">
        <v>1556</v>
      </c>
      <c r="G136" s="13">
        <v>44422</v>
      </c>
      <c r="H136" s="78" t="s">
        <v>1557</v>
      </c>
      <c r="I136" s="15">
        <v>84</v>
      </c>
      <c r="J136" s="15">
        <v>50</v>
      </c>
      <c r="K136" s="15">
        <v>33</v>
      </c>
      <c r="L136" s="15">
        <v>22</v>
      </c>
      <c r="M136" s="84">
        <v>34.65</v>
      </c>
      <c r="N136" s="73">
        <v>35</v>
      </c>
      <c r="O136" s="64">
        <v>3000</v>
      </c>
      <c r="P136" s="65">
        <f>Table22452368910111213141516171819202122242345678910111213[[#This Row],[PEMBULATAN]]*O136</f>
        <v>105000</v>
      </c>
    </row>
    <row r="137" spans="1:16" ht="39" customHeight="1" x14ac:dyDescent="0.2">
      <c r="A137" s="93"/>
      <c r="B137" s="76"/>
      <c r="C137" s="90" t="s">
        <v>1695</v>
      </c>
      <c r="D137" s="79" t="s">
        <v>198</v>
      </c>
      <c r="E137" s="13">
        <v>44418</v>
      </c>
      <c r="F137" s="77" t="s">
        <v>1556</v>
      </c>
      <c r="G137" s="13">
        <v>44422</v>
      </c>
      <c r="H137" s="78" t="s">
        <v>1557</v>
      </c>
      <c r="I137" s="15">
        <v>66</v>
      </c>
      <c r="J137" s="15">
        <v>59</v>
      </c>
      <c r="K137" s="15">
        <v>15</v>
      </c>
      <c r="L137" s="15">
        <v>8</v>
      </c>
      <c r="M137" s="84">
        <v>14.602499999999999</v>
      </c>
      <c r="N137" s="73">
        <v>15</v>
      </c>
      <c r="O137" s="64">
        <v>3000</v>
      </c>
      <c r="P137" s="65">
        <f>Table22452368910111213141516171819202122242345678910111213[[#This Row],[PEMBULATAN]]*O137</f>
        <v>45000</v>
      </c>
    </row>
    <row r="138" spans="1:16" ht="39" customHeight="1" x14ac:dyDescent="0.2">
      <c r="A138" s="93"/>
      <c r="B138" s="76"/>
      <c r="C138" s="90" t="s">
        <v>1696</v>
      </c>
      <c r="D138" s="79" t="s">
        <v>198</v>
      </c>
      <c r="E138" s="13">
        <v>44418</v>
      </c>
      <c r="F138" s="77" t="s">
        <v>1556</v>
      </c>
      <c r="G138" s="13">
        <v>44422</v>
      </c>
      <c r="H138" s="78" t="s">
        <v>1557</v>
      </c>
      <c r="I138" s="15">
        <v>48</v>
      </c>
      <c r="J138" s="15">
        <v>29</v>
      </c>
      <c r="K138" s="15">
        <v>27</v>
      </c>
      <c r="L138" s="15">
        <v>2</v>
      </c>
      <c r="M138" s="84">
        <v>9.3960000000000008</v>
      </c>
      <c r="N138" s="73">
        <v>9</v>
      </c>
      <c r="O138" s="64">
        <v>3000</v>
      </c>
      <c r="P138" s="65">
        <f>Table22452368910111213141516171819202122242345678910111213[[#This Row],[PEMBULATAN]]*O138</f>
        <v>27000</v>
      </c>
    </row>
    <row r="139" spans="1:16" ht="39" customHeight="1" x14ac:dyDescent="0.2">
      <c r="A139" s="93"/>
      <c r="B139" s="76"/>
      <c r="C139" s="90" t="s">
        <v>1697</v>
      </c>
      <c r="D139" s="79" t="s">
        <v>198</v>
      </c>
      <c r="E139" s="13">
        <v>44418</v>
      </c>
      <c r="F139" s="77" t="s">
        <v>1556</v>
      </c>
      <c r="G139" s="13">
        <v>44422</v>
      </c>
      <c r="H139" s="78" t="s">
        <v>1557</v>
      </c>
      <c r="I139" s="15">
        <v>95</v>
      </c>
      <c r="J139" s="15">
        <v>46</v>
      </c>
      <c r="K139" s="15">
        <v>1</v>
      </c>
      <c r="L139" s="15">
        <v>1</v>
      </c>
      <c r="M139" s="84">
        <v>1.0925</v>
      </c>
      <c r="N139" s="73">
        <v>1</v>
      </c>
      <c r="O139" s="64">
        <v>3000</v>
      </c>
      <c r="P139" s="65">
        <f>Table22452368910111213141516171819202122242345678910111213[[#This Row],[PEMBULATAN]]*O139</f>
        <v>3000</v>
      </c>
    </row>
    <row r="140" spans="1:16" ht="39" customHeight="1" x14ac:dyDescent="0.2">
      <c r="A140" s="93"/>
      <c r="B140" s="76"/>
      <c r="C140" s="90" t="s">
        <v>1698</v>
      </c>
      <c r="D140" s="79" t="s">
        <v>198</v>
      </c>
      <c r="E140" s="13">
        <v>44418</v>
      </c>
      <c r="F140" s="77" t="s">
        <v>1556</v>
      </c>
      <c r="G140" s="13">
        <v>44422</v>
      </c>
      <c r="H140" s="78" t="s">
        <v>1557</v>
      </c>
      <c r="I140" s="15">
        <v>64</v>
      </c>
      <c r="J140" s="15">
        <v>35</v>
      </c>
      <c r="K140" s="15">
        <v>45</v>
      </c>
      <c r="L140" s="15">
        <v>17</v>
      </c>
      <c r="M140" s="84">
        <v>25.2</v>
      </c>
      <c r="N140" s="73">
        <v>25</v>
      </c>
      <c r="O140" s="64">
        <v>3000</v>
      </c>
      <c r="P140" s="65">
        <f>Table22452368910111213141516171819202122242345678910111213[[#This Row],[PEMBULATAN]]*O140</f>
        <v>75000</v>
      </c>
    </row>
    <row r="141" spans="1:16" ht="39" customHeight="1" x14ac:dyDescent="0.2">
      <c r="A141" s="93"/>
      <c r="B141" s="76"/>
      <c r="C141" s="90" t="s">
        <v>1699</v>
      </c>
      <c r="D141" s="79" t="s">
        <v>198</v>
      </c>
      <c r="E141" s="13">
        <v>44418</v>
      </c>
      <c r="F141" s="77" t="s">
        <v>1556</v>
      </c>
      <c r="G141" s="13">
        <v>44422</v>
      </c>
      <c r="H141" s="78" t="s">
        <v>1557</v>
      </c>
      <c r="I141" s="15">
        <v>50</v>
      </c>
      <c r="J141" s="15">
        <v>80</v>
      </c>
      <c r="K141" s="15">
        <v>25</v>
      </c>
      <c r="L141" s="15">
        <v>12</v>
      </c>
      <c r="M141" s="84">
        <v>25</v>
      </c>
      <c r="N141" s="73">
        <v>25</v>
      </c>
      <c r="O141" s="64">
        <v>3000</v>
      </c>
      <c r="P141" s="65">
        <f>Table22452368910111213141516171819202122242345678910111213[[#This Row],[PEMBULATAN]]*O141</f>
        <v>75000</v>
      </c>
    </row>
    <row r="142" spans="1:16" ht="39" customHeight="1" x14ac:dyDescent="0.2">
      <c r="A142" s="93"/>
      <c r="B142" s="76"/>
      <c r="C142" s="90" t="s">
        <v>1700</v>
      </c>
      <c r="D142" s="79" t="s">
        <v>198</v>
      </c>
      <c r="E142" s="13">
        <v>44418</v>
      </c>
      <c r="F142" s="77" t="s">
        <v>1556</v>
      </c>
      <c r="G142" s="13">
        <v>44422</v>
      </c>
      <c r="H142" s="78" t="s">
        <v>1557</v>
      </c>
      <c r="I142" s="15">
        <v>85</v>
      </c>
      <c r="J142" s="15">
        <v>37</v>
      </c>
      <c r="K142" s="15">
        <v>12</v>
      </c>
      <c r="L142" s="15">
        <v>3</v>
      </c>
      <c r="M142" s="84">
        <v>9.4350000000000005</v>
      </c>
      <c r="N142" s="73">
        <v>9</v>
      </c>
      <c r="O142" s="64">
        <v>3000</v>
      </c>
      <c r="P142" s="65">
        <f>Table22452368910111213141516171819202122242345678910111213[[#This Row],[PEMBULATAN]]*O142</f>
        <v>27000</v>
      </c>
    </row>
    <row r="143" spans="1:16" ht="39" customHeight="1" x14ac:dyDescent="0.2">
      <c r="A143" s="93"/>
      <c r="B143" s="76"/>
      <c r="C143" s="90" t="s">
        <v>1701</v>
      </c>
      <c r="D143" s="79" t="s">
        <v>198</v>
      </c>
      <c r="E143" s="13">
        <v>44418</v>
      </c>
      <c r="F143" s="77" t="s">
        <v>1556</v>
      </c>
      <c r="G143" s="13">
        <v>44422</v>
      </c>
      <c r="H143" s="78" t="s">
        <v>1557</v>
      </c>
      <c r="I143" s="15">
        <v>52</v>
      </c>
      <c r="J143" s="15">
        <v>27</v>
      </c>
      <c r="K143" s="15">
        <v>20</v>
      </c>
      <c r="L143" s="15">
        <v>2</v>
      </c>
      <c r="M143" s="84">
        <v>7.02</v>
      </c>
      <c r="N143" s="73">
        <v>7</v>
      </c>
      <c r="O143" s="64">
        <v>3000</v>
      </c>
      <c r="P143" s="65">
        <f>Table22452368910111213141516171819202122242345678910111213[[#This Row],[PEMBULATAN]]*O143</f>
        <v>21000</v>
      </c>
    </row>
    <row r="144" spans="1:16" ht="39" customHeight="1" x14ac:dyDescent="0.2">
      <c r="A144" s="93"/>
      <c r="B144" s="76"/>
      <c r="C144" s="90" t="s">
        <v>1702</v>
      </c>
      <c r="D144" s="79" t="s">
        <v>198</v>
      </c>
      <c r="E144" s="13">
        <v>44418</v>
      </c>
      <c r="F144" s="77" t="s">
        <v>1556</v>
      </c>
      <c r="G144" s="13">
        <v>44422</v>
      </c>
      <c r="H144" s="78" t="s">
        <v>1557</v>
      </c>
      <c r="I144" s="15">
        <v>75</v>
      </c>
      <c r="J144" s="15">
        <v>32</v>
      </c>
      <c r="K144" s="15">
        <v>8</v>
      </c>
      <c r="L144" s="15">
        <v>2</v>
      </c>
      <c r="M144" s="84">
        <v>4.8</v>
      </c>
      <c r="N144" s="73">
        <v>5</v>
      </c>
      <c r="O144" s="64">
        <v>3000</v>
      </c>
      <c r="P144" s="65">
        <f>Table22452368910111213141516171819202122242345678910111213[[#This Row],[PEMBULATAN]]*O144</f>
        <v>15000</v>
      </c>
    </row>
    <row r="145" spans="1:16" ht="39" customHeight="1" x14ac:dyDescent="0.2">
      <c r="A145" s="93"/>
      <c r="B145" s="76"/>
      <c r="C145" s="90" t="s">
        <v>1703</v>
      </c>
      <c r="D145" s="79" t="s">
        <v>198</v>
      </c>
      <c r="E145" s="13">
        <v>44418</v>
      </c>
      <c r="F145" s="77" t="s">
        <v>1556</v>
      </c>
      <c r="G145" s="13">
        <v>44422</v>
      </c>
      <c r="H145" s="78" t="s">
        <v>1557</v>
      </c>
      <c r="I145" s="15">
        <v>60</v>
      </c>
      <c r="J145" s="15">
        <v>30</v>
      </c>
      <c r="K145" s="15">
        <v>30</v>
      </c>
      <c r="L145" s="15">
        <v>4</v>
      </c>
      <c r="M145" s="84">
        <v>13.5</v>
      </c>
      <c r="N145" s="73">
        <v>14</v>
      </c>
      <c r="O145" s="64">
        <v>3000</v>
      </c>
      <c r="P145" s="65">
        <f>Table22452368910111213141516171819202122242345678910111213[[#This Row],[PEMBULATAN]]*O145</f>
        <v>42000</v>
      </c>
    </row>
    <row r="146" spans="1:16" ht="39" customHeight="1" x14ac:dyDescent="0.2">
      <c r="A146" s="93"/>
      <c r="B146" s="76"/>
      <c r="C146" s="90" t="s">
        <v>1704</v>
      </c>
      <c r="D146" s="79" t="s">
        <v>198</v>
      </c>
      <c r="E146" s="13">
        <v>44418</v>
      </c>
      <c r="F146" s="77" t="s">
        <v>1556</v>
      </c>
      <c r="G146" s="13">
        <v>44422</v>
      </c>
      <c r="H146" s="78" t="s">
        <v>1557</v>
      </c>
      <c r="I146" s="15">
        <v>48</v>
      </c>
      <c r="J146" s="15">
        <v>29</v>
      </c>
      <c r="K146" s="15">
        <v>27</v>
      </c>
      <c r="L146" s="15">
        <v>1</v>
      </c>
      <c r="M146" s="84">
        <v>9.3960000000000008</v>
      </c>
      <c r="N146" s="73">
        <v>9</v>
      </c>
      <c r="O146" s="64">
        <v>3000</v>
      </c>
      <c r="P146" s="65">
        <f>Table22452368910111213141516171819202122242345678910111213[[#This Row],[PEMBULATAN]]*O146</f>
        <v>27000</v>
      </c>
    </row>
    <row r="147" spans="1:16" ht="39" customHeight="1" x14ac:dyDescent="0.2">
      <c r="A147" s="93"/>
      <c r="B147" s="76"/>
      <c r="C147" s="90" t="s">
        <v>1705</v>
      </c>
      <c r="D147" s="79" t="s">
        <v>198</v>
      </c>
      <c r="E147" s="13">
        <v>44418</v>
      </c>
      <c r="F147" s="77" t="s">
        <v>1556</v>
      </c>
      <c r="G147" s="13">
        <v>44422</v>
      </c>
      <c r="H147" s="78" t="s">
        <v>1557</v>
      </c>
      <c r="I147" s="15">
        <v>69</v>
      </c>
      <c r="J147" s="15">
        <v>32</v>
      </c>
      <c r="K147" s="15">
        <v>25</v>
      </c>
      <c r="L147" s="15">
        <v>7</v>
      </c>
      <c r="M147" s="84">
        <v>13.8</v>
      </c>
      <c r="N147" s="73">
        <v>14</v>
      </c>
      <c r="O147" s="64">
        <v>3000</v>
      </c>
      <c r="P147" s="65">
        <f>Table22452368910111213141516171819202122242345678910111213[[#This Row],[PEMBULATAN]]*O147</f>
        <v>42000</v>
      </c>
    </row>
    <row r="148" spans="1:16" ht="39" customHeight="1" x14ac:dyDescent="0.2">
      <c r="A148" s="93"/>
      <c r="B148" s="76"/>
      <c r="C148" s="90" t="s">
        <v>1706</v>
      </c>
      <c r="D148" s="79" t="s">
        <v>198</v>
      </c>
      <c r="E148" s="13">
        <v>44418</v>
      </c>
      <c r="F148" s="77" t="s">
        <v>1556</v>
      </c>
      <c r="G148" s="13">
        <v>44422</v>
      </c>
      <c r="H148" s="78" t="s">
        <v>1557</v>
      </c>
      <c r="I148" s="15">
        <v>23</v>
      </c>
      <c r="J148" s="15">
        <v>12</v>
      </c>
      <c r="K148" s="15">
        <v>84</v>
      </c>
      <c r="L148" s="15">
        <v>3</v>
      </c>
      <c r="M148" s="84">
        <v>5.7960000000000003</v>
      </c>
      <c r="N148" s="73">
        <v>6</v>
      </c>
      <c r="O148" s="64">
        <v>3000</v>
      </c>
      <c r="P148" s="65">
        <f>Table22452368910111213141516171819202122242345678910111213[[#This Row],[PEMBULATAN]]*O148</f>
        <v>18000</v>
      </c>
    </row>
    <row r="149" spans="1:16" ht="39" customHeight="1" x14ac:dyDescent="0.2">
      <c r="A149" s="93"/>
      <c r="B149" s="76"/>
      <c r="C149" s="90" t="s">
        <v>1707</v>
      </c>
      <c r="D149" s="79" t="s">
        <v>198</v>
      </c>
      <c r="E149" s="13">
        <v>44418</v>
      </c>
      <c r="F149" s="77" t="s">
        <v>1556</v>
      </c>
      <c r="G149" s="13">
        <v>44422</v>
      </c>
      <c r="H149" s="78" t="s">
        <v>1557</v>
      </c>
      <c r="I149" s="15">
        <v>117</v>
      </c>
      <c r="J149" s="15">
        <v>18</v>
      </c>
      <c r="K149" s="15">
        <v>10</v>
      </c>
      <c r="L149" s="15">
        <v>1</v>
      </c>
      <c r="M149" s="84">
        <v>5.2649999999999997</v>
      </c>
      <c r="N149" s="73">
        <v>5</v>
      </c>
      <c r="O149" s="64">
        <v>3000</v>
      </c>
      <c r="P149" s="65">
        <f>Table22452368910111213141516171819202122242345678910111213[[#This Row],[PEMBULATAN]]*O149</f>
        <v>15000</v>
      </c>
    </row>
    <row r="150" spans="1:16" ht="39" customHeight="1" x14ac:dyDescent="0.2">
      <c r="A150" s="93"/>
      <c r="B150" s="76"/>
      <c r="C150" s="90" t="s">
        <v>1708</v>
      </c>
      <c r="D150" s="79" t="s">
        <v>198</v>
      </c>
      <c r="E150" s="13">
        <v>44418</v>
      </c>
      <c r="F150" s="77" t="s">
        <v>1556</v>
      </c>
      <c r="G150" s="13">
        <v>44422</v>
      </c>
      <c r="H150" s="78" t="s">
        <v>1557</v>
      </c>
      <c r="I150" s="15">
        <v>100</v>
      </c>
      <c r="J150" s="15">
        <v>19</v>
      </c>
      <c r="K150" s="15">
        <v>7</v>
      </c>
      <c r="L150" s="15">
        <v>1</v>
      </c>
      <c r="M150" s="84">
        <v>3.3250000000000002</v>
      </c>
      <c r="N150" s="73">
        <v>3</v>
      </c>
      <c r="O150" s="64">
        <v>3000</v>
      </c>
      <c r="P150" s="65">
        <f>Table22452368910111213141516171819202122242345678910111213[[#This Row],[PEMBULATAN]]*O150</f>
        <v>9000</v>
      </c>
    </row>
    <row r="151" spans="1:16" ht="39" customHeight="1" x14ac:dyDescent="0.2">
      <c r="A151" s="93"/>
      <c r="B151" s="76"/>
      <c r="C151" s="90" t="s">
        <v>1709</v>
      </c>
      <c r="D151" s="79" t="s">
        <v>198</v>
      </c>
      <c r="E151" s="13">
        <v>44418</v>
      </c>
      <c r="F151" s="77" t="s">
        <v>1556</v>
      </c>
      <c r="G151" s="13">
        <v>44422</v>
      </c>
      <c r="H151" s="78" t="s">
        <v>1557</v>
      </c>
      <c r="I151" s="15">
        <v>30</v>
      </c>
      <c r="J151" s="15">
        <v>23</v>
      </c>
      <c r="K151" s="15">
        <v>34</v>
      </c>
      <c r="L151" s="15">
        <v>1</v>
      </c>
      <c r="M151" s="84">
        <v>5.8650000000000002</v>
      </c>
      <c r="N151" s="73">
        <v>6</v>
      </c>
      <c r="O151" s="64">
        <v>3000</v>
      </c>
      <c r="P151" s="65">
        <f>Table22452368910111213141516171819202122242345678910111213[[#This Row],[PEMBULATAN]]*O151</f>
        <v>18000</v>
      </c>
    </row>
    <row r="152" spans="1:16" ht="39" customHeight="1" x14ac:dyDescent="0.2">
      <c r="A152" s="93"/>
      <c r="B152" s="76"/>
      <c r="C152" s="90" t="s">
        <v>1710</v>
      </c>
      <c r="D152" s="79" t="s">
        <v>198</v>
      </c>
      <c r="E152" s="13">
        <v>44418</v>
      </c>
      <c r="F152" s="77" t="s">
        <v>1556</v>
      </c>
      <c r="G152" s="13">
        <v>44422</v>
      </c>
      <c r="H152" s="78" t="s">
        <v>1557</v>
      </c>
      <c r="I152" s="15">
        <v>37</v>
      </c>
      <c r="J152" s="15">
        <v>29</v>
      </c>
      <c r="K152" s="15">
        <v>15</v>
      </c>
      <c r="L152" s="15">
        <v>1</v>
      </c>
      <c r="M152" s="84">
        <v>4.0237499999999997</v>
      </c>
      <c r="N152" s="73">
        <v>4</v>
      </c>
      <c r="O152" s="64">
        <v>3000</v>
      </c>
      <c r="P152" s="65">
        <f>Table22452368910111213141516171819202122242345678910111213[[#This Row],[PEMBULATAN]]*O152</f>
        <v>12000</v>
      </c>
    </row>
    <row r="153" spans="1:16" ht="39" customHeight="1" x14ac:dyDescent="0.2">
      <c r="A153" s="93"/>
      <c r="B153" s="76"/>
      <c r="C153" s="90" t="s">
        <v>1711</v>
      </c>
      <c r="D153" s="79" t="s">
        <v>198</v>
      </c>
      <c r="E153" s="13">
        <v>44418</v>
      </c>
      <c r="F153" s="77" t="s">
        <v>1556</v>
      </c>
      <c r="G153" s="13">
        <v>44422</v>
      </c>
      <c r="H153" s="78" t="s">
        <v>1557</v>
      </c>
      <c r="I153" s="15">
        <v>100</v>
      </c>
      <c r="J153" s="15">
        <v>12</v>
      </c>
      <c r="K153" s="15">
        <v>8</v>
      </c>
      <c r="L153" s="15">
        <v>1</v>
      </c>
      <c r="M153" s="84">
        <v>2.4</v>
      </c>
      <c r="N153" s="73">
        <v>2</v>
      </c>
      <c r="O153" s="64">
        <v>3000</v>
      </c>
      <c r="P153" s="65">
        <f>Table22452368910111213141516171819202122242345678910111213[[#This Row],[PEMBULATAN]]*O153</f>
        <v>6000</v>
      </c>
    </row>
    <row r="154" spans="1:16" ht="39" customHeight="1" x14ac:dyDescent="0.2">
      <c r="A154" s="93"/>
      <c r="B154" s="76"/>
      <c r="C154" s="90" t="s">
        <v>1712</v>
      </c>
      <c r="D154" s="79" t="s">
        <v>198</v>
      </c>
      <c r="E154" s="13">
        <v>44418</v>
      </c>
      <c r="F154" s="77" t="s">
        <v>1556</v>
      </c>
      <c r="G154" s="13">
        <v>44422</v>
      </c>
      <c r="H154" s="78" t="s">
        <v>1557</v>
      </c>
      <c r="I154" s="15">
        <v>19</v>
      </c>
      <c r="J154" s="15">
        <v>15</v>
      </c>
      <c r="K154" s="15">
        <v>8</v>
      </c>
      <c r="L154" s="15">
        <v>1</v>
      </c>
      <c r="M154" s="84">
        <v>0.56999999999999995</v>
      </c>
      <c r="N154" s="73">
        <v>1</v>
      </c>
      <c r="O154" s="64">
        <v>3000</v>
      </c>
      <c r="P154" s="65">
        <f>Table22452368910111213141516171819202122242345678910111213[[#This Row],[PEMBULATAN]]*O154</f>
        <v>3000</v>
      </c>
    </row>
    <row r="155" spans="1:16" ht="39" customHeight="1" x14ac:dyDescent="0.2">
      <c r="A155" s="93"/>
      <c r="B155" s="76"/>
      <c r="C155" s="90" t="s">
        <v>1713</v>
      </c>
      <c r="D155" s="79" t="s">
        <v>198</v>
      </c>
      <c r="E155" s="13">
        <v>44418</v>
      </c>
      <c r="F155" s="77" t="s">
        <v>1556</v>
      </c>
      <c r="G155" s="13">
        <v>44422</v>
      </c>
      <c r="H155" s="78" t="s">
        <v>1557</v>
      </c>
      <c r="I155" s="15">
        <v>95</v>
      </c>
      <c r="J155" s="15">
        <v>64</v>
      </c>
      <c r="K155" s="15">
        <v>30</v>
      </c>
      <c r="L155" s="15">
        <v>20</v>
      </c>
      <c r="M155" s="84">
        <v>45.6</v>
      </c>
      <c r="N155" s="73">
        <v>46</v>
      </c>
      <c r="O155" s="64">
        <v>3000</v>
      </c>
      <c r="P155" s="65">
        <f>Table22452368910111213141516171819202122242345678910111213[[#This Row],[PEMBULATAN]]*O155</f>
        <v>138000</v>
      </c>
    </row>
    <row r="156" spans="1:16" ht="39" customHeight="1" x14ac:dyDescent="0.2">
      <c r="A156" s="93"/>
      <c r="B156" s="76"/>
      <c r="C156" s="90" t="s">
        <v>1714</v>
      </c>
      <c r="D156" s="79" t="s">
        <v>198</v>
      </c>
      <c r="E156" s="13">
        <v>44418</v>
      </c>
      <c r="F156" s="77" t="s">
        <v>1556</v>
      </c>
      <c r="G156" s="13">
        <v>44422</v>
      </c>
      <c r="H156" s="78" t="s">
        <v>1557</v>
      </c>
      <c r="I156" s="15">
        <v>60</v>
      </c>
      <c r="J156" s="15">
        <v>45</v>
      </c>
      <c r="K156" s="15">
        <v>25</v>
      </c>
      <c r="L156" s="15">
        <v>10</v>
      </c>
      <c r="M156" s="84">
        <v>16.875</v>
      </c>
      <c r="N156" s="73">
        <v>17</v>
      </c>
      <c r="O156" s="64">
        <v>3000</v>
      </c>
      <c r="P156" s="65">
        <f>Table22452368910111213141516171819202122242345678910111213[[#This Row],[PEMBULATAN]]*O156</f>
        <v>51000</v>
      </c>
    </row>
    <row r="157" spans="1:16" ht="39" customHeight="1" x14ac:dyDescent="0.2">
      <c r="A157" s="93"/>
      <c r="B157" s="76"/>
      <c r="C157" s="90" t="s">
        <v>1715</v>
      </c>
      <c r="D157" s="79" t="s">
        <v>198</v>
      </c>
      <c r="E157" s="13">
        <v>44418</v>
      </c>
      <c r="F157" s="77" t="s">
        <v>1556</v>
      </c>
      <c r="G157" s="13">
        <v>44422</v>
      </c>
      <c r="H157" s="78" t="s">
        <v>1557</v>
      </c>
      <c r="I157" s="15">
        <v>120</v>
      </c>
      <c r="J157" s="15">
        <v>6</v>
      </c>
      <c r="K157" s="15">
        <v>6</v>
      </c>
      <c r="L157" s="15">
        <v>1</v>
      </c>
      <c r="M157" s="84">
        <v>1.08</v>
      </c>
      <c r="N157" s="73">
        <v>1</v>
      </c>
      <c r="O157" s="64">
        <v>3000</v>
      </c>
      <c r="P157" s="65">
        <f>Table22452368910111213141516171819202122242345678910111213[[#This Row],[PEMBULATAN]]*O157</f>
        <v>3000</v>
      </c>
    </row>
    <row r="158" spans="1:16" ht="39" customHeight="1" x14ac:dyDescent="0.2">
      <c r="A158" s="93"/>
      <c r="B158" s="76"/>
      <c r="C158" s="90" t="s">
        <v>1716</v>
      </c>
      <c r="D158" s="79" t="s">
        <v>198</v>
      </c>
      <c r="E158" s="13">
        <v>44418</v>
      </c>
      <c r="F158" s="77" t="s">
        <v>1556</v>
      </c>
      <c r="G158" s="13">
        <v>44422</v>
      </c>
      <c r="H158" s="78" t="s">
        <v>1557</v>
      </c>
      <c r="I158" s="15">
        <v>65</v>
      </c>
      <c r="J158" s="15">
        <v>33</v>
      </c>
      <c r="K158" s="15">
        <v>23</v>
      </c>
      <c r="L158" s="15">
        <v>6</v>
      </c>
      <c r="M158" s="84">
        <v>12.33375</v>
      </c>
      <c r="N158" s="73">
        <v>12</v>
      </c>
      <c r="O158" s="64">
        <v>3000</v>
      </c>
      <c r="P158" s="65">
        <f>Table22452368910111213141516171819202122242345678910111213[[#This Row],[PEMBULATAN]]*O158</f>
        <v>36000</v>
      </c>
    </row>
    <row r="159" spans="1:16" ht="39" customHeight="1" x14ac:dyDescent="0.2">
      <c r="A159" s="93"/>
      <c r="B159" s="76"/>
      <c r="C159" s="90" t="s">
        <v>1717</v>
      </c>
      <c r="D159" s="79" t="s">
        <v>198</v>
      </c>
      <c r="E159" s="13">
        <v>44418</v>
      </c>
      <c r="F159" s="77" t="s">
        <v>1556</v>
      </c>
      <c r="G159" s="13">
        <v>44422</v>
      </c>
      <c r="H159" s="78" t="s">
        <v>1557</v>
      </c>
      <c r="I159" s="15">
        <v>50</v>
      </c>
      <c r="J159" s="15">
        <v>30</v>
      </c>
      <c r="K159" s="15">
        <v>40</v>
      </c>
      <c r="L159" s="15">
        <v>10</v>
      </c>
      <c r="M159" s="84">
        <v>15</v>
      </c>
      <c r="N159" s="73">
        <v>15</v>
      </c>
      <c r="O159" s="64">
        <v>3000</v>
      </c>
      <c r="P159" s="65">
        <f>Table22452368910111213141516171819202122242345678910111213[[#This Row],[PEMBULATAN]]*O159</f>
        <v>45000</v>
      </c>
    </row>
    <row r="160" spans="1:16" ht="39" customHeight="1" x14ac:dyDescent="0.2">
      <c r="A160" s="93"/>
      <c r="B160" s="76"/>
      <c r="C160" s="90" t="s">
        <v>1718</v>
      </c>
      <c r="D160" s="79" t="s">
        <v>198</v>
      </c>
      <c r="E160" s="13">
        <v>44418</v>
      </c>
      <c r="F160" s="77" t="s">
        <v>1556</v>
      </c>
      <c r="G160" s="13">
        <v>44422</v>
      </c>
      <c r="H160" s="78" t="s">
        <v>1557</v>
      </c>
      <c r="I160" s="15">
        <v>30</v>
      </c>
      <c r="J160" s="15">
        <v>33</v>
      </c>
      <c r="K160" s="15">
        <v>56</v>
      </c>
      <c r="L160" s="15">
        <v>5</v>
      </c>
      <c r="M160" s="84">
        <v>13.86</v>
      </c>
      <c r="N160" s="73">
        <v>14</v>
      </c>
      <c r="O160" s="64">
        <v>3000</v>
      </c>
      <c r="P160" s="65">
        <f>Table22452368910111213141516171819202122242345678910111213[[#This Row],[PEMBULATAN]]*O160</f>
        <v>42000</v>
      </c>
    </row>
    <row r="161" spans="1:16" ht="39" customHeight="1" x14ac:dyDescent="0.2">
      <c r="A161" s="93"/>
      <c r="B161" s="76"/>
      <c r="C161" s="90" t="s">
        <v>1719</v>
      </c>
      <c r="D161" s="79" t="s">
        <v>198</v>
      </c>
      <c r="E161" s="13">
        <v>44418</v>
      </c>
      <c r="F161" s="77" t="s">
        <v>1556</v>
      </c>
      <c r="G161" s="13">
        <v>44422</v>
      </c>
      <c r="H161" s="78" t="s">
        <v>1557</v>
      </c>
      <c r="I161" s="15">
        <v>50</v>
      </c>
      <c r="J161" s="15">
        <v>30</v>
      </c>
      <c r="K161" s="15">
        <v>28</v>
      </c>
      <c r="L161" s="15">
        <v>5</v>
      </c>
      <c r="M161" s="84">
        <v>10.5</v>
      </c>
      <c r="N161" s="73">
        <v>11</v>
      </c>
      <c r="O161" s="64">
        <v>3000</v>
      </c>
      <c r="P161" s="65">
        <f>Table22452368910111213141516171819202122242345678910111213[[#This Row],[PEMBULATAN]]*O161</f>
        <v>33000</v>
      </c>
    </row>
    <row r="162" spans="1:16" ht="39" customHeight="1" x14ac:dyDescent="0.2">
      <c r="A162" s="93"/>
      <c r="B162" s="76"/>
      <c r="C162" s="90" t="s">
        <v>1720</v>
      </c>
      <c r="D162" s="79" t="s">
        <v>198</v>
      </c>
      <c r="E162" s="13">
        <v>44418</v>
      </c>
      <c r="F162" s="77" t="s">
        <v>1556</v>
      </c>
      <c r="G162" s="13">
        <v>44422</v>
      </c>
      <c r="H162" s="78" t="s">
        <v>1557</v>
      </c>
      <c r="I162" s="15">
        <v>90</v>
      </c>
      <c r="J162" s="15">
        <v>40</v>
      </c>
      <c r="K162" s="15">
        <v>27</v>
      </c>
      <c r="L162" s="15">
        <v>11</v>
      </c>
      <c r="M162" s="84">
        <v>24.3</v>
      </c>
      <c r="N162" s="73">
        <v>24</v>
      </c>
      <c r="O162" s="64">
        <v>3000</v>
      </c>
      <c r="P162" s="65">
        <f>Table22452368910111213141516171819202122242345678910111213[[#This Row],[PEMBULATAN]]*O162</f>
        <v>72000</v>
      </c>
    </row>
    <row r="163" spans="1:16" ht="39" customHeight="1" x14ac:dyDescent="0.2">
      <c r="A163" s="93"/>
      <c r="B163" s="76"/>
      <c r="C163" s="90" t="s">
        <v>1721</v>
      </c>
      <c r="D163" s="79" t="s">
        <v>198</v>
      </c>
      <c r="E163" s="13">
        <v>44418</v>
      </c>
      <c r="F163" s="77" t="s">
        <v>1556</v>
      </c>
      <c r="G163" s="13">
        <v>44422</v>
      </c>
      <c r="H163" s="78" t="s">
        <v>1557</v>
      </c>
      <c r="I163" s="15">
        <v>55</v>
      </c>
      <c r="J163" s="15">
        <v>30</v>
      </c>
      <c r="K163" s="15">
        <v>30</v>
      </c>
      <c r="L163" s="15">
        <v>7</v>
      </c>
      <c r="M163" s="84">
        <v>12.375</v>
      </c>
      <c r="N163" s="73">
        <v>12</v>
      </c>
      <c r="O163" s="64">
        <v>3000</v>
      </c>
      <c r="P163" s="65">
        <f>Table22452368910111213141516171819202122242345678910111213[[#This Row],[PEMBULATAN]]*O163</f>
        <v>36000</v>
      </c>
    </row>
    <row r="164" spans="1:16" ht="39" customHeight="1" x14ac:dyDescent="0.2">
      <c r="A164" s="93"/>
      <c r="B164" s="76"/>
      <c r="C164" s="90" t="s">
        <v>1722</v>
      </c>
      <c r="D164" s="79" t="s">
        <v>198</v>
      </c>
      <c r="E164" s="13">
        <v>44418</v>
      </c>
      <c r="F164" s="77" t="s">
        <v>1556</v>
      </c>
      <c r="G164" s="13">
        <v>44422</v>
      </c>
      <c r="H164" s="78" t="s">
        <v>1557</v>
      </c>
      <c r="I164" s="15">
        <v>29</v>
      </c>
      <c r="J164" s="15">
        <v>37</v>
      </c>
      <c r="K164" s="15">
        <v>15</v>
      </c>
      <c r="L164" s="15">
        <v>2</v>
      </c>
      <c r="M164" s="84">
        <v>4.0237499999999997</v>
      </c>
      <c r="N164" s="73">
        <v>4</v>
      </c>
      <c r="O164" s="64">
        <v>3000</v>
      </c>
      <c r="P164" s="65">
        <f>Table22452368910111213141516171819202122242345678910111213[[#This Row],[PEMBULATAN]]*O164</f>
        <v>12000</v>
      </c>
    </row>
    <row r="165" spans="1:16" ht="39" customHeight="1" x14ac:dyDescent="0.2">
      <c r="A165" s="93"/>
      <c r="B165" s="76"/>
      <c r="C165" s="90" t="s">
        <v>1723</v>
      </c>
      <c r="D165" s="79" t="s">
        <v>198</v>
      </c>
      <c r="E165" s="13">
        <v>44418</v>
      </c>
      <c r="F165" s="77" t="s">
        <v>1556</v>
      </c>
      <c r="G165" s="13">
        <v>44422</v>
      </c>
      <c r="H165" s="78" t="s">
        <v>1557</v>
      </c>
      <c r="I165" s="15">
        <v>59</v>
      </c>
      <c r="J165" s="15">
        <v>56</v>
      </c>
      <c r="K165" s="15">
        <v>37</v>
      </c>
      <c r="L165" s="15">
        <v>7</v>
      </c>
      <c r="M165" s="84">
        <v>30.562000000000001</v>
      </c>
      <c r="N165" s="73">
        <v>31</v>
      </c>
      <c r="O165" s="64">
        <v>3000</v>
      </c>
      <c r="P165" s="65">
        <f>Table22452368910111213141516171819202122242345678910111213[[#This Row],[PEMBULATAN]]*O165</f>
        <v>93000</v>
      </c>
    </row>
    <row r="166" spans="1:16" ht="39" customHeight="1" x14ac:dyDescent="0.2">
      <c r="A166" s="93"/>
      <c r="B166" s="76"/>
      <c r="C166" s="90" t="s">
        <v>1724</v>
      </c>
      <c r="D166" s="79" t="s">
        <v>198</v>
      </c>
      <c r="E166" s="13">
        <v>44418</v>
      </c>
      <c r="F166" s="77" t="s">
        <v>1556</v>
      </c>
      <c r="G166" s="13">
        <v>44422</v>
      </c>
      <c r="H166" s="78" t="s">
        <v>1557</v>
      </c>
      <c r="I166" s="15">
        <v>93</v>
      </c>
      <c r="J166" s="15">
        <v>60</v>
      </c>
      <c r="K166" s="15">
        <v>16</v>
      </c>
      <c r="L166" s="15">
        <v>7</v>
      </c>
      <c r="M166" s="84">
        <v>22.32</v>
      </c>
      <c r="N166" s="73">
        <v>22</v>
      </c>
      <c r="O166" s="64">
        <v>3000</v>
      </c>
      <c r="P166" s="65">
        <f>Table22452368910111213141516171819202122242345678910111213[[#This Row],[PEMBULATAN]]*O166</f>
        <v>66000</v>
      </c>
    </row>
    <row r="167" spans="1:16" ht="39" customHeight="1" x14ac:dyDescent="0.2">
      <c r="A167" s="93"/>
      <c r="B167" s="76"/>
      <c r="C167" s="90" t="s">
        <v>1725</v>
      </c>
      <c r="D167" s="79" t="s">
        <v>198</v>
      </c>
      <c r="E167" s="13">
        <v>44418</v>
      </c>
      <c r="F167" s="77" t="s">
        <v>1556</v>
      </c>
      <c r="G167" s="13">
        <v>44422</v>
      </c>
      <c r="H167" s="78" t="s">
        <v>1557</v>
      </c>
      <c r="I167" s="15">
        <v>103</v>
      </c>
      <c r="J167" s="15">
        <v>58</v>
      </c>
      <c r="K167" s="15">
        <v>34</v>
      </c>
      <c r="L167" s="15">
        <v>21</v>
      </c>
      <c r="M167" s="84">
        <v>50.779000000000003</v>
      </c>
      <c r="N167" s="73">
        <v>51</v>
      </c>
      <c r="O167" s="64">
        <v>3000</v>
      </c>
      <c r="P167" s="65">
        <f>Table22452368910111213141516171819202122242345678910111213[[#This Row],[PEMBULATAN]]*O167</f>
        <v>153000</v>
      </c>
    </row>
    <row r="168" spans="1:16" ht="39" customHeight="1" x14ac:dyDescent="0.2">
      <c r="A168" s="93"/>
      <c r="B168" s="76"/>
      <c r="C168" s="90" t="s">
        <v>1726</v>
      </c>
      <c r="D168" s="79" t="s">
        <v>198</v>
      </c>
      <c r="E168" s="13">
        <v>44418</v>
      </c>
      <c r="F168" s="77" t="s">
        <v>1556</v>
      </c>
      <c r="G168" s="13">
        <v>44422</v>
      </c>
      <c r="H168" s="78" t="s">
        <v>1557</v>
      </c>
      <c r="I168" s="15">
        <v>79</v>
      </c>
      <c r="J168" s="15">
        <v>63</v>
      </c>
      <c r="K168" s="15">
        <v>35</v>
      </c>
      <c r="L168" s="15">
        <v>4</v>
      </c>
      <c r="M168" s="84">
        <v>43.548749999999998</v>
      </c>
      <c r="N168" s="73">
        <v>44</v>
      </c>
      <c r="O168" s="64">
        <v>3000</v>
      </c>
      <c r="P168" s="65">
        <f>Table22452368910111213141516171819202122242345678910111213[[#This Row],[PEMBULATAN]]*O168</f>
        <v>132000</v>
      </c>
    </row>
    <row r="169" spans="1:16" ht="39" customHeight="1" x14ac:dyDescent="0.2">
      <c r="A169" s="93"/>
      <c r="B169" s="76"/>
      <c r="C169" s="90" t="s">
        <v>1727</v>
      </c>
      <c r="D169" s="79" t="s">
        <v>198</v>
      </c>
      <c r="E169" s="13">
        <v>44418</v>
      </c>
      <c r="F169" s="77" t="s">
        <v>1556</v>
      </c>
      <c r="G169" s="13">
        <v>44422</v>
      </c>
      <c r="H169" s="78" t="s">
        <v>1557</v>
      </c>
      <c r="I169" s="15">
        <v>94</v>
      </c>
      <c r="J169" s="15">
        <v>58</v>
      </c>
      <c r="K169" s="15">
        <v>24</v>
      </c>
      <c r="L169" s="15">
        <v>9</v>
      </c>
      <c r="M169" s="84">
        <v>32.712000000000003</v>
      </c>
      <c r="N169" s="73">
        <v>33</v>
      </c>
      <c r="O169" s="64">
        <v>3000</v>
      </c>
      <c r="P169" s="65">
        <f>Table22452368910111213141516171819202122242345678910111213[[#This Row],[PEMBULATAN]]*O169</f>
        <v>99000</v>
      </c>
    </row>
    <row r="170" spans="1:16" ht="39" customHeight="1" x14ac:dyDescent="0.2">
      <c r="A170" s="93"/>
      <c r="B170" s="76"/>
      <c r="C170" s="90" t="s">
        <v>1728</v>
      </c>
      <c r="D170" s="79" t="s">
        <v>198</v>
      </c>
      <c r="E170" s="13">
        <v>44418</v>
      </c>
      <c r="F170" s="77" t="s">
        <v>1556</v>
      </c>
      <c r="G170" s="13">
        <v>44422</v>
      </c>
      <c r="H170" s="78" t="s">
        <v>1557</v>
      </c>
      <c r="I170" s="15">
        <v>69</v>
      </c>
      <c r="J170" s="15">
        <v>68</v>
      </c>
      <c r="K170" s="15">
        <v>33</v>
      </c>
      <c r="L170" s="15">
        <v>10</v>
      </c>
      <c r="M170" s="84">
        <v>38.709000000000003</v>
      </c>
      <c r="N170" s="73">
        <v>39</v>
      </c>
      <c r="O170" s="64">
        <v>3000</v>
      </c>
      <c r="P170" s="65">
        <f>Table22452368910111213141516171819202122242345678910111213[[#This Row],[PEMBULATAN]]*O170</f>
        <v>117000</v>
      </c>
    </row>
    <row r="171" spans="1:16" ht="39" customHeight="1" x14ac:dyDescent="0.2">
      <c r="A171" s="93"/>
      <c r="B171" s="76"/>
      <c r="C171" s="90" t="s">
        <v>1729</v>
      </c>
      <c r="D171" s="79" t="s">
        <v>198</v>
      </c>
      <c r="E171" s="13">
        <v>44418</v>
      </c>
      <c r="F171" s="77" t="s">
        <v>1556</v>
      </c>
      <c r="G171" s="13">
        <v>44422</v>
      </c>
      <c r="H171" s="78" t="s">
        <v>1557</v>
      </c>
      <c r="I171" s="15">
        <v>82</v>
      </c>
      <c r="J171" s="15">
        <v>61</v>
      </c>
      <c r="K171" s="15">
        <v>37</v>
      </c>
      <c r="L171" s="15">
        <v>9</v>
      </c>
      <c r="M171" s="84">
        <v>46.268500000000003</v>
      </c>
      <c r="N171" s="73">
        <v>46</v>
      </c>
      <c r="O171" s="64">
        <v>3000</v>
      </c>
      <c r="P171" s="65">
        <f>Table22452368910111213141516171819202122242345678910111213[[#This Row],[PEMBULATAN]]*O171</f>
        <v>138000</v>
      </c>
    </row>
    <row r="172" spans="1:16" ht="39" customHeight="1" x14ac:dyDescent="0.2">
      <c r="A172" s="93"/>
      <c r="B172" s="76"/>
      <c r="C172" s="90" t="s">
        <v>1730</v>
      </c>
      <c r="D172" s="79" t="s">
        <v>198</v>
      </c>
      <c r="E172" s="13">
        <v>44418</v>
      </c>
      <c r="F172" s="77" t="s">
        <v>1556</v>
      </c>
      <c r="G172" s="13">
        <v>44422</v>
      </c>
      <c r="H172" s="78" t="s">
        <v>1557</v>
      </c>
      <c r="I172" s="15">
        <v>66</v>
      </c>
      <c r="J172" s="15">
        <v>56</v>
      </c>
      <c r="K172" s="15">
        <v>24</v>
      </c>
      <c r="L172" s="15">
        <v>3</v>
      </c>
      <c r="M172" s="84">
        <v>22.175999999999998</v>
      </c>
      <c r="N172" s="73">
        <v>22</v>
      </c>
      <c r="O172" s="64">
        <v>3000</v>
      </c>
      <c r="P172" s="65">
        <f>Table22452368910111213141516171819202122242345678910111213[[#This Row],[PEMBULATAN]]*O172</f>
        <v>66000</v>
      </c>
    </row>
    <row r="173" spans="1:16" ht="39" customHeight="1" x14ac:dyDescent="0.2">
      <c r="A173" s="93"/>
      <c r="B173" s="76"/>
      <c r="C173" s="90" t="s">
        <v>1731</v>
      </c>
      <c r="D173" s="79" t="s">
        <v>198</v>
      </c>
      <c r="E173" s="13">
        <v>44418</v>
      </c>
      <c r="F173" s="77" t="s">
        <v>1556</v>
      </c>
      <c r="G173" s="13">
        <v>44422</v>
      </c>
      <c r="H173" s="78" t="s">
        <v>1557</v>
      </c>
      <c r="I173" s="15">
        <v>93</v>
      </c>
      <c r="J173" s="15">
        <v>54</v>
      </c>
      <c r="K173" s="15">
        <v>33</v>
      </c>
      <c r="L173" s="15">
        <v>11</v>
      </c>
      <c r="M173" s="84">
        <v>41.4315</v>
      </c>
      <c r="N173" s="73">
        <v>41</v>
      </c>
      <c r="O173" s="64">
        <v>3000</v>
      </c>
      <c r="P173" s="65">
        <f>Table22452368910111213141516171819202122242345678910111213[[#This Row],[PEMBULATAN]]*O173</f>
        <v>123000</v>
      </c>
    </row>
    <row r="174" spans="1:16" ht="39" customHeight="1" x14ac:dyDescent="0.2">
      <c r="A174" s="93"/>
      <c r="B174" s="76"/>
      <c r="C174" s="90" t="s">
        <v>1732</v>
      </c>
      <c r="D174" s="79" t="s">
        <v>198</v>
      </c>
      <c r="E174" s="13">
        <v>44418</v>
      </c>
      <c r="F174" s="77" t="s">
        <v>1556</v>
      </c>
      <c r="G174" s="13">
        <v>44422</v>
      </c>
      <c r="H174" s="78" t="s">
        <v>1557</v>
      </c>
      <c r="I174" s="15">
        <v>55</v>
      </c>
      <c r="J174" s="15">
        <v>37</v>
      </c>
      <c r="K174" s="15">
        <v>26</v>
      </c>
      <c r="L174" s="15">
        <v>3</v>
      </c>
      <c r="M174" s="84">
        <v>13.227499999999999</v>
      </c>
      <c r="N174" s="73">
        <v>13</v>
      </c>
      <c r="O174" s="64">
        <v>3000</v>
      </c>
      <c r="P174" s="65">
        <f>Table22452368910111213141516171819202122242345678910111213[[#This Row],[PEMBULATAN]]*O174</f>
        <v>39000</v>
      </c>
    </row>
    <row r="175" spans="1:16" ht="39" customHeight="1" x14ac:dyDescent="0.2">
      <c r="A175" s="93"/>
      <c r="B175" s="76"/>
      <c r="C175" s="90" t="s">
        <v>1733</v>
      </c>
      <c r="D175" s="79" t="s">
        <v>198</v>
      </c>
      <c r="E175" s="13">
        <v>44418</v>
      </c>
      <c r="F175" s="77" t="s">
        <v>1556</v>
      </c>
      <c r="G175" s="13">
        <v>44422</v>
      </c>
      <c r="H175" s="78" t="s">
        <v>1557</v>
      </c>
      <c r="I175" s="15">
        <v>80</v>
      </c>
      <c r="J175" s="15">
        <v>52</v>
      </c>
      <c r="K175" s="15">
        <v>20</v>
      </c>
      <c r="L175" s="15">
        <v>5</v>
      </c>
      <c r="M175" s="84">
        <v>20.8</v>
      </c>
      <c r="N175" s="73">
        <v>21</v>
      </c>
      <c r="O175" s="64">
        <v>3000</v>
      </c>
      <c r="P175" s="65">
        <f>Table22452368910111213141516171819202122242345678910111213[[#This Row],[PEMBULATAN]]*O175</f>
        <v>63000</v>
      </c>
    </row>
    <row r="176" spans="1:16" ht="39" customHeight="1" x14ac:dyDescent="0.2">
      <c r="A176" s="93"/>
      <c r="B176" s="76"/>
      <c r="C176" s="90" t="s">
        <v>1734</v>
      </c>
      <c r="D176" s="79" t="s">
        <v>198</v>
      </c>
      <c r="E176" s="13">
        <v>44418</v>
      </c>
      <c r="F176" s="77" t="s">
        <v>1556</v>
      </c>
      <c r="G176" s="13">
        <v>44422</v>
      </c>
      <c r="H176" s="78" t="s">
        <v>1557</v>
      </c>
      <c r="I176" s="15">
        <v>58</v>
      </c>
      <c r="J176" s="15">
        <v>43</v>
      </c>
      <c r="K176" s="15">
        <v>14</v>
      </c>
      <c r="L176" s="15">
        <v>3</v>
      </c>
      <c r="M176" s="84">
        <v>8.7289999999999992</v>
      </c>
      <c r="N176" s="73">
        <v>9</v>
      </c>
      <c r="O176" s="64">
        <v>3000</v>
      </c>
      <c r="P176" s="65">
        <f>Table22452368910111213141516171819202122242345678910111213[[#This Row],[PEMBULATAN]]*O176</f>
        <v>27000</v>
      </c>
    </row>
    <row r="177" spans="1:16" ht="39" customHeight="1" x14ac:dyDescent="0.2">
      <c r="A177" s="93"/>
      <c r="B177" s="76"/>
      <c r="C177" s="90" t="s">
        <v>1735</v>
      </c>
      <c r="D177" s="79" t="s">
        <v>198</v>
      </c>
      <c r="E177" s="13">
        <v>44418</v>
      </c>
      <c r="F177" s="77" t="s">
        <v>1556</v>
      </c>
      <c r="G177" s="13">
        <v>44422</v>
      </c>
      <c r="H177" s="78" t="s">
        <v>1557</v>
      </c>
      <c r="I177" s="15">
        <v>59</v>
      </c>
      <c r="J177" s="15">
        <v>40</v>
      </c>
      <c r="K177" s="15">
        <v>19</v>
      </c>
      <c r="L177" s="15">
        <v>3</v>
      </c>
      <c r="M177" s="84">
        <v>11.21</v>
      </c>
      <c r="N177" s="73">
        <v>11</v>
      </c>
      <c r="O177" s="64">
        <v>3000</v>
      </c>
      <c r="P177" s="65">
        <f>Table22452368910111213141516171819202122242345678910111213[[#This Row],[PEMBULATAN]]*O177</f>
        <v>33000</v>
      </c>
    </row>
    <row r="178" spans="1:16" ht="39" customHeight="1" x14ac:dyDescent="0.2">
      <c r="A178" s="93"/>
      <c r="B178" s="76"/>
      <c r="C178" s="90" t="s">
        <v>1736</v>
      </c>
      <c r="D178" s="79" t="s">
        <v>198</v>
      </c>
      <c r="E178" s="13">
        <v>44418</v>
      </c>
      <c r="F178" s="77" t="s">
        <v>1556</v>
      </c>
      <c r="G178" s="13">
        <v>44422</v>
      </c>
      <c r="H178" s="78" t="s">
        <v>1557</v>
      </c>
      <c r="I178" s="15">
        <v>86</v>
      </c>
      <c r="J178" s="15">
        <v>55</v>
      </c>
      <c r="K178" s="15">
        <v>37</v>
      </c>
      <c r="L178" s="15">
        <v>21</v>
      </c>
      <c r="M178" s="84">
        <v>43.752499999999998</v>
      </c>
      <c r="N178" s="73">
        <v>44</v>
      </c>
      <c r="O178" s="64">
        <v>3000</v>
      </c>
      <c r="P178" s="65">
        <f>Table22452368910111213141516171819202122242345678910111213[[#This Row],[PEMBULATAN]]*O178</f>
        <v>132000</v>
      </c>
    </row>
    <row r="179" spans="1:16" ht="39" customHeight="1" x14ac:dyDescent="0.2">
      <c r="A179" s="93"/>
      <c r="B179" s="76"/>
      <c r="C179" s="90" t="s">
        <v>1737</v>
      </c>
      <c r="D179" s="79" t="s">
        <v>198</v>
      </c>
      <c r="E179" s="13">
        <v>44418</v>
      </c>
      <c r="F179" s="77" t="s">
        <v>1556</v>
      </c>
      <c r="G179" s="13">
        <v>44422</v>
      </c>
      <c r="H179" s="78" t="s">
        <v>1557</v>
      </c>
      <c r="I179" s="15">
        <v>43</v>
      </c>
      <c r="J179" s="15">
        <v>59</v>
      </c>
      <c r="K179" s="15">
        <v>26</v>
      </c>
      <c r="L179" s="15">
        <v>6</v>
      </c>
      <c r="M179" s="84">
        <v>16.490500000000001</v>
      </c>
      <c r="N179" s="73">
        <v>16</v>
      </c>
      <c r="O179" s="64">
        <v>3000</v>
      </c>
      <c r="P179" s="65">
        <f>Table22452368910111213141516171819202122242345678910111213[[#This Row],[PEMBULATAN]]*O179</f>
        <v>48000</v>
      </c>
    </row>
    <row r="180" spans="1:16" ht="39" customHeight="1" x14ac:dyDescent="0.2">
      <c r="A180" s="93"/>
      <c r="B180" s="76"/>
      <c r="C180" s="90" t="s">
        <v>1738</v>
      </c>
      <c r="D180" s="79" t="s">
        <v>198</v>
      </c>
      <c r="E180" s="13">
        <v>44418</v>
      </c>
      <c r="F180" s="77" t="s">
        <v>1556</v>
      </c>
      <c r="G180" s="13">
        <v>44422</v>
      </c>
      <c r="H180" s="78" t="s">
        <v>1557</v>
      </c>
      <c r="I180" s="15">
        <v>86</v>
      </c>
      <c r="J180" s="15">
        <v>63</v>
      </c>
      <c r="K180" s="15">
        <v>38</v>
      </c>
      <c r="L180" s="15">
        <v>11</v>
      </c>
      <c r="M180" s="84">
        <v>51.470999999999997</v>
      </c>
      <c r="N180" s="73">
        <v>51</v>
      </c>
      <c r="O180" s="64">
        <v>3000</v>
      </c>
      <c r="P180" s="65">
        <f>Table22452368910111213141516171819202122242345678910111213[[#This Row],[PEMBULATAN]]*O180</f>
        <v>153000</v>
      </c>
    </row>
    <row r="181" spans="1:16" ht="39" customHeight="1" x14ac:dyDescent="0.2">
      <c r="A181" s="93"/>
      <c r="B181" s="76"/>
      <c r="C181" s="90" t="s">
        <v>1739</v>
      </c>
      <c r="D181" s="79" t="s">
        <v>198</v>
      </c>
      <c r="E181" s="13">
        <v>44418</v>
      </c>
      <c r="F181" s="77" t="s">
        <v>1556</v>
      </c>
      <c r="G181" s="13">
        <v>44422</v>
      </c>
      <c r="H181" s="78" t="s">
        <v>1557</v>
      </c>
      <c r="I181" s="15">
        <v>64</v>
      </c>
      <c r="J181" s="15">
        <v>47</v>
      </c>
      <c r="K181" s="15">
        <v>35</v>
      </c>
      <c r="L181" s="15">
        <v>4</v>
      </c>
      <c r="M181" s="84">
        <v>26.32</v>
      </c>
      <c r="N181" s="73">
        <v>26</v>
      </c>
      <c r="O181" s="64">
        <v>3000</v>
      </c>
      <c r="P181" s="65">
        <f>Table22452368910111213141516171819202122242345678910111213[[#This Row],[PEMBULATAN]]*O181</f>
        <v>78000</v>
      </c>
    </row>
    <row r="182" spans="1:16" ht="39" customHeight="1" x14ac:dyDescent="0.2">
      <c r="A182" s="93"/>
      <c r="B182" s="76"/>
      <c r="C182" s="90" t="s">
        <v>1740</v>
      </c>
      <c r="D182" s="79" t="s">
        <v>198</v>
      </c>
      <c r="E182" s="13">
        <v>44418</v>
      </c>
      <c r="F182" s="77" t="s">
        <v>1556</v>
      </c>
      <c r="G182" s="13">
        <v>44422</v>
      </c>
      <c r="H182" s="78" t="s">
        <v>1557</v>
      </c>
      <c r="I182" s="15">
        <v>65</v>
      </c>
      <c r="J182" s="15">
        <v>59</v>
      </c>
      <c r="K182" s="15">
        <v>38</v>
      </c>
      <c r="L182" s="15">
        <v>9</v>
      </c>
      <c r="M182" s="84">
        <v>36.432499999999997</v>
      </c>
      <c r="N182" s="73">
        <v>36</v>
      </c>
      <c r="O182" s="64">
        <v>3000</v>
      </c>
      <c r="P182" s="65">
        <f>Table22452368910111213141516171819202122242345678910111213[[#This Row],[PEMBULATAN]]*O182</f>
        <v>108000</v>
      </c>
    </row>
    <row r="183" spans="1:16" ht="39" customHeight="1" x14ac:dyDescent="0.2">
      <c r="A183" s="93"/>
      <c r="B183" s="76"/>
      <c r="C183" s="90" t="s">
        <v>1741</v>
      </c>
      <c r="D183" s="79" t="s">
        <v>198</v>
      </c>
      <c r="E183" s="13">
        <v>44418</v>
      </c>
      <c r="F183" s="77" t="s">
        <v>1556</v>
      </c>
      <c r="G183" s="13">
        <v>44422</v>
      </c>
      <c r="H183" s="78" t="s">
        <v>1557</v>
      </c>
      <c r="I183" s="15">
        <v>92</v>
      </c>
      <c r="J183" s="15">
        <v>62</v>
      </c>
      <c r="K183" s="15">
        <v>37</v>
      </c>
      <c r="L183" s="15">
        <v>21</v>
      </c>
      <c r="M183" s="84">
        <v>52.762</v>
      </c>
      <c r="N183" s="73">
        <v>53</v>
      </c>
      <c r="O183" s="64">
        <v>3000</v>
      </c>
      <c r="P183" s="65">
        <f>Table22452368910111213141516171819202122242345678910111213[[#This Row],[PEMBULATAN]]*O183</f>
        <v>159000</v>
      </c>
    </row>
    <row r="184" spans="1:16" ht="39" customHeight="1" x14ac:dyDescent="0.2">
      <c r="A184" s="93"/>
      <c r="B184" s="76"/>
      <c r="C184" s="90" t="s">
        <v>1742</v>
      </c>
      <c r="D184" s="79" t="s">
        <v>198</v>
      </c>
      <c r="E184" s="13">
        <v>44418</v>
      </c>
      <c r="F184" s="77" t="s">
        <v>1556</v>
      </c>
      <c r="G184" s="13">
        <v>44422</v>
      </c>
      <c r="H184" s="78" t="s">
        <v>1557</v>
      </c>
      <c r="I184" s="15">
        <v>87</v>
      </c>
      <c r="J184" s="15">
        <v>51</v>
      </c>
      <c r="K184" s="15">
        <v>47</v>
      </c>
      <c r="L184" s="15">
        <v>2</v>
      </c>
      <c r="M184" s="84">
        <v>52.134749999999997</v>
      </c>
      <c r="N184" s="73">
        <v>52</v>
      </c>
      <c r="O184" s="64">
        <v>3000</v>
      </c>
      <c r="P184" s="65">
        <f>Table22452368910111213141516171819202122242345678910111213[[#This Row],[PEMBULATAN]]*O184</f>
        <v>156000</v>
      </c>
    </row>
    <row r="185" spans="1:16" ht="39" customHeight="1" x14ac:dyDescent="0.2">
      <c r="A185" s="93"/>
      <c r="B185" s="76"/>
      <c r="C185" s="90" t="s">
        <v>1743</v>
      </c>
      <c r="D185" s="79" t="s">
        <v>198</v>
      </c>
      <c r="E185" s="13">
        <v>44418</v>
      </c>
      <c r="F185" s="77" t="s">
        <v>1556</v>
      </c>
      <c r="G185" s="13">
        <v>44422</v>
      </c>
      <c r="H185" s="78" t="s">
        <v>1557</v>
      </c>
      <c r="I185" s="15">
        <v>63</v>
      </c>
      <c r="J185" s="15">
        <v>62</v>
      </c>
      <c r="K185" s="15">
        <v>27</v>
      </c>
      <c r="L185" s="15">
        <v>5</v>
      </c>
      <c r="M185" s="84">
        <v>26.365500000000001</v>
      </c>
      <c r="N185" s="73">
        <v>26</v>
      </c>
      <c r="O185" s="64">
        <v>3000</v>
      </c>
      <c r="P185" s="65">
        <f>Table22452368910111213141516171819202122242345678910111213[[#This Row],[PEMBULATAN]]*O185</f>
        <v>78000</v>
      </c>
    </row>
    <row r="186" spans="1:16" ht="39" customHeight="1" x14ac:dyDescent="0.2">
      <c r="A186" s="93"/>
      <c r="B186" s="76"/>
      <c r="C186" s="90" t="s">
        <v>1744</v>
      </c>
      <c r="D186" s="79" t="s">
        <v>198</v>
      </c>
      <c r="E186" s="13">
        <v>44418</v>
      </c>
      <c r="F186" s="77" t="s">
        <v>1556</v>
      </c>
      <c r="G186" s="13">
        <v>44422</v>
      </c>
      <c r="H186" s="78" t="s">
        <v>1557</v>
      </c>
      <c r="I186" s="15">
        <v>75</v>
      </c>
      <c r="J186" s="15">
        <v>54</v>
      </c>
      <c r="K186" s="15">
        <v>39</v>
      </c>
      <c r="L186" s="15">
        <v>6</v>
      </c>
      <c r="M186" s="84">
        <v>39.487499999999997</v>
      </c>
      <c r="N186" s="73">
        <v>39</v>
      </c>
      <c r="O186" s="64">
        <v>3000</v>
      </c>
      <c r="P186" s="65">
        <f>Table22452368910111213141516171819202122242345678910111213[[#This Row],[PEMBULATAN]]*O186</f>
        <v>117000</v>
      </c>
    </row>
    <row r="187" spans="1:16" ht="39" customHeight="1" x14ac:dyDescent="0.2">
      <c r="A187" s="93"/>
      <c r="B187" s="76"/>
      <c r="C187" s="90" t="s">
        <v>1745</v>
      </c>
      <c r="D187" s="79" t="s">
        <v>198</v>
      </c>
      <c r="E187" s="13">
        <v>44418</v>
      </c>
      <c r="F187" s="77" t="s">
        <v>1556</v>
      </c>
      <c r="G187" s="13">
        <v>44422</v>
      </c>
      <c r="H187" s="78" t="s">
        <v>1557</v>
      </c>
      <c r="I187" s="15">
        <v>45</v>
      </c>
      <c r="J187" s="15">
        <v>43</v>
      </c>
      <c r="K187" s="15">
        <v>36</v>
      </c>
      <c r="L187" s="15">
        <v>2</v>
      </c>
      <c r="M187" s="84">
        <v>17.414999999999999</v>
      </c>
      <c r="N187" s="73">
        <v>17</v>
      </c>
      <c r="O187" s="64">
        <v>3000</v>
      </c>
      <c r="P187" s="65">
        <f>Table22452368910111213141516171819202122242345678910111213[[#This Row],[PEMBULATAN]]*O187</f>
        <v>51000</v>
      </c>
    </row>
    <row r="188" spans="1:16" ht="39" customHeight="1" x14ac:dyDescent="0.2">
      <c r="A188" s="93"/>
      <c r="B188" s="76"/>
      <c r="C188" s="90" t="s">
        <v>1746</v>
      </c>
      <c r="D188" s="79" t="s">
        <v>198</v>
      </c>
      <c r="E188" s="13">
        <v>44418</v>
      </c>
      <c r="F188" s="77" t="s">
        <v>1556</v>
      </c>
      <c r="G188" s="13">
        <v>44422</v>
      </c>
      <c r="H188" s="78" t="s">
        <v>1557</v>
      </c>
      <c r="I188" s="15">
        <v>76</v>
      </c>
      <c r="J188" s="15">
        <v>62</v>
      </c>
      <c r="K188" s="15">
        <v>29</v>
      </c>
      <c r="L188" s="15">
        <v>8</v>
      </c>
      <c r="M188" s="84">
        <v>34.161999999999999</v>
      </c>
      <c r="N188" s="73">
        <v>34</v>
      </c>
      <c r="O188" s="64">
        <v>3000</v>
      </c>
      <c r="P188" s="65">
        <f>Table22452368910111213141516171819202122242345678910111213[[#This Row],[PEMBULATAN]]*O188</f>
        <v>102000</v>
      </c>
    </row>
    <row r="189" spans="1:16" ht="39" customHeight="1" x14ac:dyDescent="0.2">
      <c r="A189" s="93"/>
      <c r="B189" s="76"/>
      <c r="C189" s="90" t="s">
        <v>1747</v>
      </c>
      <c r="D189" s="79" t="s">
        <v>198</v>
      </c>
      <c r="E189" s="13">
        <v>44418</v>
      </c>
      <c r="F189" s="77" t="s">
        <v>1556</v>
      </c>
      <c r="G189" s="13">
        <v>44422</v>
      </c>
      <c r="H189" s="78" t="s">
        <v>1557</v>
      </c>
      <c r="I189" s="15">
        <v>98</v>
      </c>
      <c r="J189" s="15">
        <v>51</v>
      </c>
      <c r="K189" s="15">
        <v>39</v>
      </c>
      <c r="L189" s="15">
        <v>10</v>
      </c>
      <c r="M189" s="84">
        <v>48.730499999999999</v>
      </c>
      <c r="N189" s="73">
        <v>49</v>
      </c>
      <c r="O189" s="64">
        <v>3000</v>
      </c>
      <c r="P189" s="65">
        <f>Table22452368910111213141516171819202122242345678910111213[[#This Row],[PEMBULATAN]]*O189</f>
        <v>147000</v>
      </c>
    </row>
    <row r="190" spans="1:16" ht="39" customHeight="1" x14ac:dyDescent="0.2">
      <c r="A190" s="93"/>
      <c r="B190" s="76"/>
      <c r="C190" s="90" t="s">
        <v>1748</v>
      </c>
      <c r="D190" s="79" t="s">
        <v>198</v>
      </c>
      <c r="E190" s="13">
        <v>44418</v>
      </c>
      <c r="F190" s="77" t="s">
        <v>1556</v>
      </c>
      <c r="G190" s="13">
        <v>44422</v>
      </c>
      <c r="H190" s="78" t="s">
        <v>1557</v>
      </c>
      <c r="I190" s="15">
        <v>43</v>
      </c>
      <c r="J190" s="15">
        <v>24</v>
      </c>
      <c r="K190" s="15">
        <v>21</v>
      </c>
      <c r="L190" s="15">
        <v>3</v>
      </c>
      <c r="M190" s="84">
        <v>5.4180000000000001</v>
      </c>
      <c r="N190" s="73">
        <v>5</v>
      </c>
      <c r="O190" s="64">
        <v>3000</v>
      </c>
      <c r="P190" s="65">
        <f>Table22452368910111213141516171819202122242345678910111213[[#This Row],[PEMBULATAN]]*O190</f>
        <v>15000</v>
      </c>
    </row>
    <row r="191" spans="1:16" ht="39" customHeight="1" x14ac:dyDescent="0.2">
      <c r="A191" s="93"/>
      <c r="B191" s="76"/>
      <c r="C191" s="90" t="s">
        <v>1749</v>
      </c>
      <c r="D191" s="79" t="s">
        <v>198</v>
      </c>
      <c r="E191" s="13">
        <v>44418</v>
      </c>
      <c r="F191" s="77" t="s">
        <v>1556</v>
      </c>
      <c r="G191" s="13">
        <v>44422</v>
      </c>
      <c r="H191" s="78" t="s">
        <v>1557</v>
      </c>
      <c r="I191" s="15">
        <v>52</v>
      </c>
      <c r="J191" s="15">
        <v>18</v>
      </c>
      <c r="K191" s="15">
        <v>24</v>
      </c>
      <c r="L191" s="15">
        <v>3</v>
      </c>
      <c r="M191" s="84">
        <v>5.6159999999999997</v>
      </c>
      <c r="N191" s="73">
        <v>6</v>
      </c>
      <c r="O191" s="64">
        <v>3000</v>
      </c>
      <c r="P191" s="65">
        <f>Table22452368910111213141516171819202122242345678910111213[[#This Row],[PEMBULATAN]]*O191</f>
        <v>18000</v>
      </c>
    </row>
    <row r="192" spans="1:16" ht="39" customHeight="1" x14ac:dyDescent="0.2">
      <c r="A192" s="93"/>
      <c r="B192" s="76"/>
      <c r="C192" s="90" t="s">
        <v>1750</v>
      </c>
      <c r="D192" s="79" t="s">
        <v>198</v>
      </c>
      <c r="E192" s="13">
        <v>44418</v>
      </c>
      <c r="F192" s="77" t="s">
        <v>1556</v>
      </c>
      <c r="G192" s="13">
        <v>44422</v>
      </c>
      <c r="H192" s="78" t="s">
        <v>1557</v>
      </c>
      <c r="I192" s="15">
        <v>96</v>
      </c>
      <c r="J192" s="15">
        <v>70</v>
      </c>
      <c r="K192" s="15">
        <v>33</v>
      </c>
      <c r="L192" s="15">
        <v>14</v>
      </c>
      <c r="M192" s="84">
        <v>55.44</v>
      </c>
      <c r="N192" s="73">
        <v>55</v>
      </c>
      <c r="O192" s="64">
        <v>3000</v>
      </c>
      <c r="P192" s="65">
        <f>Table22452368910111213141516171819202122242345678910111213[[#This Row],[PEMBULATAN]]*O192</f>
        <v>165000</v>
      </c>
    </row>
    <row r="193" spans="1:16" ht="39" customHeight="1" x14ac:dyDescent="0.2">
      <c r="A193" s="93"/>
      <c r="B193" s="76"/>
      <c r="C193" s="90" t="s">
        <v>1751</v>
      </c>
      <c r="D193" s="79" t="s">
        <v>198</v>
      </c>
      <c r="E193" s="13">
        <v>44418</v>
      </c>
      <c r="F193" s="77" t="s">
        <v>1556</v>
      </c>
      <c r="G193" s="13">
        <v>44422</v>
      </c>
      <c r="H193" s="78" t="s">
        <v>1557</v>
      </c>
      <c r="I193" s="15">
        <v>76</v>
      </c>
      <c r="J193" s="15">
        <v>60</v>
      </c>
      <c r="K193" s="15">
        <v>30</v>
      </c>
      <c r="L193" s="15">
        <v>9</v>
      </c>
      <c r="M193" s="84">
        <v>34.200000000000003</v>
      </c>
      <c r="N193" s="73">
        <v>34</v>
      </c>
      <c r="O193" s="64">
        <v>3000</v>
      </c>
      <c r="P193" s="65">
        <f>Table22452368910111213141516171819202122242345678910111213[[#This Row],[PEMBULATAN]]*O193</f>
        <v>102000</v>
      </c>
    </row>
    <row r="194" spans="1:16" ht="39" customHeight="1" x14ac:dyDescent="0.2">
      <c r="A194" s="93"/>
      <c r="B194" s="76"/>
      <c r="C194" s="90" t="s">
        <v>1752</v>
      </c>
      <c r="D194" s="79" t="s">
        <v>198</v>
      </c>
      <c r="E194" s="13">
        <v>44418</v>
      </c>
      <c r="F194" s="77" t="s">
        <v>1556</v>
      </c>
      <c r="G194" s="13">
        <v>44422</v>
      </c>
      <c r="H194" s="78" t="s">
        <v>1557</v>
      </c>
      <c r="I194" s="15">
        <v>106</v>
      </c>
      <c r="J194" s="15">
        <v>70</v>
      </c>
      <c r="K194" s="15">
        <v>38</v>
      </c>
      <c r="L194" s="15">
        <v>12</v>
      </c>
      <c r="M194" s="84">
        <v>70.489999999999995</v>
      </c>
      <c r="N194" s="73">
        <v>70</v>
      </c>
      <c r="O194" s="64">
        <v>3000</v>
      </c>
      <c r="P194" s="65">
        <f>Table22452368910111213141516171819202122242345678910111213[[#This Row],[PEMBULATAN]]*O194</f>
        <v>210000</v>
      </c>
    </row>
    <row r="195" spans="1:16" ht="39" customHeight="1" x14ac:dyDescent="0.2">
      <c r="A195" s="93"/>
      <c r="B195" s="76"/>
      <c r="C195" s="90" t="s">
        <v>1753</v>
      </c>
      <c r="D195" s="79" t="s">
        <v>198</v>
      </c>
      <c r="E195" s="13">
        <v>44418</v>
      </c>
      <c r="F195" s="77" t="s">
        <v>1556</v>
      </c>
      <c r="G195" s="13">
        <v>44422</v>
      </c>
      <c r="H195" s="78" t="s">
        <v>1557</v>
      </c>
      <c r="I195" s="15">
        <v>105</v>
      </c>
      <c r="J195" s="15">
        <v>54</v>
      </c>
      <c r="K195" s="15">
        <v>38</v>
      </c>
      <c r="L195" s="15">
        <v>24</v>
      </c>
      <c r="M195" s="84">
        <v>53.865000000000002</v>
      </c>
      <c r="N195" s="73">
        <v>54</v>
      </c>
      <c r="O195" s="64">
        <v>3000</v>
      </c>
      <c r="P195" s="65">
        <f>Table22452368910111213141516171819202122242345678910111213[[#This Row],[PEMBULATAN]]*O195</f>
        <v>162000</v>
      </c>
    </row>
    <row r="196" spans="1:16" ht="39" customHeight="1" x14ac:dyDescent="0.2">
      <c r="A196" s="93"/>
      <c r="B196" s="76"/>
      <c r="C196" s="90" t="s">
        <v>1754</v>
      </c>
      <c r="D196" s="79" t="s">
        <v>198</v>
      </c>
      <c r="E196" s="13">
        <v>44418</v>
      </c>
      <c r="F196" s="77" t="s">
        <v>1556</v>
      </c>
      <c r="G196" s="13">
        <v>44422</v>
      </c>
      <c r="H196" s="78" t="s">
        <v>1557</v>
      </c>
      <c r="I196" s="15">
        <v>104</v>
      </c>
      <c r="J196" s="15">
        <v>56</v>
      </c>
      <c r="K196" s="15">
        <v>34</v>
      </c>
      <c r="L196" s="15">
        <v>20</v>
      </c>
      <c r="M196" s="84">
        <v>49.503999999999998</v>
      </c>
      <c r="N196" s="73">
        <v>50</v>
      </c>
      <c r="O196" s="64">
        <v>3000</v>
      </c>
      <c r="P196" s="65">
        <f>Table22452368910111213141516171819202122242345678910111213[[#This Row],[PEMBULATAN]]*O196</f>
        <v>150000</v>
      </c>
    </row>
    <row r="197" spans="1:16" ht="39" customHeight="1" x14ac:dyDescent="0.2">
      <c r="A197" s="93"/>
      <c r="B197" s="76"/>
      <c r="C197" s="90" t="s">
        <v>1755</v>
      </c>
      <c r="D197" s="79" t="s">
        <v>198</v>
      </c>
      <c r="E197" s="13">
        <v>44418</v>
      </c>
      <c r="F197" s="77" t="s">
        <v>1556</v>
      </c>
      <c r="G197" s="13">
        <v>44422</v>
      </c>
      <c r="H197" s="78" t="s">
        <v>1557</v>
      </c>
      <c r="I197" s="15">
        <v>84</v>
      </c>
      <c r="J197" s="15">
        <v>70</v>
      </c>
      <c r="K197" s="15">
        <v>33</v>
      </c>
      <c r="L197" s="15">
        <v>10</v>
      </c>
      <c r="M197" s="84">
        <v>48.51</v>
      </c>
      <c r="N197" s="73">
        <v>49</v>
      </c>
      <c r="O197" s="64">
        <v>3000</v>
      </c>
      <c r="P197" s="65">
        <f>Table22452368910111213141516171819202122242345678910111213[[#This Row],[PEMBULATAN]]*O197</f>
        <v>147000</v>
      </c>
    </row>
    <row r="198" spans="1:16" ht="39" customHeight="1" x14ac:dyDescent="0.2">
      <c r="A198" s="93"/>
      <c r="B198" s="76"/>
      <c r="C198" s="90" t="s">
        <v>1756</v>
      </c>
      <c r="D198" s="79" t="s">
        <v>198</v>
      </c>
      <c r="E198" s="13">
        <v>44418</v>
      </c>
      <c r="F198" s="77" t="s">
        <v>1556</v>
      </c>
      <c r="G198" s="13">
        <v>44422</v>
      </c>
      <c r="H198" s="78" t="s">
        <v>1557</v>
      </c>
      <c r="I198" s="15">
        <v>94</v>
      </c>
      <c r="J198" s="15">
        <v>60</v>
      </c>
      <c r="K198" s="15">
        <v>30</v>
      </c>
      <c r="L198" s="15">
        <v>11</v>
      </c>
      <c r="M198" s="84">
        <v>42.3</v>
      </c>
      <c r="N198" s="73">
        <v>42</v>
      </c>
      <c r="O198" s="64">
        <v>3000</v>
      </c>
      <c r="P198" s="65">
        <f>Table22452368910111213141516171819202122242345678910111213[[#This Row],[PEMBULATAN]]*O198</f>
        <v>126000</v>
      </c>
    </row>
    <row r="199" spans="1:16" ht="39" customHeight="1" x14ac:dyDescent="0.2">
      <c r="A199" s="93"/>
      <c r="B199" s="76"/>
      <c r="C199" s="90" t="s">
        <v>1757</v>
      </c>
      <c r="D199" s="79" t="s">
        <v>198</v>
      </c>
      <c r="E199" s="13">
        <v>44418</v>
      </c>
      <c r="F199" s="77" t="s">
        <v>1556</v>
      </c>
      <c r="G199" s="13">
        <v>44422</v>
      </c>
      <c r="H199" s="78" t="s">
        <v>1557</v>
      </c>
      <c r="I199" s="15">
        <v>80</v>
      </c>
      <c r="J199" s="15">
        <v>70</v>
      </c>
      <c r="K199" s="15">
        <v>58</v>
      </c>
      <c r="L199" s="15">
        <v>19</v>
      </c>
      <c r="M199" s="84">
        <v>81.2</v>
      </c>
      <c r="N199" s="73">
        <v>81</v>
      </c>
      <c r="O199" s="64">
        <v>3000</v>
      </c>
      <c r="P199" s="65">
        <f>Table22452368910111213141516171819202122242345678910111213[[#This Row],[PEMBULATAN]]*O199</f>
        <v>243000</v>
      </c>
    </row>
    <row r="200" spans="1:16" ht="39" customHeight="1" x14ac:dyDescent="0.2">
      <c r="A200" s="93"/>
      <c r="B200" s="76"/>
      <c r="C200" s="90" t="s">
        <v>1758</v>
      </c>
      <c r="D200" s="79" t="s">
        <v>198</v>
      </c>
      <c r="E200" s="13">
        <v>44418</v>
      </c>
      <c r="F200" s="77" t="s">
        <v>1556</v>
      </c>
      <c r="G200" s="13">
        <v>44422</v>
      </c>
      <c r="H200" s="78" t="s">
        <v>1557</v>
      </c>
      <c r="I200" s="15">
        <v>110</v>
      </c>
      <c r="J200" s="15">
        <v>62</v>
      </c>
      <c r="K200" s="15">
        <v>40</v>
      </c>
      <c r="L200" s="15">
        <v>13</v>
      </c>
      <c r="M200" s="84">
        <v>68.2</v>
      </c>
      <c r="N200" s="73">
        <v>68</v>
      </c>
      <c r="O200" s="64">
        <v>3000</v>
      </c>
      <c r="P200" s="65">
        <f>Table22452368910111213141516171819202122242345678910111213[[#This Row],[PEMBULATAN]]*O200</f>
        <v>204000</v>
      </c>
    </row>
    <row r="201" spans="1:16" ht="39" customHeight="1" x14ac:dyDescent="0.2">
      <c r="A201" s="93"/>
      <c r="B201" s="76"/>
      <c r="C201" s="90" t="s">
        <v>1759</v>
      </c>
      <c r="D201" s="79" t="s">
        <v>198</v>
      </c>
      <c r="E201" s="13">
        <v>44418</v>
      </c>
      <c r="F201" s="77" t="s">
        <v>1556</v>
      </c>
      <c r="G201" s="13">
        <v>44422</v>
      </c>
      <c r="H201" s="78" t="s">
        <v>1557</v>
      </c>
      <c r="I201" s="15">
        <v>67</v>
      </c>
      <c r="J201" s="15">
        <v>60</v>
      </c>
      <c r="K201" s="15">
        <v>30</v>
      </c>
      <c r="L201" s="15">
        <v>9</v>
      </c>
      <c r="M201" s="84">
        <v>30.15</v>
      </c>
      <c r="N201" s="73">
        <v>30</v>
      </c>
      <c r="O201" s="64">
        <v>3000</v>
      </c>
      <c r="P201" s="65">
        <f>Table22452368910111213141516171819202122242345678910111213[[#This Row],[PEMBULATAN]]*O201</f>
        <v>90000</v>
      </c>
    </row>
    <row r="202" spans="1:16" ht="39" customHeight="1" x14ac:dyDescent="0.2">
      <c r="A202" s="93"/>
      <c r="B202" s="76"/>
      <c r="C202" s="90" t="s">
        <v>1760</v>
      </c>
      <c r="D202" s="79" t="s">
        <v>198</v>
      </c>
      <c r="E202" s="13">
        <v>44418</v>
      </c>
      <c r="F202" s="77" t="s">
        <v>1556</v>
      </c>
      <c r="G202" s="13">
        <v>44422</v>
      </c>
      <c r="H202" s="78" t="s">
        <v>1557</v>
      </c>
      <c r="I202" s="15">
        <v>94</v>
      </c>
      <c r="J202" s="15">
        <v>69</v>
      </c>
      <c r="K202" s="15">
        <v>38</v>
      </c>
      <c r="L202" s="15">
        <v>15</v>
      </c>
      <c r="M202" s="84">
        <v>61.616999999999997</v>
      </c>
      <c r="N202" s="73">
        <v>62</v>
      </c>
      <c r="O202" s="64">
        <v>3000</v>
      </c>
      <c r="P202" s="65">
        <f>Table22452368910111213141516171819202122242345678910111213[[#This Row],[PEMBULATAN]]*O202</f>
        <v>186000</v>
      </c>
    </row>
    <row r="203" spans="1:16" ht="39" customHeight="1" x14ac:dyDescent="0.2">
      <c r="A203" s="93"/>
      <c r="B203" s="76"/>
      <c r="C203" s="90" t="s">
        <v>1761</v>
      </c>
      <c r="D203" s="79" t="s">
        <v>198</v>
      </c>
      <c r="E203" s="13">
        <v>44418</v>
      </c>
      <c r="F203" s="77" t="s">
        <v>1556</v>
      </c>
      <c r="G203" s="13">
        <v>44422</v>
      </c>
      <c r="H203" s="78" t="s">
        <v>1557</v>
      </c>
      <c r="I203" s="15">
        <v>100</v>
      </c>
      <c r="J203" s="15">
        <v>68</v>
      </c>
      <c r="K203" s="15">
        <v>50</v>
      </c>
      <c r="L203" s="15">
        <v>21</v>
      </c>
      <c r="M203" s="84">
        <v>85</v>
      </c>
      <c r="N203" s="73">
        <v>85</v>
      </c>
      <c r="O203" s="64">
        <v>3000</v>
      </c>
      <c r="P203" s="65">
        <f>Table22452368910111213141516171819202122242345678910111213[[#This Row],[PEMBULATAN]]*O203</f>
        <v>255000</v>
      </c>
    </row>
    <row r="204" spans="1:16" ht="39" customHeight="1" x14ac:dyDescent="0.2">
      <c r="A204" s="93"/>
      <c r="B204" s="76"/>
      <c r="C204" s="90" t="s">
        <v>1762</v>
      </c>
      <c r="D204" s="79" t="s">
        <v>198</v>
      </c>
      <c r="E204" s="13">
        <v>44418</v>
      </c>
      <c r="F204" s="77" t="s">
        <v>1556</v>
      </c>
      <c r="G204" s="13">
        <v>44422</v>
      </c>
      <c r="H204" s="78" t="s">
        <v>1557</v>
      </c>
      <c r="I204" s="15">
        <v>70</v>
      </c>
      <c r="J204" s="15">
        <v>72</v>
      </c>
      <c r="K204" s="15">
        <v>25</v>
      </c>
      <c r="L204" s="15">
        <v>6</v>
      </c>
      <c r="M204" s="84">
        <v>31.5</v>
      </c>
      <c r="N204" s="73">
        <v>32</v>
      </c>
      <c r="O204" s="64">
        <v>3000</v>
      </c>
      <c r="P204" s="65">
        <f>Table22452368910111213141516171819202122242345678910111213[[#This Row],[PEMBULATAN]]*O204</f>
        <v>96000</v>
      </c>
    </row>
    <row r="205" spans="1:16" ht="39" customHeight="1" x14ac:dyDescent="0.2">
      <c r="A205" s="93"/>
      <c r="B205" s="76"/>
      <c r="C205" s="90" t="s">
        <v>1763</v>
      </c>
      <c r="D205" s="79" t="s">
        <v>198</v>
      </c>
      <c r="E205" s="13">
        <v>44418</v>
      </c>
      <c r="F205" s="77" t="s">
        <v>1556</v>
      </c>
      <c r="G205" s="13">
        <v>44422</v>
      </c>
      <c r="H205" s="78" t="s">
        <v>1557</v>
      </c>
      <c r="I205" s="15">
        <v>67</v>
      </c>
      <c r="J205" s="15">
        <v>44</v>
      </c>
      <c r="K205" s="15">
        <v>26</v>
      </c>
      <c r="L205" s="15">
        <v>6</v>
      </c>
      <c r="M205" s="84">
        <v>19.161999999999999</v>
      </c>
      <c r="N205" s="73">
        <v>19</v>
      </c>
      <c r="O205" s="64">
        <v>3000</v>
      </c>
      <c r="P205" s="65">
        <f>Table22452368910111213141516171819202122242345678910111213[[#This Row],[PEMBULATAN]]*O205</f>
        <v>57000</v>
      </c>
    </row>
    <row r="206" spans="1:16" ht="39" customHeight="1" x14ac:dyDescent="0.2">
      <c r="A206" s="93"/>
      <c r="B206" s="76"/>
      <c r="C206" s="90" t="s">
        <v>1764</v>
      </c>
      <c r="D206" s="79" t="s">
        <v>198</v>
      </c>
      <c r="E206" s="13">
        <v>44418</v>
      </c>
      <c r="F206" s="77" t="s">
        <v>1556</v>
      </c>
      <c r="G206" s="13">
        <v>44422</v>
      </c>
      <c r="H206" s="78" t="s">
        <v>1557</v>
      </c>
      <c r="I206" s="15">
        <v>60</v>
      </c>
      <c r="J206" s="15">
        <v>60</v>
      </c>
      <c r="K206" s="15">
        <v>26</v>
      </c>
      <c r="L206" s="15">
        <v>9</v>
      </c>
      <c r="M206" s="84">
        <v>23.4</v>
      </c>
      <c r="N206" s="73">
        <v>23</v>
      </c>
      <c r="O206" s="64">
        <v>3000</v>
      </c>
      <c r="P206" s="65">
        <f>Table22452368910111213141516171819202122242345678910111213[[#This Row],[PEMBULATAN]]*O206</f>
        <v>69000</v>
      </c>
    </row>
    <row r="207" spans="1:16" ht="39" customHeight="1" x14ac:dyDescent="0.2">
      <c r="A207" s="93"/>
      <c r="B207" s="76"/>
      <c r="C207" s="90" t="s">
        <v>1765</v>
      </c>
      <c r="D207" s="79" t="s">
        <v>198</v>
      </c>
      <c r="E207" s="13">
        <v>44418</v>
      </c>
      <c r="F207" s="77" t="s">
        <v>1556</v>
      </c>
      <c r="G207" s="13">
        <v>44422</v>
      </c>
      <c r="H207" s="78" t="s">
        <v>1557</v>
      </c>
      <c r="I207" s="15">
        <v>98</v>
      </c>
      <c r="J207" s="15">
        <v>60</v>
      </c>
      <c r="K207" s="15">
        <v>30</v>
      </c>
      <c r="L207" s="15">
        <v>6</v>
      </c>
      <c r="M207" s="84">
        <v>44.1</v>
      </c>
      <c r="N207" s="73">
        <v>44</v>
      </c>
      <c r="O207" s="64">
        <v>3000</v>
      </c>
      <c r="P207" s="65">
        <f>Table22452368910111213141516171819202122242345678910111213[[#This Row],[PEMBULATAN]]*O207</f>
        <v>132000</v>
      </c>
    </row>
    <row r="208" spans="1:16" ht="39" customHeight="1" x14ac:dyDescent="0.2">
      <c r="A208" s="93"/>
      <c r="B208" s="76"/>
      <c r="C208" s="90" t="s">
        <v>1766</v>
      </c>
      <c r="D208" s="79" t="s">
        <v>198</v>
      </c>
      <c r="E208" s="13">
        <v>44418</v>
      </c>
      <c r="F208" s="77" t="s">
        <v>1556</v>
      </c>
      <c r="G208" s="13">
        <v>44422</v>
      </c>
      <c r="H208" s="78" t="s">
        <v>1557</v>
      </c>
      <c r="I208" s="15">
        <v>63</v>
      </c>
      <c r="J208" s="15">
        <v>47</v>
      </c>
      <c r="K208" s="15">
        <v>21</v>
      </c>
      <c r="L208" s="15">
        <v>6</v>
      </c>
      <c r="M208" s="84">
        <v>15.545249999999999</v>
      </c>
      <c r="N208" s="73">
        <v>16</v>
      </c>
      <c r="O208" s="64">
        <v>3000</v>
      </c>
      <c r="P208" s="65">
        <f>Table22452368910111213141516171819202122242345678910111213[[#This Row],[PEMBULATAN]]*O208</f>
        <v>48000</v>
      </c>
    </row>
    <row r="209" spans="1:16" ht="39" customHeight="1" x14ac:dyDescent="0.2">
      <c r="A209" s="93"/>
      <c r="B209" s="76"/>
      <c r="C209" s="90" t="s">
        <v>1767</v>
      </c>
      <c r="D209" s="79" t="s">
        <v>198</v>
      </c>
      <c r="E209" s="13">
        <v>44418</v>
      </c>
      <c r="F209" s="77" t="s">
        <v>1556</v>
      </c>
      <c r="G209" s="13">
        <v>44422</v>
      </c>
      <c r="H209" s="78" t="s">
        <v>1557</v>
      </c>
      <c r="I209" s="15">
        <v>70</v>
      </c>
      <c r="J209" s="15">
        <v>60</v>
      </c>
      <c r="K209" s="15">
        <v>30</v>
      </c>
      <c r="L209" s="15">
        <v>10</v>
      </c>
      <c r="M209" s="84">
        <v>31.5</v>
      </c>
      <c r="N209" s="73">
        <v>32</v>
      </c>
      <c r="O209" s="64">
        <v>3000</v>
      </c>
      <c r="P209" s="65">
        <f>Table22452368910111213141516171819202122242345678910111213[[#This Row],[PEMBULATAN]]*O209</f>
        <v>96000</v>
      </c>
    </row>
    <row r="210" spans="1:16" ht="39" customHeight="1" x14ac:dyDescent="0.2">
      <c r="A210" s="93"/>
      <c r="B210" s="76"/>
      <c r="C210" s="90" t="s">
        <v>1768</v>
      </c>
      <c r="D210" s="79" t="s">
        <v>198</v>
      </c>
      <c r="E210" s="13">
        <v>44418</v>
      </c>
      <c r="F210" s="77" t="s">
        <v>1556</v>
      </c>
      <c r="G210" s="13">
        <v>44422</v>
      </c>
      <c r="H210" s="78" t="s">
        <v>1557</v>
      </c>
      <c r="I210" s="15">
        <v>68</v>
      </c>
      <c r="J210" s="15">
        <v>60</v>
      </c>
      <c r="K210" s="15">
        <v>30</v>
      </c>
      <c r="L210" s="15">
        <v>10</v>
      </c>
      <c r="M210" s="84">
        <v>30.6</v>
      </c>
      <c r="N210" s="73">
        <v>31</v>
      </c>
      <c r="O210" s="64">
        <v>3000</v>
      </c>
      <c r="P210" s="65">
        <f>Table22452368910111213141516171819202122242345678910111213[[#This Row],[PEMBULATAN]]*O210</f>
        <v>93000</v>
      </c>
    </row>
    <row r="211" spans="1:16" ht="39" customHeight="1" x14ac:dyDescent="0.2">
      <c r="A211" s="93"/>
      <c r="B211" s="76"/>
      <c r="C211" s="90" t="s">
        <v>1769</v>
      </c>
      <c r="D211" s="79" t="s">
        <v>198</v>
      </c>
      <c r="E211" s="13">
        <v>44418</v>
      </c>
      <c r="F211" s="77" t="s">
        <v>1556</v>
      </c>
      <c r="G211" s="13">
        <v>44422</v>
      </c>
      <c r="H211" s="78" t="s">
        <v>1557</v>
      </c>
      <c r="I211" s="15">
        <v>100</v>
      </c>
      <c r="J211" s="15">
        <v>65</v>
      </c>
      <c r="K211" s="15">
        <v>28</v>
      </c>
      <c r="L211" s="15">
        <v>9</v>
      </c>
      <c r="M211" s="84">
        <v>45.5</v>
      </c>
      <c r="N211" s="73">
        <v>46</v>
      </c>
      <c r="O211" s="64">
        <v>3000</v>
      </c>
      <c r="P211" s="65">
        <f>Table22452368910111213141516171819202122242345678910111213[[#This Row],[PEMBULATAN]]*O211</f>
        <v>138000</v>
      </c>
    </row>
    <row r="212" spans="1:16" ht="39" customHeight="1" x14ac:dyDescent="0.2">
      <c r="A212" s="93"/>
      <c r="B212" s="76"/>
      <c r="C212" s="90" t="s">
        <v>1770</v>
      </c>
      <c r="D212" s="79" t="s">
        <v>198</v>
      </c>
      <c r="E212" s="13">
        <v>44418</v>
      </c>
      <c r="F212" s="77" t="s">
        <v>1556</v>
      </c>
      <c r="G212" s="13">
        <v>44422</v>
      </c>
      <c r="H212" s="78" t="s">
        <v>1557</v>
      </c>
      <c r="I212" s="15">
        <v>104</v>
      </c>
      <c r="J212" s="15">
        <v>60</v>
      </c>
      <c r="K212" s="15">
        <v>29</v>
      </c>
      <c r="L212" s="15">
        <v>13</v>
      </c>
      <c r="M212" s="84">
        <v>45.24</v>
      </c>
      <c r="N212" s="73">
        <v>45</v>
      </c>
      <c r="O212" s="64">
        <v>3000</v>
      </c>
      <c r="P212" s="65">
        <f>Table22452368910111213141516171819202122242345678910111213[[#This Row],[PEMBULATAN]]*O212</f>
        <v>135000</v>
      </c>
    </row>
    <row r="213" spans="1:16" ht="39" customHeight="1" x14ac:dyDescent="0.2">
      <c r="A213" s="93"/>
      <c r="B213" s="76"/>
      <c r="C213" s="90" t="s">
        <v>1771</v>
      </c>
      <c r="D213" s="79" t="s">
        <v>198</v>
      </c>
      <c r="E213" s="13">
        <v>44418</v>
      </c>
      <c r="F213" s="77" t="s">
        <v>1556</v>
      </c>
      <c r="G213" s="13">
        <v>44422</v>
      </c>
      <c r="H213" s="78" t="s">
        <v>1557</v>
      </c>
      <c r="I213" s="15">
        <v>97</v>
      </c>
      <c r="J213" s="15">
        <v>70</v>
      </c>
      <c r="K213" s="15">
        <v>30</v>
      </c>
      <c r="L213" s="15">
        <v>9</v>
      </c>
      <c r="M213" s="84">
        <v>50.924999999999997</v>
      </c>
      <c r="N213" s="73">
        <v>51</v>
      </c>
      <c r="O213" s="64">
        <v>3000</v>
      </c>
      <c r="P213" s="65">
        <f>Table22452368910111213141516171819202122242345678910111213[[#This Row],[PEMBULATAN]]*O213</f>
        <v>153000</v>
      </c>
    </row>
    <row r="214" spans="1:16" ht="39" customHeight="1" x14ac:dyDescent="0.2">
      <c r="A214" s="93"/>
      <c r="B214" s="76"/>
      <c r="C214" s="90" t="s">
        <v>1772</v>
      </c>
      <c r="D214" s="79" t="s">
        <v>198</v>
      </c>
      <c r="E214" s="13">
        <v>44418</v>
      </c>
      <c r="F214" s="77" t="s">
        <v>1556</v>
      </c>
      <c r="G214" s="13">
        <v>44422</v>
      </c>
      <c r="H214" s="78" t="s">
        <v>1557</v>
      </c>
      <c r="I214" s="15">
        <v>26</v>
      </c>
      <c r="J214" s="15">
        <v>59</v>
      </c>
      <c r="K214" s="15">
        <v>40</v>
      </c>
      <c r="L214" s="15">
        <v>18</v>
      </c>
      <c r="M214" s="84">
        <v>15.34</v>
      </c>
      <c r="N214" s="73">
        <v>18</v>
      </c>
      <c r="O214" s="64">
        <v>3000</v>
      </c>
      <c r="P214" s="65">
        <f>Table22452368910111213141516171819202122242345678910111213[[#This Row],[PEMBULATAN]]*O214</f>
        <v>54000</v>
      </c>
    </row>
    <row r="215" spans="1:16" ht="39" customHeight="1" x14ac:dyDescent="0.2">
      <c r="A215" s="93"/>
      <c r="B215" s="76"/>
      <c r="C215" s="90" t="s">
        <v>1773</v>
      </c>
      <c r="D215" s="79" t="s">
        <v>198</v>
      </c>
      <c r="E215" s="13">
        <v>44418</v>
      </c>
      <c r="F215" s="77" t="s">
        <v>1556</v>
      </c>
      <c r="G215" s="13">
        <v>44422</v>
      </c>
      <c r="H215" s="78" t="s">
        <v>1557</v>
      </c>
      <c r="I215" s="15">
        <v>90</v>
      </c>
      <c r="J215" s="15">
        <v>63</v>
      </c>
      <c r="K215" s="15">
        <v>39</v>
      </c>
      <c r="L215" s="15">
        <v>19</v>
      </c>
      <c r="M215" s="84">
        <v>55.282499999999999</v>
      </c>
      <c r="N215" s="73">
        <v>55</v>
      </c>
      <c r="O215" s="64">
        <v>3000</v>
      </c>
      <c r="P215" s="65">
        <f>Table22452368910111213141516171819202122242345678910111213[[#This Row],[PEMBULATAN]]*O215</f>
        <v>165000</v>
      </c>
    </row>
    <row r="216" spans="1:16" ht="39" customHeight="1" x14ac:dyDescent="0.2">
      <c r="A216" s="93"/>
      <c r="B216" s="76"/>
      <c r="C216" s="90" t="s">
        <v>1774</v>
      </c>
      <c r="D216" s="79" t="s">
        <v>198</v>
      </c>
      <c r="E216" s="13">
        <v>44418</v>
      </c>
      <c r="F216" s="77" t="s">
        <v>1556</v>
      </c>
      <c r="G216" s="13">
        <v>44422</v>
      </c>
      <c r="H216" s="78" t="s">
        <v>1557</v>
      </c>
      <c r="I216" s="15">
        <v>36</v>
      </c>
      <c r="J216" s="15">
        <v>36</v>
      </c>
      <c r="K216" s="15">
        <v>48</v>
      </c>
      <c r="L216" s="15">
        <v>3</v>
      </c>
      <c r="M216" s="84">
        <v>15.552</v>
      </c>
      <c r="N216" s="73">
        <v>16</v>
      </c>
      <c r="O216" s="64">
        <v>3000</v>
      </c>
      <c r="P216" s="65">
        <f>Table22452368910111213141516171819202122242345678910111213[[#This Row],[PEMBULATAN]]*O216</f>
        <v>48000</v>
      </c>
    </row>
    <row r="217" spans="1:16" ht="39" customHeight="1" x14ac:dyDescent="0.2">
      <c r="A217" s="93"/>
      <c r="B217" s="76"/>
      <c r="C217" s="90" t="s">
        <v>1775</v>
      </c>
      <c r="D217" s="79" t="s">
        <v>198</v>
      </c>
      <c r="E217" s="13">
        <v>44418</v>
      </c>
      <c r="F217" s="77" t="s">
        <v>1556</v>
      </c>
      <c r="G217" s="13">
        <v>44422</v>
      </c>
      <c r="H217" s="78" t="s">
        <v>1557</v>
      </c>
      <c r="I217" s="15">
        <v>50</v>
      </c>
      <c r="J217" s="15">
        <v>41</v>
      </c>
      <c r="K217" s="15">
        <v>16</v>
      </c>
      <c r="L217" s="15">
        <v>3</v>
      </c>
      <c r="M217" s="84">
        <v>8.1999999999999993</v>
      </c>
      <c r="N217" s="73">
        <v>8</v>
      </c>
      <c r="O217" s="64">
        <v>3000</v>
      </c>
      <c r="P217" s="65">
        <f>Table22452368910111213141516171819202122242345678910111213[[#This Row],[PEMBULATAN]]*O217</f>
        <v>24000</v>
      </c>
    </row>
    <row r="218" spans="1:16" ht="39" customHeight="1" x14ac:dyDescent="0.2">
      <c r="A218" s="93"/>
      <c r="B218" s="76"/>
      <c r="C218" s="90" t="s">
        <v>1776</v>
      </c>
      <c r="D218" s="79" t="s">
        <v>198</v>
      </c>
      <c r="E218" s="13">
        <v>44418</v>
      </c>
      <c r="F218" s="77" t="s">
        <v>1556</v>
      </c>
      <c r="G218" s="13">
        <v>44422</v>
      </c>
      <c r="H218" s="78" t="s">
        <v>1557</v>
      </c>
      <c r="I218" s="15">
        <v>40</v>
      </c>
      <c r="J218" s="15">
        <v>38</v>
      </c>
      <c r="K218" s="15">
        <v>16</v>
      </c>
      <c r="L218" s="15">
        <v>2</v>
      </c>
      <c r="M218" s="84">
        <v>6.08</v>
      </c>
      <c r="N218" s="73">
        <v>6</v>
      </c>
      <c r="O218" s="64">
        <v>3000</v>
      </c>
      <c r="P218" s="65">
        <f>Table22452368910111213141516171819202122242345678910111213[[#This Row],[PEMBULATAN]]*O218</f>
        <v>18000</v>
      </c>
    </row>
    <row r="219" spans="1:16" ht="39" customHeight="1" x14ac:dyDescent="0.2">
      <c r="A219" s="93"/>
      <c r="B219" s="76"/>
      <c r="C219" s="90" t="s">
        <v>1777</v>
      </c>
      <c r="D219" s="79" t="s">
        <v>198</v>
      </c>
      <c r="E219" s="13">
        <v>44418</v>
      </c>
      <c r="F219" s="77" t="s">
        <v>1556</v>
      </c>
      <c r="G219" s="13">
        <v>44422</v>
      </c>
      <c r="H219" s="78" t="s">
        <v>1557</v>
      </c>
      <c r="I219" s="15">
        <v>79</v>
      </c>
      <c r="J219" s="15">
        <v>67</v>
      </c>
      <c r="K219" s="15">
        <v>24</v>
      </c>
      <c r="L219" s="15">
        <v>9</v>
      </c>
      <c r="M219" s="84">
        <v>31.757999999999999</v>
      </c>
      <c r="N219" s="73">
        <v>32</v>
      </c>
      <c r="O219" s="64">
        <v>3000</v>
      </c>
      <c r="P219" s="65">
        <f>Table22452368910111213141516171819202122242345678910111213[[#This Row],[PEMBULATAN]]*O219</f>
        <v>96000</v>
      </c>
    </row>
    <row r="220" spans="1:16" ht="39" customHeight="1" x14ac:dyDescent="0.2">
      <c r="A220" s="93"/>
      <c r="B220" s="76"/>
      <c r="C220" s="90" t="s">
        <v>1778</v>
      </c>
      <c r="D220" s="79" t="s">
        <v>198</v>
      </c>
      <c r="E220" s="13">
        <v>44418</v>
      </c>
      <c r="F220" s="77" t="s">
        <v>1556</v>
      </c>
      <c r="G220" s="13">
        <v>44422</v>
      </c>
      <c r="H220" s="78" t="s">
        <v>1557</v>
      </c>
      <c r="I220" s="15">
        <v>90</v>
      </c>
      <c r="J220" s="15">
        <v>66</v>
      </c>
      <c r="K220" s="15">
        <v>36</v>
      </c>
      <c r="L220" s="15">
        <v>9</v>
      </c>
      <c r="M220" s="84">
        <v>53.46</v>
      </c>
      <c r="N220" s="73">
        <v>53</v>
      </c>
      <c r="O220" s="64">
        <v>3000</v>
      </c>
      <c r="P220" s="65">
        <f>Table22452368910111213141516171819202122242345678910111213[[#This Row],[PEMBULATAN]]*O220</f>
        <v>159000</v>
      </c>
    </row>
    <row r="221" spans="1:16" ht="39" customHeight="1" x14ac:dyDescent="0.2">
      <c r="A221" s="93"/>
      <c r="B221" s="76"/>
      <c r="C221" s="90" t="s">
        <v>1779</v>
      </c>
      <c r="D221" s="79" t="s">
        <v>198</v>
      </c>
      <c r="E221" s="13">
        <v>44418</v>
      </c>
      <c r="F221" s="77" t="s">
        <v>1556</v>
      </c>
      <c r="G221" s="13">
        <v>44422</v>
      </c>
      <c r="H221" s="78" t="s">
        <v>1557</v>
      </c>
      <c r="I221" s="15">
        <v>100</v>
      </c>
      <c r="J221" s="15">
        <v>60</v>
      </c>
      <c r="K221" s="15">
        <v>40</v>
      </c>
      <c r="L221" s="15">
        <v>21</v>
      </c>
      <c r="M221" s="84">
        <v>60</v>
      </c>
      <c r="N221" s="73">
        <v>60</v>
      </c>
      <c r="O221" s="64">
        <v>3000</v>
      </c>
      <c r="P221" s="65">
        <f>Table22452368910111213141516171819202122242345678910111213[[#This Row],[PEMBULATAN]]*O221</f>
        <v>180000</v>
      </c>
    </row>
    <row r="222" spans="1:16" ht="39" customHeight="1" x14ac:dyDescent="0.2">
      <c r="A222" s="93"/>
      <c r="B222" s="76"/>
      <c r="C222" s="90" t="s">
        <v>1780</v>
      </c>
      <c r="D222" s="79" t="s">
        <v>198</v>
      </c>
      <c r="E222" s="13">
        <v>44418</v>
      </c>
      <c r="F222" s="77" t="s">
        <v>1556</v>
      </c>
      <c r="G222" s="13">
        <v>44422</v>
      </c>
      <c r="H222" s="78" t="s">
        <v>1557</v>
      </c>
      <c r="I222" s="15">
        <v>99</v>
      </c>
      <c r="J222" s="15">
        <v>63</v>
      </c>
      <c r="K222" s="15">
        <v>30</v>
      </c>
      <c r="L222" s="15">
        <v>22</v>
      </c>
      <c r="M222" s="84">
        <v>46.777500000000003</v>
      </c>
      <c r="N222" s="73">
        <v>47</v>
      </c>
      <c r="O222" s="64">
        <v>3000</v>
      </c>
      <c r="P222" s="65">
        <f>Table22452368910111213141516171819202122242345678910111213[[#This Row],[PEMBULATAN]]*O222</f>
        <v>141000</v>
      </c>
    </row>
    <row r="223" spans="1:16" ht="39" customHeight="1" x14ac:dyDescent="0.2">
      <c r="A223" s="93"/>
      <c r="B223" s="76"/>
      <c r="C223" s="90" t="s">
        <v>1781</v>
      </c>
      <c r="D223" s="79" t="s">
        <v>198</v>
      </c>
      <c r="E223" s="13">
        <v>44418</v>
      </c>
      <c r="F223" s="77" t="s">
        <v>1556</v>
      </c>
      <c r="G223" s="13">
        <v>44422</v>
      </c>
      <c r="H223" s="78" t="s">
        <v>1557</v>
      </c>
      <c r="I223" s="15">
        <v>93</v>
      </c>
      <c r="J223" s="15">
        <v>60</v>
      </c>
      <c r="K223" s="15">
        <v>39</v>
      </c>
      <c r="L223" s="15">
        <v>27</v>
      </c>
      <c r="M223" s="84">
        <v>54.405000000000001</v>
      </c>
      <c r="N223" s="73">
        <v>54</v>
      </c>
      <c r="O223" s="64">
        <v>3000</v>
      </c>
      <c r="P223" s="65">
        <f>Table22452368910111213141516171819202122242345678910111213[[#This Row],[PEMBULATAN]]*O223</f>
        <v>162000</v>
      </c>
    </row>
    <row r="224" spans="1:16" ht="39" customHeight="1" x14ac:dyDescent="0.2">
      <c r="A224" s="93"/>
      <c r="B224" s="76"/>
      <c r="C224" s="90" t="s">
        <v>1782</v>
      </c>
      <c r="D224" s="79" t="s">
        <v>198</v>
      </c>
      <c r="E224" s="13">
        <v>44418</v>
      </c>
      <c r="F224" s="77" t="s">
        <v>1556</v>
      </c>
      <c r="G224" s="13">
        <v>44422</v>
      </c>
      <c r="H224" s="78" t="s">
        <v>1557</v>
      </c>
      <c r="I224" s="15">
        <v>90</v>
      </c>
      <c r="J224" s="15">
        <v>63</v>
      </c>
      <c r="K224" s="15">
        <v>27</v>
      </c>
      <c r="L224" s="15">
        <v>18</v>
      </c>
      <c r="M224" s="84">
        <v>38.272500000000001</v>
      </c>
      <c r="N224" s="73">
        <v>38</v>
      </c>
      <c r="O224" s="64">
        <v>3000</v>
      </c>
      <c r="P224" s="65">
        <f>Table22452368910111213141516171819202122242345678910111213[[#This Row],[PEMBULATAN]]*O224</f>
        <v>114000</v>
      </c>
    </row>
    <row r="225" spans="1:16" ht="39" customHeight="1" x14ac:dyDescent="0.2">
      <c r="A225" s="93"/>
      <c r="B225" s="76"/>
      <c r="C225" s="90" t="s">
        <v>1783</v>
      </c>
      <c r="D225" s="79" t="s">
        <v>198</v>
      </c>
      <c r="E225" s="13">
        <v>44418</v>
      </c>
      <c r="F225" s="77" t="s">
        <v>1556</v>
      </c>
      <c r="G225" s="13">
        <v>44422</v>
      </c>
      <c r="H225" s="78" t="s">
        <v>1557</v>
      </c>
      <c r="I225" s="15">
        <v>86</v>
      </c>
      <c r="J225" s="15">
        <v>66</v>
      </c>
      <c r="K225" s="15">
        <v>28</v>
      </c>
      <c r="L225" s="15">
        <v>6</v>
      </c>
      <c r="M225" s="84">
        <v>39.731999999999999</v>
      </c>
      <c r="N225" s="73">
        <v>40</v>
      </c>
      <c r="O225" s="64">
        <v>3000</v>
      </c>
      <c r="P225" s="65">
        <f>Table22452368910111213141516171819202122242345678910111213[[#This Row],[PEMBULATAN]]*O225</f>
        <v>120000</v>
      </c>
    </row>
    <row r="226" spans="1:16" ht="39" customHeight="1" x14ac:dyDescent="0.2">
      <c r="A226" s="93"/>
      <c r="B226" s="76"/>
      <c r="C226" s="90" t="s">
        <v>1784</v>
      </c>
      <c r="D226" s="79" t="s">
        <v>198</v>
      </c>
      <c r="E226" s="13">
        <v>44418</v>
      </c>
      <c r="F226" s="77" t="s">
        <v>1556</v>
      </c>
      <c r="G226" s="13">
        <v>44422</v>
      </c>
      <c r="H226" s="78" t="s">
        <v>1557</v>
      </c>
      <c r="I226" s="15">
        <v>60</v>
      </c>
      <c r="J226" s="15">
        <v>58</v>
      </c>
      <c r="K226" s="15">
        <v>25</v>
      </c>
      <c r="L226" s="15">
        <v>5</v>
      </c>
      <c r="M226" s="84">
        <v>21.75</v>
      </c>
      <c r="N226" s="73">
        <v>22</v>
      </c>
      <c r="O226" s="64">
        <v>3000</v>
      </c>
      <c r="P226" s="65">
        <f>Table22452368910111213141516171819202122242345678910111213[[#This Row],[PEMBULATAN]]*O226</f>
        <v>66000</v>
      </c>
    </row>
    <row r="227" spans="1:16" ht="39" customHeight="1" x14ac:dyDescent="0.2">
      <c r="A227" s="93"/>
      <c r="B227" s="76"/>
      <c r="C227" s="90" t="s">
        <v>1785</v>
      </c>
      <c r="D227" s="79" t="s">
        <v>198</v>
      </c>
      <c r="E227" s="13">
        <v>44418</v>
      </c>
      <c r="F227" s="77" t="s">
        <v>1556</v>
      </c>
      <c r="G227" s="13">
        <v>44422</v>
      </c>
      <c r="H227" s="78" t="s">
        <v>1557</v>
      </c>
      <c r="I227" s="15">
        <v>54</v>
      </c>
      <c r="J227" s="15">
        <v>40</v>
      </c>
      <c r="K227" s="15">
        <v>26</v>
      </c>
      <c r="L227" s="15">
        <v>3</v>
      </c>
      <c r="M227" s="84">
        <v>14.04</v>
      </c>
      <c r="N227" s="73">
        <v>14</v>
      </c>
      <c r="O227" s="64">
        <v>3000</v>
      </c>
      <c r="P227" s="65">
        <f>Table22452368910111213141516171819202122242345678910111213[[#This Row],[PEMBULATAN]]*O227</f>
        <v>42000</v>
      </c>
    </row>
    <row r="228" spans="1:16" ht="39" customHeight="1" x14ac:dyDescent="0.2">
      <c r="A228" s="93"/>
      <c r="B228" s="76"/>
      <c r="C228" s="90" t="s">
        <v>1786</v>
      </c>
      <c r="D228" s="79" t="s">
        <v>198</v>
      </c>
      <c r="E228" s="13">
        <v>44418</v>
      </c>
      <c r="F228" s="77" t="s">
        <v>1556</v>
      </c>
      <c r="G228" s="13">
        <v>44422</v>
      </c>
      <c r="H228" s="78" t="s">
        <v>1557</v>
      </c>
      <c r="I228" s="15">
        <v>66</v>
      </c>
      <c r="J228" s="15">
        <v>44</v>
      </c>
      <c r="K228" s="15">
        <v>19</v>
      </c>
      <c r="L228" s="15">
        <v>7</v>
      </c>
      <c r="M228" s="84">
        <v>13.794</v>
      </c>
      <c r="N228" s="73">
        <v>14</v>
      </c>
      <c r="O228" s="64">
        <v>3000</v>
      </c>
      <c r="P228" s="65">
        <f>Table22452368910111213141516171819202122242345678910111213[[#This Row],[PEMBULATAN]]*O228</f>
        <v>42000</v>
      </c>
    </row>
    <row r="229" spans="1:16" ht="39" customHeight="1" x14ac:dyDescent="0.2">
      <c r="A229" s="93"/>
      <c r="B229" s="76"/>
      <c r="C229" s="90" t="s">
        <v>1787</v>
      </c>
      <c r="D229" s="79" t="s">
        <v>198</v>
      </c>
      <c r="E229" s="13">
        <v>44418</v>
      </c>
      <c r="F229" s="77" t="s">
        <v>1556</v>
      </c>
      <c r="G229" s="13">
        <v>44422</v>
      </c>
      <c r="H229" s="78" t="s">
        <v>1557</v>
      </c>
      <c r="I229" s="15">
        <v>96</v>
      </c>
      <c r="J229" s="15">
        <v>60</v>
      </c>
      <c r="K229" s="15">
        <v>34</v>
      </c>
      <c r="L229" s="15">
        <v>19</v>
      </c>
      <c r="M229" s="84">
        <v>48.96</v>
      </c>
      <c r="N229" s="73">
        <v>49</v>
      </c>
      <c r="O229" s="64">
        <v>3000</v>
      </c>
      <c r="P229" s="65">
        <f>Table22452368910111213141516171819202122242345678910111213[[#This Row],[PEMBULATAN]]*O229</f>
        <v>147000</v>
      </c>
    </row>
    <row r="230" spans="1:16" ht="39" customHeight="1" x14ac:dyDescent="0.2">
      <c r="A230" s="93"/>
      <c r="B230" s="76"/>
      <c r="C230" s="90" t="s">
        <v>1788</v>
      </c>
      <c r="D230" s="79" t="s">
        <v>198</v>
      </c>
      <c r="E230" s="13">
        <v>44418</v>
      </c>
      <c r="F230" s="77" t="s">
        <v>1556</v>
      </c>
      <c r="G230" s="13">
        <v>44422</v>
      </c>
      <c r="H230" s="78" t="s">
        <v>1557</v>
      </c>
      <c r="I230" s="15">
        <v>82</v>
      </c>
      <c r="J230" s="15">
        <v>64</v>
      </c>
      <c r="K230" s="15">
        <v>37</v>
      </c>
      <c r="L230" s="15">
        <v>22</v>
      </c>
      <c r="M230" s="84">
        <v>48.543999999999997</v>
      </c>
      <c r="N230" s="73">
        <v>49</v>
      </c>
      <c r="O230" s="64">
        <v>3000</v>
      </c>
      <c r="P230" s="65">
        <f>Table22452368910111213141516171819202122242345678910111213[[#This Row],[PEMBULATAN]]*O230</f>
        <v>147000</v>
      </c>
    </row>
    <row r="231" spans="1:16" ht="39" customHeight="1" x14ac:dyDescent="0.2">
      <c r="A231" s="93"/>
      <c r="B231" s="76"/>
      <c r="C231" s="90" t="s">
        <v>1789</v>
      </c>
      <c r="D231" s="79" t="s">
        <v>198</v>
      </c>
      <c r="E231" s="13">
        <v>44418</v>
      </c>
      <c r="F231" s="77" t="s">
        <v>1556</v>
      </c>
      <c r="G231" s="13">
        <v>44422</v>
      </c>
      <c r="H231" s="78" t="s">
        <v>1557</v>
      </c>
      <c r="I231" s="15">
        <v>100</v>
      </c>
      <c r="J231" s="15">
        <v>50</v>
      </c>
      <c r="K231" s="15">
        <v>40</v>
      </c>
      <c r="L231" s="15">
        <v>21</v>
      </c>
      <c r="M231" s="84">
        <v>50</v>
      </c>
      <c r="N231" s="73">
        <v>50</v>
      </c>
      <c r="O231" s="64">
        <v>3000</v>
      </c>
      <c r="P231" s="65">
        <f>Table22452368910111213141516171819202122242345678910111213[[#This Row],[PEMBULATAN]]*O231</f>
        <v>150000</v>
      </c>
    </row>
    <row r="232" spans="1:16" ht="39" customHeight="1" x14ac:dyDescent="0.2">
      <c r="A232" s="93"/>
      <c r="B232" s="76"/>
      <c r="C232" s="90" t="s">
        <v>1790</v>
      </c>
      <c r="D232" s="79" t="s">
        <v>198</v>
      </c>
      <c r="E232" s="13">
        <v>44418</v>
      </c>
      <c r="F232" s="77" t="s">
        <v>1556</v>
      </c>
      <c r="G232" s="13">
        <v>44422</v>
      </c>
      <c r="H232" s="78" t="s">
        <v>1557</v>
      </c>
      <c r="I232" s="15">
        <v>95</v>
      </c>
      <c r="J232" s="15">
        <v>63</v>
      </c>
      <c r="K232" s="15">
        <v>40</v>
      </c>
      <c r="L232" s="15">
        <v>26</v>
      </c>
      <c r="M232" s="84">
        <v>59.85</v>
      </c>
      <c r="N232" s="73">
        <v>60</v>
      </c>
      <c r="O232" s="64">
        <v>3000</v>
      </c>
      <c r="P232" s="65">
        <f>Table22452368910111213141516171819202122242345678910111213[[#This Row],[PEMBULATAN]]*O232</f>
        <v>180000</v>
      </c>
    </row>
    <row r="233" spans="1:16" ht="39" customHeight="1" x14ac:dyDescent="0.2">
      <c r="A233" s="93"/>
      <c r="B233" s="76"/>
      <c r="C233" s="90" t="s">
        <v>1791</v>
      </c>
      <c r="D233" s="79" t="s">
        <v>198</v>
      </c>
      <c r="E233" s="13">
        <v>44418</v>
      </c>
      <c r="F233" s="77" t="s">
        <v>1556</v>
      </c>
      <c r="G233" s="13">
        <v>44422</v>
      </c>
      <c r="H233" s="78" t="s">
        <v>1557</v>
      </c>
      <c r="I233" s="15">
        <v>86</v>
      </c>
      <c r="J233" s="15">
        <v>50</v>
      </c>
      <c r="K233" s="15">
        <v>30</v>
      </c>
      <c r="L233" s="15">
        <v>5</v>
      </c>
      <c r="M233" s="84">
        <v>32.25</v>
      </c>
      <c r="N233" s="73">
        <v>32</v>
      </c>
      <c r="O233" s="64">
        <v>3000</v>
      </c>
      <c r="P233" s="65">
        <f>Table22452368910111213141516171819202122242345678910111213[[#This Row],[PEMBULATAN]]*O233</f>
        <v>96000</v>
      </c>
    </row>
    <row r="234" spans="1:16" ht="39" customHeight="1" x14ac:dyDescent="0.2">
      <c r="A234" s="93"/>
      <c r="B234" s="76"/>
      <c r="C234" s="90" t="s">
        <v>1792</v>
      </c>
      <c r="D234" s="79" t="s">
        <v>198</v>
      </c>
      <c r="E234" s="13">
        <v>44418</v>
      </c>
      <c r="F234" s="77" t="s">
        <v>1556</v>
      </c>
      <c r="G234" s="13">
        <v>44422</v>
      </c>
      <c r="H234" s="78" t="s">
        <v>1557</v>
      </c>
      <c r="I234" s="15">
        <v>57</v>
      </c>
      <c r="J234" s="15">
        <v>45</v>
      </c>
      <c r="K234" s="15">
        <v>20</v>
      </c>
      <c r="L234" s="15">
        <v>6</v>
      </c>
      <c r="M234" s="84">
        <v>12.824999999999999</v>
      </c>
      <c r="N234" s="73">
        <v>13</v>
      </c>
      <c r="O234" s="64">
        <v>3000</v>
      </c>
      <c r="P234" s="65">
        <f>Table22452368910111213141516171819202122242345678910111213[[#This Row],[PEMBULATAN]]*O234</f>
        <v>39000</v>
      </c>
    </row>
    <row r="235" spans="1:16" ht="39" customHeight="1" x14ac:dyDescent="0.2">
      <c r="A235" s="93"/>
      <c r="B235" s="76"/>
      <c r="C235" s="90" t="s">
        <v>1793</v>
      </c>
      <c r="D235" s="79" t="s">
        <v>198</v>
      </c>
      <c r="E235" s="13">
        <v>44418</v>
      </c>
      <c r="F235" s="77" t="s">
        <v>1556</v>
      </c>
      <c r="G235" s="13">
        <v>44422</v>
      </c>
      <c r="H235" s="78" t="s">
        <v>1557</v>
      </c>
      <c r="I235" s="15">
        <v>57</v>
      </c>
      <c r="J235" s="15">
        <v>39</v>
      </c>
      <c r="K235" s="15">
        <v>22</v>
      </c>
      <c r="L235" s="15">
        <v>4</v>
      </c>
      <c r="M235" s="84">
        <v>12.2265</v>
      </c>
      <c r="N235" s="73">
        <v>12</v>
      </c>
      <c r="O235" s="64">
        <v>3000</v>
      </c>
      <c r="P235" s="65">
        <f>Table22452368910111213141516171819202122242345678910111213[[#This Row],[PEMBULATAN]]*O235</f>
        <v>36000</v>
      </c>
    </row>
    <row r="236" spans="1:16" ht="39" customHeight="1" x14ac:dyDescent="0.2">
      <c r="A236" s="93"/>
      <c r="B236" s="76"/>
      <c r="C236" s="90" t="s">
        <v>1794</v>
      </c>
      <c r="D236" s="79" t="s">
        <v>198</v>
      </c>
      <c r="E236" s="13">
        <v>44418</v>
      </c>
      <c r="F236" s="77" t="s">
        <v>1556</v>
      </c>
      <c r="G236" s="13">
        <v>44422</v>
      </c>
      <c r="H236" s="78" t="s">
        <v>1557</v>
      </c>
      <c r="I236" s="15">
        <v>97</v>
      </c>
      <c r="J236" s="15">
        <v>62</v>
      </c>
      <c r="K236" s="15">
        <v>34</v>
      </c>
      <c r="L236" s="15">
        <v>20</v>
      </c>
      <c r="M236" s="84">
        <v>51.119</v>
      </c>
      <c r="N236" s="73">
        <v>51</v>
      </c>
      <c r="O236" s="64">
        <v>3000</v>
      </c>
      <c r="P236" s="65">
        <f>Table22452368910111213141516171819202122242345678910111213[[#This Row],[PEMBULATAN]]*O236</f>
        <v>153000</v>
      </c>
    </row>
    <row r="237" spans="1:16" ht="39" customHeight="1" x14ac:dyDescent="0.2">
      <c r="A237" s="93"/>
      <c r="B237" s="76"/>
      <c r="C237" s="90" t="s">
        <v>1795</v>
      </c>
      <c r="D237" s="79" t="s">
        <v>198</v>
      </c>
      <c r="E237" s="13">
        <v>44418</v>
      </c>
      <c r="F237" s="77" t="s">
        <v>1556</v>
      </c>
      <c r="G237" s="13">
        <v>44422</v>
      </c>
      <c r="H237" s="78" t="s">
        <v>1557</v>
      </c>
      <c r="I237" s="15">
        <v>59</v>
      </c>
      <c r="J237" s="15">
        <v>60</v>
      </c>
      <c r="K237" s="15">
        <v>25</v>
      </c>
      <c r="L237" s="15">
        <v>6</v>
      </c>
      <c r="M237" s="84">
        <v>22.125</v>
      </c>
      <c r="N237" s="73">
        <v>22</v>
      </c>
      <c r="O237" s="64">
        <v>3000</v>
      </c>
      <c r="P237" s="65">
        <f>Table22452368910111213141516171819202122242345678910111213[[#This Row],[PEMBULATAN]]*O237</f>
        <v>66000</v>
      </c>
    </row>
    <row r="238" spans="1:16" ht="39" customHeight="1" x14ac:dyDescent="0.2">
      <c r="A238" s="93"/>
      <c r="B238" s="76"/>
      <c r="C238" s="90" t="s">
        <v>1796</v>
      </c>
      <c r="D238" s="79" t="s">
        <v>198</v>
      </c>
      <c r="E238" s="13">
        <v>44418</v>
      </c>
      <c r="F238" s="77" t="s">
        <v>1556</v>
      </c>
      <c r="G238" s="13">
        <v>44422</v>
      </c>
      <c r="H238" s="78" t="s">
        <v>1557</v>
      </c>
      <c r="I238" s="15">
        <v>79</v>
      </c>
      <c r="J238" s="15">
        <v>69</v>
      </c>
      <c r="K238" s="15">
        <v>30</v>
      </c>
      <c r="L238" s="15">
        <v>9</v>
      </c>
      <c r="M238" s="84">
        <v>40.8825</v>
      </c>
      <c r="N238" s="73">
        <v>41</v>
      </c>
      <c r="O238" s="64">
        <v>3000</v>
      </c>
      <c r="P238" s="65">
        <f>Table22452368910111213141516171819202122242345678910111213[[#This Row],[PEMBULATAN]]*O238</f>
        <v>123000</v>
      </c>
    </row>
    <row r="239" spans="1:16" ht="39" customHeight="1" x14ac:dyDescent="0.2">
      <c r="A239" s="93"/>
      <c r="B239" s="76"/>
      <c r="C239" s="90" t="s">
        <v>1797</v>
      </c>
      <c r="D239" s="79" t="s">
        <v>198</v>
      </c>
      <c r="E239" s="13">
        <v>44418</v>
      </c>
      <c r="F239" s="77" t="s">
        <v>1556</v>
      </c>
      <c r="G239" s="13">
        <v>44422</v>
      </c>
      <c r="H239" s="78" t="s">
        <v>1557</v>
      </c>
      <c r="I239" s="15">
        <v>70</v>
      </c>
      <c r="J239" s="15">
        <v>40</v>
      </c>
      <c r="K239" s="15">
        <v>26</v>
      </c>
      <c r="L239" s="15">
        <v>9</v>
      </c>
      <c r="M239" s="84">
        <v>18.2</v>
      </c>
      <c r="N239" s="73">
        <v>18</v>
      </c>
      <c r="O239" s="64">
        <v>3000</v>
      </c>
      <c r="P239" s="65">
        <f>Table22452368910111213141516171819202122242345678910111213[[#This Row],[PEMBULATAN]]*O239</f>
        <v>54000</v>
      </c>
    </row>
    <row r="240" spans="1:16" ht="39" customHeight="1" x14ac:dyDescent="0.2">
      <c r="A240" s="93"/>
      <c r="B240" s="76"/>
      <c r="C240" s="90" t="s">
        <v>1798</v>
      </c>
      <c r="D240" s="79" t="s">
        <v>198</v>
      </c>
      <c r="E240" s="13">
        <v>44418</v>
      </c>
      <c r="F240" s="77" t="s">
        <v>1556</v>
      </c>
      <c r="G240" s="13">
        <v>44422</v>
      </c>
      <c r="H240" s="78" t="s">
        <v>1557</v>
      </c>
      <c r="I240" s="15">
        <v>58</v>
      </c>
      <c r="J240" s="15">
        <v>45</v>
      </c>
      <c r="K240" s="15">
        <v>17</v>
      </c>
      <c r="L240" s="15">
        <v>4</v>
      </c>
      <c r="M240" s="84">
        <v>11.092499999999999</v>
      </c>
      <c r="N240" s="73">
        <v>11</v>
      </c>
      <c r="O240" s="64">
        <v>3000</v>
      </c>
      <c r="P240" s="65">
        <f>Table22452368910111213141516171819202122242345678910111213[[#This Row],[PEMBULATAN]]*O240</f>
        <v>33000</v>
      </c>
    </row>
    <row r="241" spans="1:16" ht="39" customHeight="1" x14ac:dyDescent="0.2">
      <c r="A241" s="93"/>
      <c r="B241" s="76"/>
      <c r="C241" s="90" t="s">
        <v>1799</v>
      </c>
      <c r="D241" s="79" t="s">
        <v>198</v>
      </c>
      <c r="E241" s="13">
        <v>44418</v>
      </c>
      <c r="F241" s="77" t="s">
        <v>1556</v>
      </c>
      <c r="G241" s="13">
        <v>44422</v>
      </c>
      <c r="H241" s="78" t="s">
        <v>1557</v>
      </c>
      <c r="I241" s="15">
        <v>64</v>
      </c>
      <c r="J241" s="15">
        <v>43</v>
      </c>
      <c r="K241" s="15">
        <v>23</v>
      </c>
      <c r="L241" s="15">
        <v>4</v>
      </c>
      <c r="M241" s="84">
        <v>15.824</v>
      </c>
      <c r="N241" s="73">
        <v>16</v>
      </c>
      <c r="O241" s="64">
        <v>3000</v>
      </c>
      <c r="P241" s="65">
        <f>Table22452368910111213141516171819202122242345678910111213[[#This Row],[PEMBULATAN]]*O241</f>
        <v>48000</v>
      </c>
    </row>
    <row r="242" spans="1:16" ht="39" customHeight="1" x14ac:dyDescent="0.2">
      <c r="A242" s="93"/>
      <c r="B242" s="76"/>
      <c r="C242" s="90" t="s">
        <v>1800</v>
      </c>
      <c r="D242" s="79" t="s">
        <v>198</v>
      </c>
      <c r="E242" s="13">
        <v>44418</v>
      </c>
      <c r="F242" s="77" t="s">
        <v>1556</v>
      </c>
      <c r="G242" s="13">
        <v>44422</v>
      </c>
      <c r="H242" s="78" t="s">
        <v>1557</v>
      </c>
      <c r="I242" s="15">
        <v>34</v>
      </c>
      <c r="J242" s="15">
        <v>25</v>
      </c>
      <c r="K242" s="15">
        <v>16</v>
      </c>
      <c r="L242" s="15">
        <v>1</v>
      </c>
      <c r="M242" s="84">
        <v>3.4</v>
      </c>
      <c r="N242" s="73">
        <v>3</v>
      </c>
      <c r="O242" s="64">
        <v>3000</v>
      </c>
      <c r="P242" s="65">
        <f>Table22452368910111213141516171819202122242345678910111213[[#This Row],[PEMBULATAN]]*O242</f>
        <v>9000</v>
      </c>
    </row>
    <row r="243" spans="1:16" ht="39" customHeight="1" x14ac:dyDescent="0.2">
      <c r="A243" s="93"/>
      <c r="B243" s="76"/>
      <c r="C243" s="90" t="s">
        <v>1801</v>
      </c>
      <c r="D243" s="79" t="s">
        <v>198</v>
      </c>
      <c r="E243" s="13">
        <v>44418</v>
      </c>
      <c r="F243" s="77" t="s">
        <v>1556</v>
      </c>
      <c r="G243" s="13">
        <v>44422</v>
      </c>
      <c r="H243" s="78" t="s">
        <v>1557</v>
      </c>
      <c r="I243" s="15">
        <v>34</v>
      </c>
      <c r="J243" s="15">
        <v>42</v>
      </c>
      <c r="K243" s="15">
        <v>23</v>
      </c>
      <c r="L243" s="15">
        <v>2</v>
      </c>
      <c r="M243" s="84">
        <v>8.2110000000000003</v>
      </c>
      <c r="N243" s="73">
        <v>8</v>
      </c>
      <c r="O243" s="64">
        <v>3000</v>
      </c>
      <c r="P243" s="65">
        <f>Table22452368910111213141516171819202122242345678910111213[[#This Row],[PEMBULATAN]]*O243</f>
        <v>24000</v>
      </c>
    </row>
    <row r="244" spans="1:16" ht="39" customHeight="1" x14ac:dyDescent="0.2">
      <c r="A244" s="93"/>
      <c r="B244" s="76"/>
      <c r="C244" s="90" t="s">
        <v>1802</v>
      </c>
      <c r="D244" s="79" t="s">
        <v>198</v>
      </c>
      <c r="E244" s="13">
        <v>44418</v>
      </c>
      <c r="F244" s="77" t="s">
        <v>1556</v>
      </c>
      <c r="G244" s="13">
        <v>44422</v>
      </c>
      <c r="H244" s="78" t="s">
        <v>1557</v>
      </c>
      <c r="I244" s="15">
        <v>56</v>
      </c>
      <c r="J244" s="15">
        <v>68</v>
      </c>
      <c r="K244" s="15">
        <v>23</v>
      </c>
      <c r="L244" s="15">
        <v>16</v>
      </c>
      <c r="M244" s="84">
        <v>21.896000000000001</v>
      </c>
      <c r="N244" s="73">
        <v>22</v>
      </c>
      <c r="O244" s="64">
        <v>3000</v>
      </c>
      <c r="P244" s="65">
        <f>Table22452368910111213141516171819202122242345678910111213[[#This Row],[PEMBULATAN]]*O244</f>
        <v>66000</v>
      </c>
    </row>
    <row r="245" spans="1:16" ht="39" customHeight="1" x14ac:dyDescent="0.2">
      <c r="A245" s="93"/>
      <c r="B245" s="76"/>
      <c r="C245" s="90" t="s">
        <v>1803</v>
      </c>
      <c r="D245" s="79" t="s">
        <v>198</v>
      </c>
      <c r="E245" s="13">
        <v>44418</v>
      </c>
      <c r="F245" s="77" t="s">
        <v>1556</v>
      </c>
      <c r="G245" s="13">
        <v>44422</v>
      </c>
      <c r="H245" s="78" t="s">
        <v>1557</v>
      </c>
      <c r="I245" s="15">
        <v>97</v>
      </c>
      <c r="J245" s="15">
        <v>64</v>
      </c>
      <c r="K245" s="15">
        <v>41</v>
      </c>
      <c r="L245" s="15">
        <v>21</v>
      </c>
      <c r="M245" s="84">
        <v>63.631999999999998</v>
      </c>
      <c r="N245" s="73">
        <v>64</v>
      </c>
      <c r="O245" s="64">
        <v>3000</v>
      </c>
      <c r="P245" s="65">
        <f>Table22452368910111213141516171819202122242345678910111213[[#This Row],[PEMBULATAN]]*O245</f>
        <v>192000</v>
      </c>
    </row>
    <row r="246" spans="1:16" ht="39" customHeight="1" x14ac:dyDescent="0.2">
      <c r="A246" s="93"/>
      <c r="B246" s="76"/>
      <c r="C246" s="90" t="s">
        <v>1804</v>
      </c>
      <c r="D246" s="79" t="s">
        <v>198</v>
      </c>
      <c r="E246" s="13">
        <v>44418</v>
      </c>
      <c r="F246" s="77" t="s">
        <v>1556</v>
      </c>
      <c r="G246" s="13">
        <v>44422</v>
      </c>
      <c r="H246" s="78" t="s">
        <v>1557</v>
      </c>
      <c r="I246" s="15">
        <v>76</v>
      </c>
      <c r="J246" s="15">
        <v>56</v>
      </c>
      <c r="K246" s="15">
        <v>37</v>
      </c>
      <c r="L246" s="15">
        <v>8</v>
      </c>
      <c r="M246" s="84">
        <v>39.368000000000002</v>
      </c>
      <c r="N246" s="73">
        <v>39</v>
      </c>
      <c r="O246" s="64">
        <v>3000</v>
      </c>
      <c r="P246" s="65">
        <f>Table22452368910111213141516171819202122242345678910111213[[#This Row],[PEMBULATAN]]*O246</f>
        <v>117000</v>
      </c>
    </row>
    <row r="247" spans="1:16" ht="39" customHeight="1" x14ac:dyDescent="0.2">
      <c r="A247" s="93"/>
      <c r="B247" s="76"/>
      <c r="C247" s="90" t="s">
        <v>1805</v>
      </c>
      <c r="D247" s="79" t="s">
        <v>198</v>
      </c>
      <c r="E247" s="13">
        <v>44418</v>
      </c>
      <c r="F247" s="77" t="s">
        <v>1556</v>
      </c>
      <c r="G247" s="13">
        <v>44422</v>
      </c>
      <c r="H247" s="78" t="s">
        <v>1557</v>
      </c>
      <c r="I247" s="15">
        <v>62</v>
      </c>
      <c r="J247" s="15">
        <v>60</v>
      </c>
      <c r="K247" s="15">
        <v>31</v>
      </c>
      <c r="L247" s="15">
        <v>8</v>
      </c>
      <c r="M247" s="84">
        <v>28.83</v>
      </c>
      <c r="N247" s="73">
        <v>29</v>
      </c>
      <c r="O247" s="64">
        <v>3000</v>
      </c>
      <c r="P247" s="65">
        <f>Table22452368910111213141516171819202122242345678910111213[[#This Row],[PEMBULATAN]]*O247</f>
        <v>87000</v>
      </c>
    </row>
    <row r="248" spans="1:16" ht="39" customHeight="1" x14ac:dyDescent="0.2">
      <c r="A248" s="93"/>
      <c r="B248" s="76"/>
      <c r="C248" s="90" t="s">
        <v>1806</v>
      </c>
      <c r="D248" s="79" t="s">
        <v>198</v>
      </c>
      <c r="E248" s="13">
        <v>44418</v>
      </c>
      <c r="F248" s="77" t="s">
        <v>1556</v>
      </c>
      <c r="G248" s="13">
        <v>44422</v>
      </c>
      <c r="H248" s="78" t="s">
        <v>1557</v>
      </c>
      <c r="I248" s="15">
        <v>92</v>
      </c>
      <c r="J248" s="15">
        <v>67</v>
      </c>
      <c r="K248" s="15">
        <v>33</v>
      </c>
      <c r="L248" s="15">
        <v>13</v>
      </c>
      <c r="M248" s="84">
        <v>50.853000000000002</v>
      </c>
      <c r="N248" s="73">
        <v>51</v>
      </c>
      <c r="O248" s="64">
        <v>3000</v>
      </c>
      <c r="P248" s="65">
        <f>Table22452368910111213141516171819202122242345678910111213[[#This Row],[PEMBULATAN]]*O248</f>
        <v>153000</v>
      </c>
    </row>
    <row r="249" spans="1:16" ht="39" customHeight="1" x14ac:dyDescent="0.2">
      <c r="A249" s="93"/>
      <c r="B249" s="76"/>
      <c r="C249" s="90" t="s">
        <v>1807</v>
      </c>
      <c r="D249" s="79" t="s">
        <v>198</v>
      </c>
      <c r="E249" s="13">
        <v>44418</v>
      </c>
      <c r="F249" s="77" t="s">
        <v>1556</v>
      </c>
      <c r="G249" s="13">
        <v>44422</v>
      </c>
      <c r="H249" s="78" t="s">
        <v>1557</v>
      </c>
      <c r="I249" s="15">
        <v>103</v>
      </c>
      <c r="J249" s="15">
        <v>60</v>
      </c>
      <c r="K249" s="15">
        <v>35</v>
      </c>
      <c r="L249" s="15">
        <v>33</v>
      </c>
      <c r="M249" s="84">
        <v>54.075000000000003</v>
      </c>
      <c r="N249" s="73">
        <v>54</v>
      </c>
      <c r="O249" s="64">
        <v>3000</v>
      </c>
      <c r="P249" s="65">
        <f>Table22452368910111213141516171819202122242345678910111213[[#This Row],[PEMBULATAN]]*O249</f>
        <v>162000</v>
      </c>
    </row>
    <row r="250" spans="1:16" ht="39" customHeight="1" x14ac:dyDescent="0.2">
      <c r="A250" s="93"/>
      <c r="B250" s="76"/>
      <c r="C250" s="90" t="s">
        <v>1808</v>
      </c>
      <c r="D250" s="79" t="s">
        <v>198</v>
      </c>
      <c r="E250" s="13">
        <v>44418</v>
      </c>
      <c r="F250" s="77" t="s">
        <v>1556</v>
      </c>
      <c r="G250" s="13">
        <v>44422</v>
      </c>
      <c r="H250" s="78" t="s">
        <v>1557</v>
      </c>
      <c r="I250" s="15">
        <v>93</v>
      </c>
      <c r="J250" s="15">
        <v>56</v>
      </c>
      <c r="K250" s="15">
        <v>34</v>
      </c>
      <c r="L250" s="15">
        <v>17</v>
      </c>
      <c r="M250" s="84">
        <v>44.268000000000001</v>
      </c>
      <c r="N250" s="73">
        <v>44</v>
      </c>
      <c r="O250" s="64">
        <v>3000</v>
      </c>
      <c r="P250" s="65">
        <f>Table22452368910111213141516171819202122242345678910111213[[#This Row],[PEMBULATAN]]*O250</f>
        <v>132000</v>
      </c>
    </row>
    <row r="251" spans="1:16" ht="39" customHeight="1" x14ac:dyDescent="0.2">
      <c r="A251" s="93"/>
      <c r="B251" s="76"/>
      <c r="C251" s="90" t="s">
        <v>1809</v>
      </c>
      <c r="D251" s="79" t="s">
        <v>198</v>
      </c>
      <c r="E251" s="13">
        <v>44418</v>
      </c>
      <c r="F251" s="77" t="s">
        <v>1556</v>
      </c>
      <c r="G251" s="13">
        <v>44422</v>
      </c>
      <c r="H251" s="78" t="s">
        <v>1557</v>
      </c>
      <c r="I251" s="15">
        <v>79</v>
      </c>
      <c r="J251" s="15">
        <v>60</v>
      </c>
      <c r="K251" s="15">
        <v>28</v>
      </c>
      <c r="L251" s="15">
        <v>5</v>
      </c>
      <c r="M251" s="84">
        <v>33.18</v>
      </c>
      <c r="N251" s="73">
        <v>33</v>
      </c>
      <c r="O251" s="64">
        <v>3000</v>
      </c>
      <c r="P251" s="65">
        <f>Table22452368910111213141516171819202122242345678910111213[[#This Row],[PEMBULATAN]]*O251</f>
        <v>99000</v>
      </c>
    </row>
    <row r="252" spans="1:16" ht="39" customHeight="1" x14ac:dyDescent="0.2">
      <c r="A252" s="93"/>
      <c r="B252" s="76"/>
      <c r="C252" s="90" t="s">
        <v>1810</v>
      </c>
      <c r="D252" s="79" t="s">
        <v>198</v>
      </c>
      <c r="E252" s="13">
        <v>44418</v>
      </c>
      <c r="F252" s="77" t="s">
        <v>1556</v>
      </c>
      <c r="G252" s="13">
        <v>44422</v>
      </c>
      <c r="H252" s="78" t="s">
        <v>1557</v>
      </c>
      <c r="I252" s="15">
        <v>90</v>
      </c>
      <c r="J252" s="15">
        <v>60</v>
      </c>
      <c r="K252" s="15">
        <v>25</v>
      </c>
      <c r="L252" s="15">
        <v>16</v>
      </c>
      <c r="M252" s="84">
        <v>33.75</v>
      </c>
      <c r="N252" s="73">
        <v>34</v>
      </c>
      <c r="O252" s="64">
        <v>3000</v>
      </c>
      <c r="P252" s="65">
        <f>Table22452368910111213141516171819202122242345678910111213[[#This Row],[PEMBULATAN]]*O252</f>
        <v>102000</v>
      </c>
    </row>
    <row r="253" spans="1:16" ht="39" customHeight="1" x14ac:dyDescent="0.2">
      <c r="A253" s="93"/>
      <c r="B253" s="76"/>
      <c r="C253" s="90" t="s">
        <v>1811</v>
      </c>
      <c r="D253" s="79" t="s">
        <v>198</v>
      </c>
      <c r="E253" s="13">
        <v>44418</v>
      </c>
      <c r="F253" s="77" t="s">
        <v>1556</v>
      </c>
      <c r="G253" s="13">
        <v>44422</v>
      </c>
      <c r="H253" s="78" t="s">
        <v>1557</v>
      </c>
      <c r="I253" s="15">
        <v>50</v>
      </c>
      <c r="J253" s="15">
        <v>44</v>
      </c>
      <c r="K253" s="15">
        <v>15</v>
      </c>
      <c r="L253" s="15">
        <v>3</v>
      </c>
      <c r="M253" s="84">
        <v>8.25</v>
      </c>
      <c r="N253" s="73">
        <v>8</v>
      </c>
      <c r="O253" s="64">
        <v>3000</v>
      </c>
      <c r="P253" s="65">
        <f>Table22452368910111213141516171819202122242345678910111213[[#This Row],[PEMBULATAN]]*O253</f>
        <v>24000</v>
      </c>
    </row>
    <row r="254" spans="1:16" ht="39" customHeight="1" x14ac:dyDescent="0.2">
      <c r="A254" s="93"/>
      <c r="B254" s="76"/>
      <c r="C254" s="90" t="s">
        <v>1812</v>
      </c>
      <c r="D254" s="79" t="s">
        <v>198</v>
      </c>
      <c r="E254" s="13">
        <v>44418</v>
      </c>
      <c r="F254" s="77" t="s">
        <v>1556</v>
      </c>
      <c r="G254" s="13">
        <v>44422</v>
      </c>
      <c r="H254" s="78" t="s">
        <v>1557</v>
      </c>
      <c r="I254" s="15">
        <v>98</v>
      </c>
      <c r="J254" s="15">
        <v>70</v>
      </c>
      <c r="K254" s="15">
        <v>30</v>
      </c>
      <c r="L254" s="15">
        <v>24</v>
      </c>
      <c r="M254" s="84">
        <v>51.45</v>
      </c>
      <c r="N254" s="73">
        <v>51</v>
      </c>
      <c r="O254" s="64">
        <v>3000</v>
      </c>
      <c r="P254" s="65">
        <f>Table22452368910111213141516171819202122242345678910111213[[#This Row],[PEMBULATAN]]*O254</f>
        <v>153000</v>
      </c>
    </row>
    <row r="255" spans="1:16" ht="39" customHeight="1" x14ac:dyDescent="0.2">
      <c r="A255" s="93"/>
      <c r="B255" s="76"/>
      <c r="C255" s="90" t="s">
        <v>1813</v>
      </c>
      <c r="D255" s="79" t="s">
        <v>198</v>
      </c>
      <c r="E255" s="13">
        <v>44418</v>
      </c>
      <c r="F255" s="77" t="s">
        <v>1556</v>
      </c>
      <c r="G255" s="13">
        <v>44422</v>
      </c>
      <c r="H255" s="78" t="s">
        <v>1557</v>
      </c>
      <c r="I255" s="15">
        <v>74</v>
      </c>
      <c r="J255" s="15">
        <v>63</v>
      </c>
      <c r="K255" s="15">
        <v>37</v>
      </c>
      <c r="L255" s="15">
        <v>9</v>
      </c>
      <c r="M255" s="84">
        <v>43.1235</v>
      </c>
      <c r="N255" s="73">
        <v>43</v>
      </c>
      <c r="O255" s="64">
        <v>3000</v>
      </c>
      <c r="P255" s="65">
        <f>Table22452368910111213141516171819202122242345678910111213[[#This Row],[PEMBULATAN]]*O255</f>
        <v>129000</v>
      </c>
    </row>
    <row r="256" spans="1:16" ht="39" customHeight="1" x14ac:dyDescent="0.2">
      <c r="A256" s="93"/>
      <c r="B256" s="76"/>
      <c r="C256" s="90" t="s">
        <v>1814</v>
      </c>
      <c r="D256" s="79" t="s">
        <v>198</v>
      </c>
      <c r="E256" s="13">
        <v>44418</v>
      </c>
      <c r="F256" s="77" t="s">
        <v>1556</v>
      </c>
      <c r="G256" s="13">
        <v>44422</v>
      </c>
      <c r="H256" s="78" t="s">
        <v>1557</v>
      </c>
      <c r="I256" s="15">
        <v>80</v>
      </c>
      <c r="J256" s="15">
        <v>65</v>
      </c>
      <c r="K256" s="15">
        <v>27</v>
      </c>
      <c r="L256" s="15">
        <v>8</v>
      </c>
      <c r="M256" s="84">
        <v>35.1</v>
      </c>
      <c r="N256" s="73">
        <v>35</v>
      </c>
      <c r="O256" s="64">
        <v>3000</v>
      </c>
      <c r="P256" s="65">
        <f>Table22452368910111213141516171819202122242345678910111213[[#This Row],[PEMBULATAN]]*O256</f>
        <v>105000</v>
      </c>
    </row>
    <row r="257" spans="1:16" ht="39" customHeight="1" x14ac:dyDescent="0.2">
      <c r="A257" s="93"/>
      <c r="B257" s="76"/>
      <c r="C257" s="90" t="s">
        <v>1815</v>
      </c>
      <c r="D257" s="79" t="s">
        <v>198</v>
      </c>
      <c r="E257" s="13">
        <v>44418</v>
      </c>
      <c r="F257" s="77" t="s">
        <v>1556</v>
      </c>
      <c r="G257" s="13">
        <v>44422</v>
      </c>
      <c r="H257" s="78" t="s">
        <v>1557</v>
      </c>
      <c r="I257" s="15">
        <v>72</v>
      </c>
      <c r="J257" s="15">
        <v>60</v>
      </c>
      <c r="K257" s="15">
        <v>30</v>
      </c>
      <c r="L257" s="15">
        <v>8</v>
      </c>
      <c r="M257" s="84">
        <v>32.4</v>
      </c>
      <c r="N257" s="73">
        <v>32</v>
      </c>
      <c r="O257" s="64">
        <v>3000</v>
      </c>
      <c r="P257" s="65">
        <f>Table22452368910111213141516171819202122242345678910111213[[#This Row],[PEMBULATAN]]*O257</f>
        <v>96000</v>
      </c>
    </row>
    <row r="258" spans="1:16" ht="39" customHeight="1" x14ac:dyDescent="0.2">
      <c r="A258" s="93"/>
      <c r="B258" s="76"/>
      <c r="C258" s="90" t="s">
        <v>1816</v>
      </c>
      <c r="D258" s="79" t="s">
        <v>198</v>
      </c>
      <c r="E258" s="13">
        <v>44418</v>
      </c>
      <c r="F258" s="77" t="s">
        <v>1556</v>
      </c>
      <c r="G258" s="13">
        <v>44422</v>
      </c>
      <c r="H258" s="78" t="s">
        <v>1557</v>
      </c>
      <c r="I258" s="15">
        <v>61</v>
      </c>
      <c r="J258" s="15">
        <v>79</v>
      </c>
      <c r="K258" s="15">
        <v>22</v>
      </c>
      <c r="L258" s="15">
        <v>6</v>
      </c>
      <c r="M258" s="84">
        <v>26.5045</v>
      </c>
      <c r="N258" s="73">
        <v>27</v>
      </c>
      <c r="O258" s="64">
        <v>3000</v>
      </c>
      <c r="P258" s="65">
        <f>Table22452368910111213141516171819202122242345678910111213[[#This Row],[PEMBULATAN]]*O258</f>
        <v>81000</v>
      </c>
    </row>
    <row r="259" spans="1:16" ht="39" customHeight="1" x14ac:dyDescent="0.2">
      <c r="A259" s="93"/>
      <c r="B259" s="76"/>
      <c r="C259" s="90" t="s">
        <v>1817</v>
      </c>
      <c r="D259" s="79" t="s">
        <v>198</v>
      </c>
      <c r="E259" s="13">
        <v>44418</v>
      </c>
      <c r="F259" s="77" t="s">
        <v>1556</v>
      </c>
      <c r="G259" s="13">
        <v>44422</v>
      </c>
      <c r="H259" s="78" t="s">
        <v>1557</v>
      </c>
      <c r="I259" s="15">
        <v>80</v>
      </c>
      <c r="J259" s="15">
        <v>65</v>
      </c>
      <c r="K259" s="15">
        <v>30</v>
      </c>
      <c r="L259" s="15">
        <v>10</v>
      </c>
      <c r="M259" s="84">
        <v>39</v>
      </c>
      <c r="N259" s="73">
        <v>39</v>
      </c>
      <c r="O259" s="64">
        <v>3000</v>
      </c>
      <c r="P259" s="65">
        <f>Table22452368910111213141516171819202122242345678910111213[[#This Row],[PEMBULATAN]]*O259</f>
        <v>117000</v>
      </c>
    </row>
    <row r="260" spans="1:16" ht="39" customHeight="1" x14ac:dyDescent="0.2">
      <c r="A260" s="93"/>
      <c r="B260" s="76"/>
      <c r="C260" s="90" t="s">
        <v>1818</v>
      </c>
      <c r="D260" s="79" t="s">
        <v>198</v>
      </c>
      <c r="E260" s="13">
        <v>44418</v>
      </c>
      <c r="F260" s="77" t="s">
        <v>1556</v>
      </c>
      <c r="G260" s="13">
        <v>44422</v>
      </c>
      <c r="H260" s="78" t="s">
        <v>1557</v>
      </c>
      <c r="I260" s="15">
        <v>40</v>
      </c>
      <c r="J260" s="15">
        <v>30</v>
      </c>
      <c r="K260" s="15">
        <v>20</v>
      </c>
      <c r="L260" s="15">
        <v>3</v>
      </c>
      <c r="M260" s="84">
        <v>6</v>
      </c>
      <c r="N260" s="73">
        <v>6</v>
      </c>
      <c r="O260" s="64">
        <v>3000</v>
      </c>
      <c r="P260" s="65">
        <f>Table22452368910111213141516171819202122242345678910111213[[#This Row],[PEMBULATAN]]*O260</f>
        <v>18000</v>
      </c>
    </row>
    <row r="261" spans="1:16" ht="39" customHeight="1" x14ac:dyDescent="0.2">
      <c r="A261" s="93"/>
      <c r="B261" s="76"/>
      <c r="C261" s="90" t="s">
        <v>1819</v>
      </c>
      <c r="D261" s="79" t="s">
        <v>198</v>
      </c>
      <c r="E261" s="13">
        <v>44418</v>
      </c>
      <c r="F261" s="77" t="s">
        <v>1556</v>
      </c>
      <c r="G261" s="13">
        <v>44422</v>
      </c>
      <c r="H261" s="78" t="s">
        <v>1557</v>
      </c>
      <c r="I261" s="15">
        <v>47</v>
      </c>
      <c r="J261" s="15">
        <v>65</v>
      </c>
      <c r="K261" s="15">
        <v>26</v>
      </c>
      <c r="L261" s="15">
        <v>4</v>
      </c>
      <c r="M261" s="84">
        <v>19.857500000000002</v>
      </c>
      <c r="N261" s="73">
        <v>20</v>
      </c>
      <c r="O261" s="64">
        <v>3000</v>
      </c>
      <c r="P261" s="65">
        <f>Table22452368910111213141516171819202122242345678910111213[[#This Row],[PEMBULATAN]]*O261</f>
        <v>60000</v>
      </c>
    </row>
    <row r="262" spans="1:16" ht="39" customHeight="1" x14ac:dyDescent="0.2">
      <c r="A262" s="93"/>
      <c r="B262" s="76"/>
      <c r="C262" s="90" t="s">
        <v>1820</v>
      </c>
      <c r="D262" s="79" t="s">
        <v>198</v>
      </c>
      <c r="E262" s="13">
        <v>44418</v>
      </c>
      <c r="F262" s="77" t="s">
        <v>1556</v>
      </c>
      <c r="G262" s="13">
        <v>44422</v>
      </c>
      <c r="H262" s="78" t="s">
        <v>1557</v>
      </c>
      <c r="I262" s="15">
        <v>100</v>
      </c>
      <c r="J262" s="15">
        <v>55</v>
      </c>
      <c r="K262" s="15">
        <v>38</v>
      </c>
      <c r="L262" s="15">
        <v>19</v>
      </c>
      <c r="M262" s="84">
        <v>52.25</v>
      </c>
      <c r="N262" s="73">
        <v>52</v>
      </c>
      <c r="O262" s="64">
        <v>3000</v>
      </c>
      <c r="P262" s="65">
        <f>Table22452368910111213141516171819202122242345678910111213[[#This Row],[PEMBULATAN]]*O262</f>
        <v>156000</v>
      </c>
    </row>
    <row r="263" spans="1:16" ht="39" customHeight="1" x14ac:dyDescent="0.2">
      <c r="A263" s="93"/>
      <c r="B263" s="76"/>
      <c r="C263" s="90" t="s">
        <v>1821</v>
      </c>
      <c r="D263" s="79" t="s">
        <v>198</v>
      </c>
      <c r="E263" s="13">
        <v>44418</v>
      </c>
      <c r="F263" s="77" t="s">
        <v>1556</v>
      </c>
      <c r="G263" s="13">
        <v>44422</v>
      </c>
      <c r="H263" s="78" t="s">
        <v>1557</v>
      </c>
      <c r="I263" s="15">
        <v>65</v>
      </c>
      <c r="J263" s="15">
        <v>49</v>
      </c>
      <c r="K263" s="15">
        <v>22</v>
      </c>
      <c r="L263" s="15">
        <v>4</v>
      </c>
      <c r="M263" s="84">
        <v>17.517499999999998</v>
      </c>
      <c r="N263" s="73">
        <v>18</v>
      </c>
      <c r="O263" s="64">
        <v>3000</v>
      </c>
      <c r="P263" s="65">
        <f>Table22452368910111213141516171819202122242345678910111213[[#This Row],[PEMBULATAN]]*O263</f>
        <v>54000</v>
      </c>
    </row>
    <row r="264" spans="1:16" ht="39" customHeight="1" x14ac:dyDescent="0.2">
      <c r="A264" s="93"/>
      <c r="B264" s="76"/>
      <c r="C264" s="90" t="s">
        <v>1822</v>
      </c>
      <c r="D264" s="79" t="s">
        <v>198</v>
      </c>
      <c r="E264" s="13">
        <v>44418</v>
      </c>
      <c r="F264" s="77" t="s">
        <v>1556</v>
      </c>
      <c r="G264" s="13">
        <v>44422</v>
      </c>
      <c r="H264" s="78" t="s">
        <v>1557</v>
      </c>
      <c r="I264" s="15">
        <v>60</v>
      </c>
      <c r="J264" s="15">
        <v>56</v>
      </c>
      <c r="K264" s="15">
        <v>29</v>
      </c>
      <c r="L264" s="15">
        <v>3</v>
      </c>
      <c r="M264" s="84">
        <v>24.36</v>
      </c>
      <c r="N264" s="73">
        <v>24</v>
      </c>
      <c r="O264" s="64">
        <v>3000</v>
      </c>
      <c r="P264" s="65">
        <f>Table22452368910111213141516171819202122242345678910111213[[#This Row],[PEMBULATAN]]*O264</f>
        <v>72000</v>
      </c>
    </row>
    <row r="265" spans="1:16" ht="39" customHeight="1" x14ac:dyDescent="0.2">
      <c r="A265" s="93"/>
      <c r="B265" s="76"/>
      <c r="C265" s="90" t="s">
        <v>1823</v>
      </c>
      <c r="D265" s="79" t="s">
        <v>198</v>
      </c>
      <c r="E265" s="13">
        <v>44418</v>
      </c>
      <c r="F265" s="77" t="s">
        <v>1556</v>
      </c>
      <c r="G265" s="13">
        <v>44422</v>
      </c>
      <c r="H265" s="78" t="s">
        <v>1557</v>
      </c>
      <c r="I265" s="15">
        <v>48</v>
      </c>
      <c r="J265" s="15">
        <v>48</v>
      </c>
      <c r="K265" s="15">
        <v>32</v>
      </c>
      <c r="L265" s="15">
        <v>1</v>
      </c>
      <c r="M265" s="84">
        <v>18.431999999999999</v>
      </c>
      <c r="N265" s="73">
        <v>18</v>
      </c>
      <c r="O265" s="64">
        <v>3000</v>
      </c>
      <c r="P265" s="65">
        <f>Table22452368910111213141516171819202122242345678910111213[[#This Row],[PEMBULATAN]]*O265</f>
        <v>54000</v>
      </c>
    </row>
    <row r="266" spans="1:16" ht="39" customHeight="1" x14ac:dyDescent="0.2">
      <c r="A266" s="93"/>
      <c r="B266" s="76"/>
      <c r="C266" s="90" t="s">
        <v>1824</v>
      </c>
      <c r="D266" s="79" t="s">
        <v>198</v>
      </c>
      <c r="E266" s="13">
        <v>44418</v>
      </c>
      <c r="F266" s="77" t="s">
        <v>1556</v>
      </c>
      <c r="G266" s="13">
        <v>44422</v>
      </c>
      <c r="H266" s="78" t="s">
        <v>1557</v>
      </c>
      <c r="I266" s="15">
        <v>43</v>
      </c>
      <c r="J266" s="15">
        <v>70</v>
      </c>
      <c r="K266" s="15">
        <v>27</v>
      </c>
      <c r="L266" s="15">
        <v>6</v>
      </c>
      <c r="M266" s="84">
        <v>20.317499999999999</v>
      </c>
      <c r="N266" s="73">
        <v>20</v>
      </c>
      <c r="O266" s="64">
        <v>3000</v>
      </c>
      <c r="P266" s="65">
        <f>Table22452368910111213141516171819202122242345678910111213[[#This Row],[PEMBULATAN]]*O266</f>
        <v>60000</v>
      </c>
    </row>
    <row r="267" spans="1:16" ht="39" customHeight="1" x14ac:dyDescent="0.2">
      <c r="A267" s="93"/>
      <c r="B267" s="76"/>
      <c r="C267" s="90" t="s">
        <v>1825</v>
      </c>
      <c r="D267" s="79" t="s">
        <v>198</v>
      </c>
      <c r="E267" s="13">
        <v>44418</v>
      </c>
      <c r="F267" s="77" t="s">
        <v>1556</v>
      </c>
      <c r="G267" s="13">
        <v>44422</v>
      </c>
      <c r="H267" s="78" t="s">
        <v>1557</v>
      </c>
      <c r="I267" s="15">
        <v>42</v>
      </c>
      <c r="J267" s="15">
        <v>32</v>
      </c>
      <c r="K267" s="15">
        <v>30</v>
      </c>
      <c r="L267" s="15">
        <v>7</v>
      </c>
      <c r="M267" s="84">
        <v>10.08</v>
      </c>
      <c r="N267" s="73">
        <v>10</v>
      </c>
      <c r="O267" s="64">
        <v>3000</v>
      </c>
      <c r="P267" s="65">
        <f>Table22452368910111213141516171819202122242345678910111213[[#This Row],[PEMBULATAN]]*O267</f>
        <v>30000</v>
      </c>
    </row>
    <row r="268" spans="1:16" ht="39" customHeight="1" x14ac:dyDescent="0.2">
      <c r="A268" s="93"/>
      <c r="B268" s="76"/>
      <c r="C268" s="90" t="s">
        <v>1826</v>
      </c>
      <c r="D268" s="79" t="s">
        <v>198</v>
      </c>
      <c r="E268" s="13">
        <v>44418</v>
      </c>
      <c r="F268" s="77" t="s">
        <v>1556</v>
      </c>
      <c r="G268" s="13">
        <v>44422</v>
      </c>
      <c r="H268" s="78" t="s">
        <v>1557</v>
      </c>
      <c r="I268" s="15">
        <v>63</v>
      </c>
      <c r="J268" s="15">
        <v>64</v>
      </c>
      <c r="K268" s="15">
        <v>32</v>
      </c>
      <c r="L268" s="15">
        <v>11</v>
      </c>
      <c r="M268" s="84">
        <v>32.256</v>
      </c>
      <c r="N268" s="73">
        <v>32</v>
      </c>
      <c r="O268" s="64">
        <v>3000</v>
      </c>
      <c r="P268" s="65">
        <f>Table22452368910111213141516171819202122242345678910111213[[#This Row],[PEMBULATAN]]*O268</f>
        <v>96000</v>
      </c>
    </row>
    <row r="269" spans="1:16" ht="39" customHeight="1" x14ac:dyDescent="0.2">
      <c r="A269" s="93"/>
      <c r="B269" s="76"/>
      <c r="C269" s="90" t="s">
        <v>1827</v>
      </c>
      <c r="D269" s="79" t="s">
        <v>198</v>
      </c>
      <c r="E269" s="13">
        <v>44418</v>
      </c>
      <c r="F269" s="77" t="s">
        <v>1556</v>
      </c>
      <c r="G269" s="13">
        <v>44422</v>
      </c>
      <c r="H269" s="78" t="s">
        <v>1557</v>
      </c>
      <c r="I269" s="15">
        <v>95</v>
      </c>
      <c r="J269" s="15">
        <v>62</v>
      </c>
      <c r="K269" s="15">
        <v>36</v>
      </c>
      <c r="L269" s="15">
        <v>24</v>
      </c>
      <c r="M269" s="84">
        <v>53.01</v>
      </c>
      <c r="N269" s="73">
        <v>53</v>
      </c>
      <c r="O269" s="64">
        <v>3000</v>
      </c>
      <c r="P269" s="65">
        <f>Table22452368910111213141516171819202122242345678910111213[[#This Row],[PEMBULATAN]]*O269</f>
        <v>159000</v>
      </c>
    </row>
    <row r="270" spans="1:16" ht="39" customHeight="1" x14ac:dyDescent="0.2">
      <c r="A270" s="93"/>
      <c r="B270" s="76"/>
      <c r="C270" s="90" t="s">
        <v>1828</v>
      </c>
      <c r="D270" s="79" t="s">
        <v>198</v>
      </c>
      <c r="E270" s="13">
        <v>44418</v>
      </c>
      <c r="F270" s="77" t="s">
        <v>1556</v>
      </c>
      <c r="G270" s="13">
        <v>44422</v>
      </c>
      <c r="H270" s="78" t="s">
        <v>1557</v>
      </c>
      <c r="I270" s="15">
        <v>61</v>
      </c>
      <c r="J270" s="15">
        <v>51</v>
      </c>
      <c r="K270" s="15">
        <v>22</v>
      </c>
      <c r="L270" s="15">
        <v>8</v>
      </c>
      <c r="M270" s="84">
        <v>17.110499999999998</v>
      </c>
      <c r="N270" s="73">
        <v>17</v>
      </c>
      <c r="O270" s="64">
        <v>3000</v>
      </c>
      <c r="P270" s="65">
        <f>Table22452368910111213141516171819202122242345678910111213[[#This Row],[PEMBULATAN]]*O270</f>
        <v>51000</v>
      </c>
    </row>
    <row r="271" spans="1:16" ht="39" customHeight="1" x14ac:dyDescent="0.2">
      <c r="A271" s="93"/>
      <c r="B271" s="76"/>
      <c r="C271" s="90" t="s">
        <v>1829</v>
      </c>
      <c r="D271" s="79" t="s">
        <v>198</v>
      </c>
      <c r="E271" s="13">
        <v>44418</v>
      </c>
      <c r="F271" s="77" t="s">
        <v>1556</v>
      </c>
      <c r="G271" s="13">
        <v>44422</v>
      </c>
      <c r="H271" s="78" t="s">
        <v>1557</v>
      </c>
      <c r="I271" s="15">
        <v>75</v>
      </c>
      <c r="J271" s="15">
        <v>53</v>
      </c>
      <c r="K271" s="15">
        <v>30</v>
      </c>
      <c r="L271" s="15">
        <v>13</v>
      </c>
      <c r="M271" s="84">
        <v>29.8125</v>
      </c>
      <c r="N271" s="73">
        <v>30</v>
      </c>
      <c r="O271" s="64">
        <v>3000</v>
      </c>
      <c r="P271" s="65">
        <f>Table22452368910111213141516171819202122242345678910111213[[#This Row],[PEMBULATAN]]*O271</f>
        <v>90000</v>
      </c>
    </row>
    <row r="272" spans="1:16" ht="39" customHeight="1" x14ac:dyDescent="0.2">
      <c r="A272" s="93"/>
      <c r="B272" s="76"/>
      <c r="C272" s="90" t="s">
        <v>1830</v>
      </c>
      <c r="D272" s="79" t="s">
        <v>198</v>
      </c>
      <c r="E272" s="13">
        <v>44418</v>
      </c>
      <c r="F272" s="77" t="s">
        <v>1556</v>
      </c>
      <c r="G272" s="13">
        <v>44422</v>
      </c>
      <c r="H272" s="78" t="s">
        <v>1557</v>
      </c>
      <c r="I272" s="15">
        <v>61</v>
      </c>
      <c r="J272" s="15">
        <v>40</v>
      </c>
      <c r="K272" s="15">
        <v>35</v>
      </c>
      <c r="L272" s="15">
        <v>5</v>
      </c>
      <c r="M272" s="84">
        <v>21.35</v>
      </c>
      <c r="N272" s="73">
        <v>21</v>
      </c>
      <c r="O272" s="64">
        <v>3000</v>
      </c>
      <c r="P272" s="65">
        <f>Table22452368910111213141516171819202122242345678910111213[[#This Row],[PEMBULATAN]]*O272</f>
        <v>63000</v>
      </c>
    </row>
    <row r="273" spans="1:16" ht="39" customHeight="1" x14ac:dyDescent="0.2">
      <c r="A273" s="93"/>
      <c r="B273" s="76"/>
      <c r="C273" s="90" t="s">
        <v>1831</v>
      </c>
      <c r="D273" s="79" t="s">
        <v>198</v>
      </c>
      <c r="E273" s="13">
        <v>44418</v>
      </c>
      <c r="F273" s="77" t="s">
        <v>1556</v>
      </c>
      <c r="G273" s="13">
        <v>44422</v>
      </c>
      <c r="H273" s="78" t="s">
        <v>1557</v>
      </c>
      <c r="I273" s="15">
        <v>51</v>
      </c>
      <c r="J273" s="15">
        <v>52</v>
      </c>
      <c r="K273" s="15">
        <v>36</v>
      </c>
      <c r="L273" s="15">
        <v>10</v>
      </c>
      <c r="M273" s="84">
        <v>23.867999999999999</v>
      </c>
      <c r="N273" s="73">
        <v>24</v>
      </c>
      <c r="O273" s="64">
        <v>3000</v>
      </c>
      <c r="P273" s="65">
        <f>Table22452368910111213141516171819202122242345678910111213[[#This Row],[PEMBULATAN]]*O273</f>
        <v>72000</v>
      </c>
    </row>
    <row r="274" spans="1:16" ht="39" customHeight="1" x14ac:dyDescent="0.2">
      <c r="A274" s="93"/>
      <c r="B274" s="76"/>
      <c r="C274" s="90" t="s">
        <v>1832</v>
      </c>
      <c r="D274" s="79" t="s">
        <v>198</v>
      </c>
      <c r="E274" s="13">
        <v>44418</v>
      </c>
      <c r="F274" s="77" t="s">
        <v>1556</v>
      </c>
      <c r="G274" s="13">
        <v>44422</v>
      </c>
      <c r="H274" s="78" t="s">
        <v>1557</v>
      </c>
      <c r="I274" s="15">
        <v>77</v>
      </c>
      <c r="J274" s="15">
        <v>45</v>
      </c>
      <c r="K274" s="15">
        <v>23</v>
      </c>
      <c r="L274" s="15">
        <v>12</v>
      </c>
      <c r="M274" s="84">
        <v>19.923749999999998</v>
      </c>
      <c r="N274" s="73">
        <v>20</v>
      </c>
      <c r="O274" s="64">
        <v>3000</v>
      </c>
      <c r="P274" s="65">
        <f>Table22452368910111213141516171819202122242345678910111213[[#This Row],[PEMBULATAN]]*O274</f>
        <v>60000</v>
      </c>
    </row>
    <row r="275" spans="1:16" ht="39" customHeight="1" x14ac:dyDescent="0.2">
      <c r="A275" s="93"/>
      <c r="B275" s="76"/>
      <c r="C275" s="90" t="s">
        <v>1833</v>
      </c>
      <c r="D275" s="79" t="s">
        <v>198</v>
      </c>
      <c r="E275" s="13">
        <v>44418</v>
      </c>
      <c r="F275" s="77" t="s">
        <v>1556</v>
      </c>
      <c r="G275" s="13">
        <v>44422</v>
      </c>
      <c r="H275" s="78" t="s">
        <v>1557</v>
      </c>
      <c r="I275" s="15">
        <v>31</v>
      </c>
      <c r="J275" s="15">
        <v>34</v>
      </c>
      <c r="K275" s="15">
        <v>17</v>
      </c>
      <c r="L275" s="15">
        <v>2</v>
      </c>
      <c r="M275" s="84">
        <v>4.4794999999999998</v>
      </c>
      <c r="N275" s="73">
        <v>4</v>
      </c>
      <c r="O275" s="64">
        <v>3000</v>
      </c>
      <c r="P275" s="65">
        <f>Table22452368910111213141516171819202122242345678910111213[[#This Row],[PEMBULATAN]]*O275</f>
        <v>12000</v>
      </c>
    </row>
    <row r="276" spans="1:16" ht="39" customHeight="1" x14ac:dyDescent="0.2">
      <c r="A276" s="93"/>
      <c r="B276" s="76"/>
      <c r="C276" s="90" t="s">
        <v>1834</v>
      </c>
      <c r="D276" s="79" t="s">
        <v>198</v>
      </c>
      <c r="E276" s="13">
        <v>44418</v>
      </c>
      <c r="F276" s="77" t="s">
        <v>1556</v>
      </c>
      <c r="G276" s="13">
        <v>44422</v>
      </c>
      <c r="H276" s="78" t="s">
        <v>1557</v>
      </c>
      <c r="I276" s="15">
        <v>20</v>
      </c>
      <c r="J276" s="15">
        <v>20</v>
      </c>
      <c r="K276" s="15">
        <v>5</v>
      </c>
      <c r="L276" s="15">
        <v>1</v>
      </c>
      <c r="M276" s="84">
        <v>0.5</v>
      </c>
      <c r="N276" s="73">
        <v>1</v>
      </c>
      <c r="O276" s="64">
        <v>3000</v>
      </c>
      <c r="P276" s="65">
        <f>Table22452368910111213141516171819202122242345678910111213[[#This Row],[PEMBULATAN]]*O276</f>
        <v>3000</v>
      </c>
    </row>
    <row r="277" spans="1:16" ht="39" customHeight="1" x14ac:dyDescent="0.2">
      <c r="A277" s="93"/>
      <c r="B277" s="76"/>
      <c r="C277" s="90" t="s">
        <v>1835</v>
      </c>
      <c r="D277" s="79" t="s">
        <v>198</v>
      </c>
      <c r="E277" s="13">
        <v>44418</v>
      </c>
      <c r="F277" s="77" t="s">
        <v>1556</v>
      </c>
      <c r="G277" s="13">
        <v>44422</v>
      </c>
      <c r="H277" s="78" t="s">
        <v>1557</v>
      </c>
      <c r="I277" s="15">
        <v>52</v>
      </c>
      <c r="J277" s="15">
        <v>50</v>
      </c>
      <c r="K277" s="15">
        <v>20</v>
      </c>
      <c r="L277" s="15">
        <v>4</v>
      </c>
      <c r="M277" s="84">
        <v>13</v>
      </c>
      <c r="N277" s="73">
        <v>13</v>
      </c>
      <c r="O277" s="64">
        <v>3000</v>
      </c>
      <c r="P277" s="65">
        <f>Table22452368910111213141516171819202122242345678910111213[[#This Row],[PEMBULATAN]]*O277</f>
        <v>39000</v>
      </c>
    </row>
    <row r="278" spans="1:16" ht="39" customHeight="1" x14ac:dyDescent="0.2">
      <c r="A278" s="93"/>
      <c r="B278" s="76"/>
      <c r="C278" s="90" t="s">
        <v>1836</v>
      </c>
      <c r="D278" s="79" t="s">
        <v>198</v>
      </c>
      <c r="E278" s="13">
        <v>44418</v>
      </c>
      <c r="F278" s="77" t="s">
        <v>1556</v>
      </c>
      <c r="G278" s="13">
        <v>44422</v>
      </c>
      <c r="H278" s="78" t="s">
        <v>1557</v>
      </c>
      <c r="I278" s="15">
        <v>96</v>
      </c>
      <c r="J278" s="15">
        <v>46</v>
      </c>
      <c r="K278" s="15">
        <v>2</v>
      </c>
      <c r="L278" s="15">
        <v>1</v>
      </c>
      <c r="M278" s="84">
        <v>2.2080000000000002</v>
      </c>
      <c r="N278" s="73">
        <v>2</v>
      </c>
      <c r="O278" s="64">
        <v>3000</v>
      </c>
      <c r="P278" s="65">
        <f>Table22452368910111213141516171819202122242345678910111213[[#This Row],[PEMBULATAN]]*O278</f>
        <v>6000</v>
      </c>
    </row>
    <row r="279" spans="1:16" ht="39" customHeight="1" x14ac:dyDescent="0.2">
      <c r="A279" s="93"/>
      <c r="B279" s="76"/>
      <c r="C279" s="90" t="s">
        <v>1837</v>
      </c>
      <c r="D279" s="79" t="s">
        <v>198</v>
      </c>
      <c r="E279" s="13">
        <v>44418</v>
      </c>
      <c r="F279" s="77" t="s">
        <v>1556</v>
      </c>
      <c r="G279" s="13">
        <v>44422</v>
      </c>
      <c r="H279" s="78" t="s">
        <v>1557</v>
      </c>
      <c r="I279" s="15">
        <v>37</v>
      </c>
      <c r="J279" s="15">
        <v>31</v>
      </c>
      <c r="K279" s="15">
        <v>20</v>
      </c>
      <c r="L279" s="15">
        <v>2</v>
      </c>
      <c r="M279" s="84">
        <v>5.7350000000000003</v>
      </c>
      <c r="N279" s="73">
        <v>6</v>
      </c>
      <c r="O279" s="64">
        <v>3000</v>
      </c>
      <c r="P279" s="65">
        <f>Table22452368910111213141516171819202122242345678910111213[[#This Row],[PEMBULATAN]]*O279</f>
        <v>18000</v>
      </c>
    </row>
    <row r="280" spans="1:16" ht="39" customHeight="1" x14ac:dyDescent="0.2">
      <c r="A280" s="93"/>
      <c r="B280" s="76"/>
      <c r="C280" s="90" t="s">
        <v>1838</v>
      </c>
      <c r="D280" s="79" t="s">
        <v>198</v>
      </c>
      <c r="E280" s="13">
        <v>44418</v>
      </c>
      <c r="F280" s="77" t="s">
        <v>1556</v>
      </c>
      <c r="G280" s="13">
        <v>44422</v>
      </c>
      <c r="H280" s="78" t="s">
        <v>1557</v>
      </c>
      <c r="I280" s="15">
        <v>43</v>
      </c>
      <c r="J280" s="15">
        <v>70</v>
      </c>
      <c r="K280" s="15">
        <v>27</v>
      </c>
      <c r="L280" s="15">
        <v>7</v>
      </c>
      <c r="M280" s="84">
        <v>20.317499999999999</v>
      </c>
      <c r="N280" s="73">
        <v>20</v>
      </c>
      <c r="O280" s="64">
        <v>3000</v>
      </c>
      <c r="P280" s="65">
        <f>Table22452368910111213141516171819202122242345678910111213[[#This Row],[PEMBULATAN]]*O280</f>
        <v>60000</v>
      </c>
    </row>
    <row r="281" spans="1:16" ht="39" customHeight="1" x14ac:dyDescent="0.2">
      <c r="A281" s="93"/>
      <c r="B281" s="76"/>
      <c r="C281" s="90" t="s">
        <v>1839</v>
      </c>
      <c r="D281" s="79" t="s">
        <v>198</v>
      </c>
      <c r="E281" s="13">
        <v>44418</v>
      </c>
      <c r="F281" s="77" t="s">
        <v>1556</v>
      </c>
      <c r="G281" s="13">
        <v>44422</v>
      </c>
      <c r="H281" s="78" t="s">
        <v>1557</v>
      </c>
      <c r="I281" s="15">
        <v>42</v>
      </c>
      <c r="J281" s="15">
        <v>32</v>
      </c>
      <c r="K281" s="15">
        <v>30</v>
      </c>
      <c r="L281" s="15">
        <v>7</v>
      </c>
      <c r="M281" s="84">
        <v>10.08</v>
      </c>
      <c r="N281" s="73">
        <v>10</v>
      </c>
      <c r="O281" s="64">
        <v>3000</v>
      </c>
      <c r="P281" s="65">
        <f>Table22452368910111213141516171819202122242345678910111213[[#This Row],[PEMBULATAN]]*O281</f>
        <v>30000</v>
      </c>
    </row>
    <row r="282" spans="1:16" ht="39" customHeight="1" x14ac:dyDescent="0.2">
      <c r="A282" s="93"/>
      <c r="B282" s="76"/>
      <c r="C282" s="90" t="s">
        <v>1840</v>
      </c>
      <c r="D282" s="79" t="s">
        <v>198</v>
      </c>
      <c r="E282" s="13">
        <v>44418</v>
      </c>
      <c r="F282" s="77" t="s">
        <v>1556</v>
      </c>
      <c r="G282" s="13">
        <v>44422</v>
      </c>
      <c r="H282" s="78" t="s">
        <v>1557</v>
      </c>
      <c r="I282" s="15">
        <v>60</v>
      </c>
      <c r="J282" s="15">
        <v>42</v>
      </c>
      <c r="K282" s="15">
        <v>20</v>
      </c>
      <c r="L282" s="15">
        <v>2</v>
      </c>
      <c r="M282" s="84">
        <v>12.6</v>
      </c>
      <c r="N282" s="73">
        <v>13</v>
      </c>
      <c r="O282" s="64">
        <v>3000</v>
      </c>
      <c r="P282" s="65">
        <f>Table22452368910111213141516171819202122242345678910111213[[#This Row],[PEMBULATAN]]*O282</f>
        <v>39000</v>
      </c>
    </row>
    <row r="283" spans="1:16" ht="39" customHeight="1" x14ac:dyDescent="0.2">
      <c r="A283" s="93"/>
      <c r="B283" s="76"/>
      <c r="C283" s="90" t="s">
        <v>1841</v>
      </c>
      <c r="D283" s="79" t="s">
        <v>198</v>
      </c>
      <c r="E283" s="13">
        <v>44418</v>
      </c>
      <c r="F283" s="77" t="s">
        <v>1556</v>
      </c>
      <c r="G283" s="13">
        <v>44422</v>
      </c>
      <c r="H283" s="78" t="s">
        <v>1557</v>
      </c>
      <c r="I283" s="15">
        <v>47</v>
      </c>
      <c r="J283" s="15">
        <v>28</v>
      </c>
      <c r="K283" s="15">
        <v>50</v>
      </c>
      <c r="L283" s="15">
        <v>10</v>
      </c>
      <c r="M283" s="84">
        <v>16.45</v>
      </c>
      <c r="N283" s="73">
        <v>16</v>
      </c>
      <c r="O283" s="64">
        <v>3000</v>
      </c>
      <c r="P283" s="65">
        <f>Table22452368910111213141516171819202122242345678910111213[[#This Row],[PEMBULATAN]]*O283</f>
        <v>48000</v>
      </c>
    </row>
    <row r="284" spans="1:16" ht="39" customHeight="1" x14ac:dyDescent="0.2">
      <c r="A284" s="93"/>
      <c r="B284" s="76"/>
      <c r="C284" s="90" t="s">
        <v>1842</v>
      </c>
      <c r="D284" s="79" t="s">
        <v>198</v>
      </c>
      <c r="E284" s="13">
        <v>44418</v>
      </c>
      <c r="F284" s="77" t="s">
        <v>1556</v>
      </c>
      <c r="G284" s="13">
        <v>44422</v>
      </c>
      <c r="H284" s="78" t="s">
        <v>1557</v>
      </c>
      <c r="I284" s="15">
        <v>81</v>
      </c>
      <c r="J284" s="15">
        <v>51</v>
      </c>
      <c r="K284" s="15">
        <v>41</v>
      </c>
      <c r="L284" s="15">
        <v>17</v>
      </c>
      <c r="M284" s="84">
        <v>42.342750000000002</v>
      </c>
      <c r="N284" s="73">
        <v>42</v>
      </c>
      <c r="O284" s="64">
        <v>3000</v>
      </c>
      <c r="P284" s="65">
        <f>Table22452368910111213141516171819202122242345678910111213[[#This Row],[PEMBULATAN]]*O284</f>
        <v>126000</v>
      </c>
    </row>
    <row r="285" spans="1:16" ht="39" customHeight="1" x14ac:dyDescent="0.2">
      <c r="A285" s="93"/>
      <c r="B285" s="76"/>
      <c r="C285" s="90" t="s">
        <v>1843</v>
      </c>
      <c r="D285" s="79" t="s">
        <v>198</v>
      </c>
      <c r="E285" s="13">
        <v>44418</v>
      </c>
      <c r="F285" s="77" t="s">
        <v>1556</v>
      </c>
      <c r="G285" s="13">
        <v>44422</v>
      </c>
      <c r="H285" s="78" t="s">
        <v>1557</v>
      </c>
      <c r="I285" s="15">
        <v>64</v>
      </c>
      <c r="J285" s="15">
        <v>50</v>
      </c>
      <c r="K285" s="15">
        <v>31</v>
      </c>
      <c r="L285" s="15">
        <v>12</v>
      </c>
      <c r="M285" s="84">
        <v>24.8</v>
      </c>
      <c r="N285" s="73">
        <v>25</v>
      </c>
      <c r="O285" s="64">
        <v>3000</v>
      </c>
      <c r="P285" s="65">
        <f>Table22452368910111213141516171819202122242345678910111213[[#This Row],[PEMBULATAN]]*O285</f>
        <v>75000</v>
      </c>
    </row>
    <row r="286" spans="1:16" ht="39" customHeight="1" x14ac:dyDescent="0.2">
      <c r="A286" s="93"/>
      <c r="B286" s="76"/>
      <c r="C286" s="90" t="s">
        <v>1844</v>
      </c>
      <c r="D286" s="79" t="s">
        <v>198</v>
      </c>
      <c r="E286" s="13">
        <v>44418</v>
      </c>
      <c r="F286" s="77" t="s">
        <v>1556</v>
      </c>
      <c r="G286" s="13">
        <v>44422</v>
      </c>
      <c r="H286" s="78" t="s">
        <v>1557</v>
      </c>
      <c r="I286" s="15">
        <v>100</v>
      </c>
      <c r="J286" s="15">
        <v>60</v>
      </c>
      <c r="K286" s="15">
        <v>37</v>
      </c>
      <c r="L286" s="15">
        <v>3</v>
      </c>
      <c r="M286" s="84">
        <v>55.5</v>
      </c>
      <c r="N286" s="73">
        <v>56</v>
      </c>
      <c r="O286" s="64">
        <v>3000</v>
      </c>
      <c r="P286" s="65">
        <f>Table22452368910111213141516171819202122242345678910111213[[#This Row],[PEMBULATAN]]*O286</f>
        <v>168000</v>
      </c>
    </row>
    <row r="287" spans="1:16" ht="39" customHeight="1" x14ac:dyDescent="0.2">
      <c r="A287" s="93"/>
      <c r="B287" s="76"/>
      <c r="C287" s="90" t="s">
        <v>1845</v>
      </c>
      <c r="D287" s="79" t="s">
        <v>198</v>
      </c>
      <c r="E287" s="13">
        <v>44418</v>
      </c>
      <c r="F287" s="77" t="s">
        <v>1556</v>
      </c>
      <c r="G287" s="13">
        <v>44422</v>
      </c>
      <c r="H287" s="78" t="s">
        <v>1557</v>
      </c>
      <c r="I287" s="15">
        <v>83</v>
      </c>
      <c r="J287" s="15">
        <v>52</v>
      </c>
      <c r="K287" s="15">
        <v>34</v>
      </c>
      <c r="L287" s="15">
        <v>2</v>
      </c>
      <c r="M287" s="84">
        <v>36.686</v>
      </c>
      <c r="N287" s="73">
        <v>37</v>
      </c>
      <c r="O287" s="64">
        <v>3000</v>
      </c>
      <c r="P287" s="65">
        <f>Table22452368910111213141516171819202122242345678910111213[[#This Row],[PEMBULATAN]]*O287</f>
        <v>111000</v>
      </c>
    </row>
    <row r="288" spans="1:16" ht="39" customHeight="1" x14ac:dyDescent="0.2">
      <c r="A288" s="93"/>
      <c r="B288" s="76"/>
      <c r="C288" s="90" t="s">
        <v>1846</v>
      </c>
      <c r="D288" s="79" t="s">
        <v>198</v>
      </c>
      <c r="E288" s="13">
        <v>44418</v>
      </c>
      <c r="F288" s="77" t="s">
        <v>1556</v>
      </c>
      <c r="G288" s="13">
        <v>44422</v>
      </c>
      <c r="H288" s="78" t="s">
        <v>1557</v>
      </c>
      <c r="I288" s="15">
        <v>50</v>
      </c>
      <c r="J288" s="15">
        <v>37</v>
      </c>
      <c r="K288" s="15">
        <v>17</v>
      </c>
      <c r="L288" s="15">
        <v>6</v>
      </c>
      <c r="M288" s="84">
        <v>7.8624999999999998</v>
      </c>
      <c r="N288" s="73">
        <v>8</v>
      </c>
      <c r="O288" s="64">
        <v>3000</v>
      </c>
      <c r="P288" s="65">
        <f>Table22452368910111213141516171819202122242345678910111213[[#This Row],[PEMBULATAN]]*O288</f>
        <v>24000</v>
      </c>
    </row>
    <row r="289" spans="1:16" ht="39" customHeight="1" x14ac:dyDescent="0.2">
      <c r="A289" s="93"/>
      <c r="B289" s="76"/>
      <c r="C289" s="90" t="s">
        <v>1847</v>
      </c>
      <c r="D289" s="79" t="s">
        <v>198</v>
      </c>
      <c r="E289" s="13">
        <v>44418</v>
      </c>
      <c r="F289" s="77" t="s">
        <v>1556</v>
      </c>
      <c r="G289" s="13">
        <v>44422</v>
      </c>
      <c r="H289" s="78" t="s">
        <v>1557</v>
      </c>
      <c r="I289" s="15">
        <v>70</v>
      </c>
      <c r="J289" s="15">
        <v>50</v>
      </c>
      <c r="K289" s="15">
        <v>27</v>
      </c>
      <c r="L289" s="15">
        <v>17</v>
      </c>
      <c r="M289" s="84">
        <v>23.625</v>
      </c>
      <c r="N289" s="73">
        <v>24</v>
      </c>
      <c r="O289" s="64">
        <v>3000</v>
      </c>
      <c r="P289" s="65">
        <f>Table22452368910111213141516171819202122242345678910111213[[#This Row],[PEMBULATAN]]*O289</f>
        <v>72000</v>
      </c>
    </row>
    <row r="290" spans="1:16" ht="39" customHeight="1" x14ac:dyDescent="0.2">
      <c r="A290" s="93"/>
      <c r="B290" s="76"/>
      <c r="C290" s="90" t="s">
        <v>1848</v>
      </c>
      <c r="D290" s="79" t="s">
        <v>198</v>
      </c>
      <c r="E290" s="13">
        <v>44418</v>
      </c>
      <c r="F290" s="77" t="s">
        <v>1556</v>
      </c>
      <c r="G290" s="13">
        <v>44422</v>
      </c>
      <c r="H290" s="78" t="s">
        <v>1557</v>
      </c>
      <c r="I290" s="15">
        <v>91</v>
      </c>
      <c r="J290" s="15">
        <v>55</v>
      </c>
      <c r="K290" s="15">
        <v>23</v>
      </c>
      <c r="L290" s="15">
        <v>7</v>
      </c>
      <c r="M290" s="84">
        <v>28.778749999999999</v>
      </c>
      <c r="N290" s="73">
        <v>29</v>
      </c>
      <c r="O290" s="64">
        <v>3000</v>
      </c>
      <c r="P290" s="65">
        <f>Table22452368910111213141516171819202122242345678910111213[[#This Row],[PEMBULATAN]]*O290</f>
        <v>87000</v>
      </c>
    </row>
    <row r="291" spans="1:16" ht="39" customHeight="1" x14ac:dyDescent="0.2">
      <c r="A291" s="93"/>
      <c r="B291" s="76"/>
      <c r="C291" s="90" t="s">
        <v>1849</v>
      </c>
      <c r="D291" s="79" t="s">
        <v>198</v>
      </c>
      <c r="E291" s="13">
        <v>44418</v>
      </c>
      <c r="F291" s="77" t="s">
        <v>1556</v>
      </c>
      <c r="G291" s="13">
        <v>44422</v>
      </c>
      <c r="H291" s="78" t="s">
        <v>1557</v>
      </c>
      <c r="I291" s="15">
        <v>51</v>
      </c>
      <c r="J291" s="15">
        <v>40</v>
      </c>
      <c r="K291" s="15">
        <v>12</v>
      </c>
      <c r="L291" s="15">
        <v>1</v>
      </c>
      <c r="M291" s="84">
        <v>6.12</v>
      </c>
      <c r="N291" s="73">
        <v>6</v>
      </c>
      <c r="O291" s="64">
        <v>3000</v>
      </c>
      <c r="P291" s="65">
        <f>Table22452368910111213141516171819202122242345678910111213[[#This Row],[PEMBULATAN]]*O291</f>
        <v>18000</v>
      </c>
    </row>
    <row r="292" spans="1:16" ht="39" customHeight="1" x14ac:dyDescent="0.2">
      <c r="A292" s="93"/>
      <c r="B292" s="76"/>
      <c r="C292" s="90" t="s">
        <v>1850</v>
      </c>
      <c r="D292" s="79" t="s">
        <v>198</v>
      </c>
      <c r="E292" s="13">
        <v>44418</v>
      </c>
      <c r="F292" s="77" t="s">
        <v>1556</v>
      </c>
      <c r="G292" s="13">
        <v>44422</v>
      </c>
      <c r="H292" s="78" t="s">
        <v>1557</v>
      </c>
      <c r="I292" s="15">
        <v>58</v>
      </c>
      <c r="J292" s="15">
        <v>44</v>
      </c>
      <c r="K292" s="15">
        <v>11</v>
      </c>
      <c r="L292" s="15">
        <v>4</v>
      </c>
      <c r="M292" s="84">
        <v>7.0179999999999998</v>
      </c>
      <c r="N292" s="73">
        <v>7</v>
      </c>
      <c r="O292" s="64">
        <v>3000</v>
      </c>
      <c r="P292" s="65">
        <f>Table22452368910111213141516171819202122242345678910111213[[#This Row],[PEMBULATAN]]*O292</f>
        <v>21000</v>
      </c>
    </row>
    <row r="293" spans="1:16" ht="39" customHeight="1" x14ac:dyDescent="0.2">
      <c r="A293" s="93"/>
      <c r="B293" s="76"/>
      <c r="C293" s="90" t="s">
        <v>1851</v>
      </c>
      <c r="D293" s="79" t="s">
        <v>198</v>
      </c>
      <c r="E293" s="13">
        <v>44418</v>
      </c>
      <c r="F293" s="77" t="s">
        <v>1556</v>
      </c>
      <c r="G293" s="13">
        <v>44422</v>
      </c>
      <c r="H293" s="78" t="s">
        <v>1557</v>
      </c>
      <c r="I293" s="15">
        <v>50</v>
      </c>
      <c r="J293" s="15">
        <v>32</v>
      </c>
      <c r="K293" s="15">
        <v>12</v>
      </c>
      <c r="L293" s="15">
        <v>5</v>
      </c>
      <c r="M293" s="84">
        <v>4.8</v>
      </c>
      <c r="N293" s="73">
        <v>5</v>
      </c>
      <c r="O293" s="64">
        <v>3000</v>
      </c>
      <c r="P293" s="65">
        <f>Table22452368910111213141516171819202122242345678910111213[[#This Row],[PEMBULATAN]]*O293</f>
        <v>15000</v>
      </c>
    </row>
    <row r="294" spans="1:16" ht="39" customHeight="1" x14ac:dyDescent="0.2">
      <c r="A294" s="93"/>
      <c r="B294" s="76"/>
      <c r="C294" s="90" t="s">
        <v>1852</v>
      </c>
      <c r="D294" s="79" t="s">
        <v>198</v>
      </c>
      <c r="E294" s="13">
        <v>44418</v>
      </c>
      <c r="F294" s="77" t="s">
        <v>1556</v>
      </c>
      <c r="G294" s="13">
        <v>44422</v>
      </c>
      <c r="H294" s="78" t="s">
        <v>1557</v>
      </c>
      <c r="I294" s="15">
        <v>80</v>
      </c>
      <c r="J294" s="15">
        <v>45</v>
      </c>
      <c r="K294" s="15">
        <v>10</v>
      </c>
      <c r="L294" s="15">
        <v>10</v>
      </c>
      <c r="M294" s="84">
        <v>9</v>
      </c>
      <c r="N294" s="73">
        <v>10</v>
      </c>
      <c r="O294" s="64">
        <v>3000</v>
      </c>
      <c r="P294" s="65">
        <f>Table22452368910111213141516171819202122242345678910111213[[#This Row],[PEMBULATAN]]*O294</f>
        <v>30000</v>
      </c>
    </row>
    <row r="295" spans="1:16" ht="39" customHeight="1" x14ac:dyDescent="0.2">
      <c r="A295" s="93"/>
      <c r="B295" s="76"/>
      <c r="C295" s="90" t="s">
        <v>1853</v>
      </c>
      <c r="D295" s="79" t="s">
        <v>198</v>
      </c>
      <c r="E295" s="13">
        <v>44418</v>
      </c>
      <c r="F295" s="77" t="s">
        <v>1556</v>
      </c>
      <c r="G295" s="13">
        <v>44422</v>
      </c>
      <c r="H295" s="78" t="s">
        <v>1557</v>
      </c>
      <c r="I295" s="15">
        <v>70</v>
      </c>
      <c r="J295" s="15">
        <v>50</v>
      </c>
      <c r="K295" s="15">
        <v>30</v>
      </c>
      <c r="L295" s="15">
        <v>4</v>
      </c>
      <c r="M295" s="84">
        <v>26.25</v>
      </c>
      <c r="N295" s="73">
        <v>26</v>
      </c>
      <c r="O295" s="64">
        <v>3000</v>
      </c>
      <c r="P295" s="65">
        <f>Table22452368910111213141516171819202122242345678910111213[[#This Row],[PEMBULATAN]]*O295</f>
        <v>78000</v>
      </c>
    </row>
    <row r="296" spans="1:16" ht="39" customHeight="1" x14ac:dyDescent="0.2">
      <c r="A296" s="93"/>
      <c r="B296" s="76"/>
      <c r="C296" s="90" t="s">
        <v>1854</v>
      </c>
      <c r="D296" s="79" t="s">
        <v>198</v>
      </c>
      <c r="E296" s="13">
        <v>44418</v>
      </c>
      <c r="F296" s="77" t="s">
        <v>1556</v>
      </c>
      <c r="G296" s="13">
        <v>44422</v>
      </c>
      <c r="H296" s="78" t="s">
        <v>1557</v>
      </c>
      <c r="I296" s="15">
        <v>55</v>
      </c>
      <c r="J296" s="15">
        <v>57</v>
      </c>
      <c r="K296" s="15">
        <v>12</v>
      </c>
      <c r="L296" s="15">
        <v>10</v>
      </c>
      <c r="M296" s="84">
        <v>9.4049999999999994</v>
      </c>
      <c r="N296" s="73">
        <v>10</v>
      </c>
      <c r="O296" s="64">
        <v>3000</v>
      </c>
      <c r="P296" s="65">
        <f>Table22452368910111213141516171819202122242345678910111213[[#This Row],[PEMBULATAN]]*O296</f>
        <v>30000</v>
      </c>
    </row>
    <row r="297" spans="1:16" ht="39" customHeight="1" x14ac:dyDescent="0.2">
      <c r="A297" s="93"/>
      <c r="B297" s="76"/>
      <c r="C297" s="90" t="s">
        <v>1855</v>
      </c>
      <c r="D297" s="79" t="s">
        <v>198</v>
      </c>
      <c r="E297" s="13">
        <v>44418</v>
      </c>
      <c r="F297" s="77" t="s">
        <v>1556</v>
      </c>
      <c r="G297" s="13">
        <v>44422</v>
      </c>
      <c r="H297" s="78" t="s">
        <v>1557</v>
      </c>
      <c r="I297" s="15">
        <v>44</v>
      </c>
      <c r="J297" s="15">
        <v>51</v>
      </c>
      <c r="K297" s="15">
        <v>34</v>
      </c>
      <c r="L297" s="15">
        <v>11</v>
      </c>
      <c r="M297" s="84">
        <v>19.074000000000002</v>
      </c>
      <c r="N297" s="73">
        <v>19</v>
      </c>
      <c r="O297" s="64">
        <v>3000</v>
      </c>
      <c r="P297" s="65">
        <f>Table22452368910111213141516171819202122242345678910111213[[#This Row],[PEMBULATAN]]*O297</f>
        <v>57000</v>
      </c>
    </row>
    <row r="298" spans="1:16" ht="39" customHeight="1" x14ac:dyDescent="0.2">
      <c r="A298" s="93"/>
      <c r="B298" s="76"/>
      <c r="C298" s="90" t="s">
        <v>1856</v>
      </c>
      <c r="D298" s="79" t="s">
        <v>198</v>
      </c>
      <c r="E298" s="13">
        <v>44418</v>
      </c>
      <c r="F298" s="77" t="s">
        <v>1556</v>
      </c>
      <c r="G298" s="13">
        <v>44422</v>
      </c>
      <c r="H298" s="78" t="s">
        <v>1557</v>
      </c>
      <c r="I298" s="15">
        <v>61</v>
      </c>
      <c r="J298" s="15">
        <v>41</v>
      </c>
      <c r="K298" s="15">
        <v>24</v>
      </c>
      <c r="L298" s="15">
        <v>17</v>
      </c>
      <c r="M298" s="84">
        <v>15.006</v>
      </c>
      <c r="N298" s="73">
        <v>17</v>
      </c>
      <c r="O298" s="64">
        <v>3000</v>
      </c>
      <c r="P298" s="65">
        <f>Table22452368910111213141516171819202122242345678910111213[[#This Row],[PEMBULATAN]]*O298</f>
        <v>51000</v>
      </c>
    </row>
    <row r="299" spans="1:16" ht="39" customHeight="1" x14ac:dyDescent="0.2">
      <c r="A299" s="93"/>
      <c r="B299" s="76"/>
      <c r="C299" s="90" t="s">
        <v>1857</v>
      </c>
      <c r="D299" s="79" t="s">
        <v>198</v>
      </c>
      <c r="E299" s="13">
        <v>44418</v>
      </c>
      <c r="F299" s="77" t="s">
        <v>1556</v>
      </c>
      <c r="G299" s="13">
        <v>44422</v>
      </c>
      <c r="H299" s="78" t="s">
        <v>1557</v>
      </c>
      <c r="I299" s="15">
        <v>41</v>
      </c>
      <c r="J299" s="15">
        <v>36</v>
      </c>
      <c r="K299" s="15">
        <v>10</v>
      </c>
      <c r="L299" s="15">
        <v>10</v>
      </c>
      <c r="M299" s="84">
        <v>3.69</v>
      </c>
      <c r="N299" s="73">
        <v>10</v>
      </c>
      <c r="O299" s="64">
        <v>3000</v>
      </c>
      <c r="P299" s="65">
        <f>Table22452368910111213141516171819202122242345678910111213[[#This Row],[PEMBULATAN]]*O299</f>
        <v>30000</v>
      </c>
    </row>
    <row r="300" spans="1:16" ht="39" customHeight="1" x14ac:dyDescent="0.2">
      <c r="A300" s="93"/>
      <c r="B300" s="76"/>
      <c r="C300" s="90" t="s">
        <v>1858</v>
      </c>
      <c r="D300" s="79" t="s">
        <v>198</v>
      </c>
      <c r="E300" s="13">
        <v>44418</v>
      </c>
      <c r="F300" s="77" t="s">
        <v>1556</v>
      </c>
      <c r="G300" s="13">
        <v>44422</v>
      </c>
      <c r="H300" s="78" t="s">
        <v>1557</v>
      </c>
      <c r="I300" s="15">
        <v>51</v>
      </c>
      <c r="J300" s="15">
        <v>36</v>
      </c>
      <c r="K300" s="15">
        <v>22</v>
      </c>
      <c r="L300" s="15">
        <v>8</v>
      </c>
      <c r="M300" s="84">
        <v>10.098000000000001</v>
      </c>
      <c r="N300" s="73">
        <v>10</v>
      </c>
      <c r="O300" s="64">
        <v>3000</v>
      </c>
      <c r="P300" s="65">
        <f>Table22452368910111213141516171819202122242345678910111213[[#This Row],[PEMBULATAN]]*O300</f>
        <v>30000</v>
      </c>
    </row>
    <row r="301" spans="1:16" ht="39" customHeight="1" x14ac:dyDescent="0.2">
      <c r="A301" s="93"/>
      <c r="B301" s="76"/>
      <c r="C301" s="74" t="s">
        <v>1859</v>
      </c>
      <c r="D301" s="79" t="s">
        <v>198</v>
      </c>
      <c r="E301" s="13">
        <v>44418</v>
      </c>
      <c r="F301" s="77" t="s">
        <v>1556</v>
      </c>
      <c r="G301" s="13">
        <v>44422</v>
      </c>
      <c r="H301" s="78" t="s">
        <v>1557</v>
      </c>
      <c r="I301" s="15">
        <v>31</v>
      </c>
      <c r="J301" s="15">
        <v>32</v>
      </c>
      <c r="K301" s="15">
        <v>10</v>
      </c>
      <c r="L301" s="15">
        <v>10</v>
      </c>
      <c r="M301" s="84">
        <v>2.48</v>
      </c>
      <c r="N301" s="73">
        <v>10</v>
      </c>
      <c r="O301" s="64">
        <v>3000</v>
      </c>
      <c r="P301" s="65">
        <f>Table22452368910111213141516171819202122242345678910111213[[#This Row],[PEMBULATAN]]*O301</f>
        <v>30000</v>
      </c>
    </row>
    <row r="302" spans="1:16" ht="39" customHeight="1" x14ac:dyDescent="0.2">
      <c r="A302" s="93"/>
      <c r="B302" s="76"/>
      <c r="C302" s="74" t="s">
        <v>1860</v>
      </c>
      <c r="D302" s="79" t="s">
        <v>198</v>
      </c>
      <c r="E302" s="13">
        <v>44418</v>
      </c>
      <c r="F302" s="77" t="s">
        <v>1556</v>
      </c>
      <c r="G302" s="13">
        <v>44422</v>
      </c>
      <c r="H302" s="78" t="s">
        <v>1557</v>
      </c>
      <c r="I302" s="15">
        <v>23</v>
      </c>
      <c r="J302" s="15">
        <v>24</v>
      </c>
      <c r="K302" s="15">
        <v>12</v>
      </c>
      <c r="L302" s="15">
        <v>14</v>
      </c>
      <c r="M302" s="84">
        <v>1.6559999999999999</v>
      </c>
      <c r="N302" s="73">
        <v>14</v>
      </c>
      <c r="O302" s="64">
        <v>3000</v>
      </c>
      <c r="P302" s="65">
        <f>Table22452368910111213141516171819202122242345678910111213[[#This Row],[PEMBULATAN]]*O302</f>
        <v>42000</v>
      </c>
    </row>
    <row r="303" spans="1:16" ht="39" customHeight="1" x14ac:dyDescent="0.2">
      <c r="A303" s="93"/>
      <c r="B303" s="76"/>
      <c r="C303" s="74" t="s">
        <v>1861</v>
      </c>
      <c r="D303" s="79" t="s">
        <v>198</v>
      </c>
      <c r="E303" s="13">
        <v>44418</v>
      </c>
      <c r="F303" s="77" t="s">
        <v>1556</v>
      </c>
      <c r="G303" s="13">
        <v>44422</v>
      </c>
      <c r="H303" s="78" t="s">
        <v>1557</v>
      </c>
      <c r="I303" s="15">
        <v>70</v>
      </c>
      <c r="J303" s="15">
        <v>61</v>
      </c>
      <c r="K303" s="15">
        <v>13</v>
      </c>
      <c r="L303" s="15">
        <v>6</v>
      </c>
      <c r="M303" s="84">
        <v>13.8775</v>
      </c>
      <c r="N303" s="73">
        <v>14</v>
      </c>
      <c r="O303" s="64">
        <v>3000</v>
      </c>
      <c r="P303" s="65">
        <f>Table22452368910111213141516171819202122242345678910111213[[#This Row],[PEMBULATAN]]*O303</f>
        <v>42000</v>
      </c>
    </row>
    <row r="304" spans="1:16" ht="39" customHeight="1" x14ac:dyDescent="0.2">
      <c r="A304" s="93"/>
      <c r="B304" s="76"/>
      <c r="C304" s="74" t="s">
        <v>1862</v>
      </c>
      <c r="D304" s="79" t="s">
        <v>198</v>
      </c>
      <c r="E304" s="13">
        <v>44418</v>
      </c>
      <c r="F304" s="77" t="s">
        <v>1556</v>
      </c>
      <c r="G304" s="13">
        <v>44422</v>
      </c>
      <c r="H304" s="78" t="s">
        <v>1557</v>
      </c>
      <c r="I304" s="15">
        <v>41</v>
      </c>
      <c r="J304" s="15">
        <v>25</v>
      </c>
      <c r="K304" s="15">
        <v>21</v>
      </c>
      <c r="L304" s="15">
        <v>23</v>
      </c>
      <c r="M304" s="84">
        <v>5.3812499999999996</v>
      </c>
      <c r="N304" s="73">
        <v>23</v>
      </c>
      <c r="O304" s="64">
        <v>3000</v>
      </c>
      <c r="P304" s="65">
        <f>Table22452368910111213141516171819202122242345678910111213[[#This Row],[PEMBULATAN]]*O304</f>
        <v>69000</v>
      </c>
    </row>
    <row r="305" spans="1:16" ht="39" customHeight="1" x14ac:dyDescent="0.2">
      <c r="A305" s="93"/>
      <c r="B305" s="76"/>
      <c r="C305" s="74" t="s">
        <v>1863</v>
      </c>
      <c r="D305" s="79" t="s">
        <v>198</v>
      </c>
      <c r="E305" s="13">
        <v>44418</v>
      </c>
      <c r="F305" s="77" t="s">
        <v>1556</v>
      </c>
      <c r="G305" s="13">
        <v>44422</v>
      </c>
      <c r="H305" s="78" t="s">
        <v>1557</v>
      </c>
      <c r="I305" s="15">
        <v>57</v>
      </c>
      <c r="J305" s="15">
        <v>10</v>
      </c>
      <c r="K305" s="15">
        <v>18</v>
      </c>
      <c r="L305" s="15">
        <v>15</v>
      </c>
      <c r="M305" s="84">
        <v>2.5649999999999999</v>
      </c>
      <c r="N305" s="73">
        <v>15</v>
      </c>
      <c r="O305" s="64">
        <v>3000</v>
      </c>
      <c r="P305" s="65">
        <f>Table22452368910111213141516171819202122242345678910111213[[#This Row],[PEMBULATAN]]*O305</f>
        <v>45000</v>
      </c>
    </row>
    <row r="306" spans="1:16" ht="39" customHeight="1" x14ac:dyDescent="0.2">
      <c r="A306" s="93"/>
      <c r="B306" s="76"/>
      <c r="C306" s="74" t="s">
        <v>1864</v>
      </c>
      <c r="D306" s="79" t="s">
        <v>198</v>
      </c>
      <c r="E306" s="13">
        <v>44418</v>
      </c>
      <c r="F306" s="77" t="s">
        <v>1556</v>
      </c>
      <c r="G306" s="13">
        <v>44422</v>
      </c>
      <c r="H306" s="78" t="s">
        <v>1557</v>
      </c>
      <c r="I306" s="15">
        <v>51</v>
      </c>
      <c r="J306" s="15">
        <v>41</v>
      </c>
      <c r="K306" s="15">
        <v>22</v>
      </c>
      <c r="L306" s="15">
        <v>7</v>
      </c>
      <c r="M306" s="84">
        <v>11.500500000000001</v>
      </c>
      <c r="N306" s="73">
        <v>12</v>
      </c>
      <c r="O306" s="64">
        <v>3000</v>
      </c>
      <c r="P306" s="65">
        <f>Table22452368910111213141516171819202122242345678910111213[[#This Row],[PEMBULATAN]]*O306</f>
        <v>36000</v>
      </c>
    </row>
    <row r="307" spans="1:16" ht="39" customHeight="1" x14ac:dyDescent="0.2">
      <c r="A307" s="93"/>
      <c r="B307" s="76"/>
      <c r="C307" s="74" t="s">
        <v>1865</v>
      </c>
      <c r="D307" s="79" t="s">
        <v>198</v>
      </c>
      <c r="E307" s="13">
        <v>44418</v>
      </c>
      <c r="F307" s="77" t="s">
        <v>1556</v>
      </c>
      <c r="G307" s="13">
        <v>44422</v>
      </c>
      <c r="H307" s="78" t="s">
        <v>1557</v>
      </c>
      <c r="I307" s="15">
        <v>24</v>
      </c>
      <c r="J307" s="15">
        <v>20</v>
      </c>
      <c r="K307" s="15">
        <v>5</v>
      </c>
      <c r="L307" s="15">
        <v>10</v>
      </c>
      <c r="M307" s="84">
        <v>0.6</v>
      </c>
      <c r="N307" s="73">
        <v>10</v>
      </c>
      <c r="O307" s="64">
        <v>3000</v>
      </c>
      <c r="P307" s="65">
        <f>Table22452368910111213141516171819202122242345678910111213[[#This Row],[PEMBULATAN]]*O307</f>
        <v>30000</v>
      </c>
    </row>
    <row r="308" spans="1:16" ht="39" customHeight="1" x14ac:dyDescent="0.2">
      <c r="A308" s="93"/>
      <c r="B308" s="76"/>
      <c r="C308" s="74" t="s">
        <v>1866</v>
      </c>
      <c r="D308" s="79" t="s">
        <v>198</v>
      </c>
      <c r="E308" s="13">
        <v>44418</v>
      </c>
      <c r="F308" s="77" t="s">
        <v>1556</v>
      </c>
      <c r="G308" s="13">
        <v>44422</v>
      </c>
      <c r="H308" s="78" t="s">
        <v>1557</v>
      </c>
      <c r="I308" s="15">
        <v>20</v>
      </c>
      <c r="J308" s="15">
        <v>24</v>
      </c>
      <c r="K308" s="15">
        <v>11</v>
      </c>
      <c r="L308" s="15">
        <v>8</v>
      </c>
      <c r="M308" s="84">
        <v>1.32</v>
      </c>
      <c r="N308" s="73">
        <v>8</v>
      </c>
      <c r="O308" s="64">
        <v>3000</v>
      </c>
      <c r="P308" s="65">
        <f>Table22452368910111213141516171819202122242345678910111213[[#This Row],[PEMBULATAN]]*O308</f>
        <v>24000</v>
      </c>
    </row>
    <row r="309" spans="1:16" ht="39" customHeight="1" x14ac:dyDescent="0.2">
      <c r="A309" s="93"/>
      <c r="B309" s="76"/>
      <c r="C309" s="74" t="s">
        <v>1867</v>
      </c>
      <c r="D309" s="79" t="s">
        <v>198</v>
      </c>
      <c r="E309" s="13">
        <v>44418</v>
      </c>
      <c r="F309" s="77" t="s">
        <v>1556</v>
      </c>
      <c r="G309" s="13">
        <v>44422</v>
      </c>
      <c r="H309" s="78" t="s">
        <v>1557</v>
      </c>
      <c r="I309" s="15">
        <v>81</v>
      </c>
      <c r="J309" s="15">
        <v>60</v>
      </c>
      <c r="K309" s="15">
        <v>37</v>
      </c>
      <c r="L309" s="15">
        <v>7</v>
      </c>
      <c r="M309" s="84">
        <v>44.954999999999998</v>
      </c>
      <c r="N309" s="73">
        <v>45</v>
      </c>
      <c r="O309" s="64">
        <v>3000</v>
      </c>
      <c r="P309" s="65">
        <f>Table22452368910111213141516171819202122242345678910111213[[#This Row],[PEMBULATAN]]*O309</f>
        <v>135000</v>
      </c>
    </row>
    <row r="310" spans="1:16" ht="39" customHeight="1" x14ac:dyDescent="0.2">
      <c r="A310" s="93"/>
      <c r="B310" s="76"/>
      <c r="C310" s="74" t="s">
        <v>1868</v>
      </c>
      <c r="D310" s="79" t="s">
        <v>198</v>
      </c>
      <c r="E310" s="13">
        <v>44418</v>
      </c>
      <c r="F310" s="77" t="s">
        <v>1556</v>
      </c>
      <c r="G310" s="13">
        <v>44422</v>
      </c>
      <c r="H310" s="78" t="s">
        <v>1557</v>
      </c>
      <c r="I310" s="15">
        <v>50</v>
      </c>
      <c r="J310" s="15">
        <v>42</v>
      </c>
      <c r="K310" s="15">
        <v>29</v>
      </c>
      <c r="L310" s="15">
        <v>15</v>
      </c>
      <c r="M310" s="84">
        <v>15.225</v>
      </c>
      <c r="N310" s="73">
        <v>15</v>
      </c>
      <c r="O310" s="64">
        <v>3000</v>
      </c>
      <c r="P310" s="65">
        <f>Table22452368910111213141516171819202122242345678910111213[[#This Row],[PEMBULATAN]]*O310</f>
        <v>45000</v>
      </c>
    </row>
    <row r="311" spans="1:16" ht="39" customHeight="1" x14ac:dyDescent="0.2">
      <c r="A311" s="93"/>
      <c r="B311" s="76"/>
      <c r="C311" s="74" t="s">
        <v>1869</v>
      </c>
      <c r="D311" s="79" t="s">
        <v>198</v>
      </c>
      <c r="E311" s="13">
        <v>44418</v>
      </c>
      <c r="F311" s="77" t="s">
        <v>1556</v>
      </c>
      <c r="G311" s="13">
        <v>44422</v>
      </c>
      <c r="H311" s="78" t="s">
        <v>1557</v>
      </c>
      <c r="I311" s="15">
        <v>80</v>
      </c>
      <c r="J311" s="15">
        <v>21</v>
      </c>
      <c r="K311" s="15">
        <v>28</v>
      </c>
      <c r="L311" s="15">
        <v>3</v>
      </c>
      <c r="M311" s="84">
        <v>11.76</v>
      </c>
      <c r="N311" s="73">
        <v>12</v>
      </c>
      <c r="O311" s="64">
        <v>3000</v>
      </c>
      <c r="P311" s="65">
        <f>Table22452368910111213141516171819202122242345678910111213[[#This Row],[PEMBULATAN]]*O311</f>
        <v>36000</v>
      </c>
    </row>
    <row r="312" spans="1:16" ht="39" customHeight="1" x14ac:dyDescent="0.2">
      <c r="A312" s="93"/>
      <c r="B312" s="76"/>
      <c r="C312" s="74" t="s">
        <v>1870</v>
      </c>
      <c r="D312" s="79" t="s">
        <v>198</v>
      </c>
      <c r="E312" s="13">
        <v>44418</v>
      </c>
      <c r="F312" s="77" t="s">
        <v>1556</v>
      </c>
      <c r="G312" s="13">
        <v>44422</v>
      </c>
      <c r="H312" s="78" t="s">
        <v>1557</v>
      </c>
      <c r="I312" s="15">
        <v>94</v>
      </c>
      <c r="J312" s="15">
        <v>51</v>
      </c>
      <c r="K312" s="15">
        <v>40</v>
      </c>
      <c r="L312" s="15">
        <v>14</v>
      </c>
      <c r="M312" s="84">
        <v>47.94</v>
      </c>
      <c r="N312" s="73">
        <v>48</v>
      </c>
      <c r="O312" s="64">
        <v>3000</v>
      </c>
      <c r="P312" s="65">
        <f>Table22452368910111213141516171819202122242345678910111213[[#This Row],[PEMBULATAN]]*O312</f>
        <v>144000</v>
      </c>
    </row>
    <row r="313" spans="1:16" ht="39" customHeight="1" x14ac:dyDescent="0.2">
      <c r="A313" s="93"/>
      <c r="B313" s="76"/>
      <c r="C313" s="74" t="s">
        <v>1871</v>
      </c>
      <c r="D313" s="79" t="s">
        <v>198</v>
      </c>
      <c r="E313" s="13">
        <v>44418</v>
      </c>
      <c r="F313" s="77" t="s">
        <v>1556</v>
      </c>
      <c r="G313" s="13">
        <v>44422</v>
      </c>
      <c r="H313" s="78" t="s">
        <v>1557</v>
      </c>
      <c r="I313" s="15">
        <v>100</v>
      </c>
      <c r="J313" s="15">
        <v>56</v>
      </c>
      <c r="K313" s="15">
        <v>20</v>
      </c>
      <c r="L313" s="15">
        <v>10</v>
      </c>
      <c r="M313" s="84">
        <v>28</v>
      </c>
      <c r="N313" s="73">
        <v>28</v>
      </c>
      <c r="O313" s="64">
        <v>3000</v>
      </c>
      <c r="P313" s="65">
        <f>Table22452368910111213141516171819202122242345678910111213[[#This Row],[PEMBULATAN]]*O313</f>
        <v>84000</v>
      </c>
    </row>
    <row r="314" spans="1:16" ht="22.5" customHeight="1" x14ac:dyDescent="0.2">
      <c r="A314" s="144" t="s">
        <v>33</v>
      </c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6"/>
      <c r="M314" s="80">
        <f>SUBTOTAL(109,Table22452368910111213141516171819202122242345678910111213[KG VOLUME])</f>
        <v>8902.396249999998</v>
      </c>
      <c r="N314" s="68">
        <f>SUM(N3:N313)</f>
        <v>8981</v>
      </c>
      <c r="O314" s="147">
        <f>SUM(P3:P313)</f>
        <v>26943000</v>
      </c>
      <c r="P314" s="148"/>
    </row>
    <row r="315" spans="1:16" ht="22.5" customHeight="1" x14ac:dyDescent="0.2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6"/>
      <c r="N315" s="88" t="s">
        <v>54</v>
      </c>
      <c r="O315" s="87"/>
      <c r="P315" s="87">
        <f>O314*10%</f>
        <v>2694300</v>
      </c>
    </row>
    <row r="316" spans="1:16" x14ac:dyDescent="0.2">
      <c r="A316" s="11"/>
      <c r="B316" s="56" t="s">
        <v>47</v>
      </c>
      <c r="C316" s="55"/>
      <c r="D316" s="57" t="s">
        <v>48</v>
      </c>
      <c r="H316" s="63"/>
      <c r="N316" s="62" t="s">
        <v>34</v>
      </c>
      <c r="P316" s="69">
        <f>O314*1%</f>
        <v>269430</v>
      </c>
    </row>
    <row r="317" spans="1:16" x14ac:dyDescent="0.2">
      <c r="A317" s="11"/>
      <c r="H317" s="63"/>
      <c r="N317" s="62" t="s">
        <v>35</v>
      </c>
      <c r="P317" s="71">
        <v>0</v>
      </c>
    </row>
    <row r="318" spans="1:16" ht="15.75" thickBot="1" x14ac:dyDescent="0.25">
      <c r="A318" s="11"/>
      <c r="H318" s="63"/>
      <c r="N318" s="62" t="s">
        <v>36</v>
      </c>
      <c r="P318" s="71">
        <v>0</v>
      </c>
    </row>
    <row r="319" spans="1:16" x14ac:dyDescent="0.2">
      <c r="A319" s="11"/>
      <c r="H319" s="63"/>
      <c r="N319" s="66" t="s">
        <v>37</v>
      </c>
      <c r="O319" s="67"/>
      <c r="P319" s="70">
        <f>O314-P315+P316</f>
        <v>24518130</v>
      </c>
    </row>
    <row r="320" spans="1:16" x14ac:dyDescent="0.2">
      <c r="B320" s="56"/>
      <c r="C320" s="55"/>
      <c r="D320" s="57"/>
    </row>
    <row r="322" spans="1:16" x14ac:dyDescent="0.2">
      <c r="A322" s="11"/>
      <c r="H322" s="63"/>
      <c r="P322" s="72"/>
    </row>
    <row r="323" spans="1:16" x14ac:dyDescent="0.2">
      <c r="A323" s="11"/>
      <c r="H323" s="63"/>
      <c r="O323" s="58"/>
      <c r="P323" s="72"/>
    </row>
    <row r="324" spans="1:16" s="3" customFormat="1" x14ac:dyDescent="0.25">
      <c r="A324" s="11"/>
      <c r="B324" s="2"/>
      <c r="C324" s="2"/>
      <c r="E324" s="12"/>
      <c r="H324" s="63"/>
      <c r="N324" s="14"/>
      <c r="O324" s="14"/>
      <c r="P324" s="14"/>
    </row>
    <row r="325" spans="1:16" s="3" customFormat="1" x14ac:dyDescent="0.25">
      <c r="A325" s="11"/>
      <c r="B325" s="2"/>
      <c r="C325" s="2"/>
      <c r="E325" s="12"/>
      <c r="H325" s="63"/>
      <c r="N325" s="14"/>
      <c r="O325" s="14"/>
      <c r="P325" s="14"/>
    </row>
    <row r="326" spans="1:16" s="3" customFormat="1" x14ac:dyDescent="0.25">
      <c r="A326" s="11"/>
      <c r="B326" s="2"/>
      <c r="C326" s="2"/>
      <c r="E326" s="12"/>
      <c r="H326" s="63"/>
      <c r="N326" s="14"/>
      <c r="O326" s="14"/>
      <c r="P326" s="14"/>
    </row>
    <row r="327" spans="1:16" s="3" customFormat="1" x14ac:dyDescent="0.25">
      <c r="A327" s="11"/>
      <c r="B327" s="2"/>
      <c r="C327" s="2"/>
      <c r="E327" s="12"/>
      <c r="H327" s="63"/>
      <c r="N327" s="14"/>
      <c r="O327" s="14"/>
      <c r="P327" s="14"/>
    </row>
    <row r="328" spans="1:16" s="3" customFormat="1" x14ac:dyDescent="0.25">
      <c r="A328" s="11"/>
      <c r="B328" s="2"/>
      <c r="C328" s="2"/>
      <c r="E328" s="12"/>
      <c r="H328" s="63"/>
      <c r="N328" s="14"/>
      <c r="O328" s="14"/>
      <c r="P328" s="14"/>
    </row>
    <row r="329" spans="1:16" s="3" customFormat="1" x14ac:dyDescent="0.25">
      <c r="A329" s="11"/>
      <c r="B329" s="2"/>
      <c r="C329" s="2"/>
      <c r="E329" s="12"/>
      <c r="H329" s="63"/>
      <c r="N329" s="14"/>
      <c r="O329" s="14"/>
      <c r="P329" s="14"/>
    </row>
    <row r="330" spans="1:16" s="3" customFormat="1" x14ac:dyDescent="0.25">
      <c r="A330" s="11"/>
      <c r="B330" s="2"/>
      <c r="C330" s="2"/>
      <c r="E330" s="12"/>
      <c r="H330" s="63"/>
      <c r="N330" s="14"/>
      <c r="O330" s="14"/>
      <c r="P330" s="14"/>
    </row>
    <row r="331" spans="1:16" s="3" customFormat="1" x14ac:dyDescent="0.25">
      <c r="A331" s="11"/>
      <c r="B331" s="2"/>
      <c r="C331" s="2"/>
      <c r="E331" s="12"/>
      <c r="H331" s="63"/>
      <c r="N331" s="14"/>
      <c r="O331" s="14"/>
      <c r="P331" s="14"/>
    </row>
    <row r="332" spans="1:16" s="3" customFormat="1" x14ac:dyDescent="0.25">
      <c r="A332" s="11"/>
      <c r="B332" s="2"/>
      <c r="C332" s="2"/>
      <c r="E332" s="12"/>
      <c r="H332" s="63"/>
      <c r="N332" s="14"/>
      <c r="O332" s="14"/>
      <c r="P332" s="14"/>
    </row>
    <row r="333" spans="1:16" s="3" customFormat="1" x14ac:dyDescent="0.25">
      <c r="A333" s="11"/>
      <c r="B333" s="2"/>
      <c r="C333" s="2"/>
      <c r="E333" s="12"/>
      <c r="H333" s="63"/>
      <c r="N333" s="14"/>
      <c r="O333" s="14"/>
      <c r="P333" s="14"/>
    </row>
    <row r="334" spans="1:16" s="3" customFormat="1" x14ac:dyDescent="0.25">
      <c r="A334" s="11"/>
      <c r="B334" s="2"/>
      <c r="C334" s="2"/>
      <c r="E334" s="12"/>
      <c r="H334" s="63"/>
      <c r="N334" s="14"/>
      <c r="O334" s="14"/>
      <c r="P334" s="14"/>
    </row>
    <row r="335" spans="1:16" s="3" customFormat="1" x14ac:dyDescent="0.25">
      <c r="A335" s="11"/>
      <c r="B335" s="2"/>
      <c r="C335" s="2"/>
      <c r="E335" s="12"/>
      <c r="H335" s="63"/>
      <c r="N335" s="14"/>
      <c r="O335" s="14"/>
      <c r="P335" s="14"/>
    </row>
  </sheetData>
  <mergeCells count="3">
    <mergeCell ref="A3:A4"/>
    <mergeCell ref="A314:L314"/>
    <mergeCell ref="O314:P314"/>
  </mergeCells>
  <conditionalFormatting sqref="B3">
    <cfRule type="duplicateValues" dxfId="389" priority="2"/>
  </conditionalFormatting>
  <conditionalFormatting sqref="B4:B313">
    <cfRule type="duplicateValues" dxfId="388" priority="6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92D050"/>
  </sheetPr>
  <dimension ref="A1:P202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O182" sqref="O18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2057</v>
      </c>
      <c r="B3" s="75" t="s">
        <v>1876</v>
      </c>
      <c r="C3" s="9" t="s">
        <v>1877</v>
      </c>
      <c r="D3" s="77" t="s">
        <v>198</v>
      </c>
      <c r="E3" s="13">
        <v>44419</v>
      </c>
      <c r="F3" s="77" t="s">
        <v>1556</v>
      </c>
      <c r="G3" s="13">
        <v>44422</v>
      </c>
      <c r="H3" s="10" t="s">
        <v>1557</v>
      </c>
      <c r="I3" s="1">
        <v>61</v>
      </c>
      <c r="J3" s="1">
        <v>41</v>
      </c>
      <c r="K3" s="1">
        <v>76</v>
      </c>
      <c r="L3" s="1">
        <v>31</v>
      </c>
      <c r="M3" s="83">
        <v>47.518999999999998</v>
      </c>
      <c r="N3" s="8">
        <v>48</v>
      </c>
      <c r="O3" s="64">
        <v>3000</v>
      </c>
      <c r="P3" s="65">
        <f>Table224523689101112131415161718192021222423456789101112131415[[#This Row],[PEMBULATAN]]*O3</f>
        <v>144000</v>
      </c>
    </row>
    <row r="4" spans="1:16" ht="39" customHeight="1" x14ac:dyDescent="0.2">
      <c r="A4" s="143"/>
      <c r="B4" s="76"/>
      <c r="C4" s="9" t="s">
        <v>1878</v>
      </c>
      <c r="D4" s="77" t="s">
        <v>198</v>
      </c>
      <c r="E4" s="13">
        <v>44419</v>
      </c>
      <c r="F4" s="77" t="s">
        <v>1556</v>
      </c>
      <c r="G4" s="13">
        <v>44422</v>
      </c>
      <c r="H4" s="10" t="s">
        <v>1557</v>
      </c>
      <c r="I4" s="1">
        <v>61</v>
      </c>
      <c r="J4" s="1">
        <v>41</v>
      </c>
      <c r="K4" s="1">
        <v>76</v>
      </c>
      <c r="L4" s="1">
        <v>31</v>
      </c>
      <c r="M4" s="83">
        <v>47.518999999999998</v>
      </c>
      <c r="N4" s="8">
        <v>48</v>
      </c>
      <c r="O4" s="64">
        <v>3000</v>
      </c>
      <c r="P4" s="65">
        <f>Table224523689101112131415161718192021222423456789101112131415[[#This Row],[PEMBULATAN]]*O4</f>
        <v>144000</v>
      </c>
    </row>
    <row r="5" spans="1:16" ht="39" customHeight="1" x14ac:dyDescent="0.2">
      <c r="A5" s="93"/>
      <c r="B5" s="76"/>
      <c r="C5" s="90" t="s">
        <v>1879</v>
      </c>
      <c r="D5" s="79" t="s">
        <v>198</v>
      </c>
      <c r="E5" s="13">
        <v>44419</v>
      </c>
      <c r="F5" s="77" t="s">
        <v>1556</v>
      </c>
      <c r="G5" s="13">
        <v>44422</v>
      </c>
      <c r="H5" s="78" t="s">
        <v>1557</v>
      </c>
      <c r="I5" s="15">
        <v>61</v>
      </c>
      <c r="J5" s="15">
        <v>41</v>
      </c>
      <c r="K5" s="15">
        <v>76</v>
      </c>
      <c r="L5" s="15">
        <v>31</v>
      </c>
      <c r="M5" s="84">
        <v>47.518999999999998</v>
      </c>
      <c r="N5" s="73">
        <v>48</v>
      </c>
      <c r="O5" s="64">
        <v>3000</v>
      </c>
      <c r="P5" s="65">
        <f>Table224523689101112131415161718192021222423456789101112131415[[#This Row],[PEMBULATAN]]*O5</f>
        <v>144000</v>
      </c>
    </row>
    <row r="6" spans="1:16" ht="39" customHeight="1" x14ac:dyDescent="0.2">
      <c r="A6" s="94"/>
      <c r="B6" s="76"/>
      <c r="C6" s="90" t="s">
        <v>1880</v>
      </c>
      <c r="D6" s="79" t="s">
        <v>198</v>
      </c>
      <c r="E6" s="13">
        <v>44419</v>
      </c>
      <c r="F6" s="77" t="s">
        <v>1556</v>
      </c>
      <c r="G6" s="13">
        <v>44422</v>
      </c>
      <c r="H6" s="78" t="s">
        <v>1557</v>
      </c>
      <c r="I6" s="15">
        <v>61</v>
      </c>
      <c r="J6" s="15">
        <v>41</v>
      </c>
      <c r="K6" s="15">
        <v>76</v>
      </c>
      <c r="L6" s="15">
        <v>31</v>
      </c>
      <c r="M6" s="84">
        <v>47.518999999999998</v>
      </c>
      <c r="N6" s="73">
        <v>48</v>
      </c>
      <c r="O6" s="64">
        <v>3000</v>
      </c>
      <c r="P6" s="65">
        <f>Table224523689101112131415161718192021222423456789101112131415[[#This Row],[PEMBULATAN]]*O6</f>
        <v>144000</v>
      </c>
    </row>
    <row r="7" spans="1:16" ht="39" customHeight="1" x14ac:dyDescent="0.2">
      <c r="A7" s="94"/>
      <c r="B7" s="92"/>
      <c r="C7" s="90" t="s">
        <v>1881</v>
      </c>
      <c r="D7" s="79" t="s">
        <v>198</v>
      </c>
      <c r="E7" s="13">
        <v>44419</v>
      </c>
      <c r="F7" s="77" t="s">
        <v>1556</v>
      </c>
      <c r="G7" s="13">
        <v>44422</v>
      </c>
      <c r="H7" s="78" t="s">
        <v>1557</v>
      </c>
      <c r="I7" s="15">
        <v>61</v>
      </c>
      <c r="J7" s="15">
        <v>41</v>
      </c>
      <c r="K7" s="15">
        <v>76</v>
      </c>
      <c r="L7" s="15">
        <v>31</v>
      </c>
      <c r="M7" s="84">
        <v>47.518999999999998</v>
      </c>
      <c r="N7" s="73">
        <v>48</v>
      </c>
      <c r="O7" s="64">
        <v>3000</v>
      </c>
      <c r="P7" s="65">
        <f>Table224523689101112131415161718192021222423456789101112131415[[#This Row],[PEMBULATAN]]*O7</f>
        <v>144000</v>
      </c>
    </row>
    <row r="8" spans="1:16" ht="39" customHeight="1" x14ac:dyDescent="0.2">
      <c r="A8" s="94"/>
      <c r="B8" s="76" t="s">
        <v>1882</v>
      </c>
      <c r="C8" s="90" t="s">
        <v>1883</v>
      </c>
      <c r="D8" s="79" t="s">
        <v>198</v>
      </c>
      <c r="E8" s="13">
        <v>44419</v>
      </c>
      <c r="F8" s="77" t="s">
        <v>1556</v>
      </c>
      <c r="G8" s="13">
        <v>44422</v>
      </c>
      <c r="H8" s="78" t="s">
        <v>1557</v>
      </c>
      <c r="I8" s="15">
        <v>61</v>
      </c>
      <c r="J8" s="15">
        <v>41</v>
      </c>
      <c r="K8" s="15">
        <v>76</v>
      </c>
      <c r="L8" s="15">
        <v>31</v>
      </c>
      <c r="M8" s="84">
        <v>47.518999999999998</v>
      </c>
      <c r="N8" s="73">
        <v>48</v>
      </c>
      <c r="O8" s="64">
        <v>3000</v>
      </c>
      <c r="P8" s="65">
        <f>Table224523689101112131415161718192021222423456789101112131415[[#This Row],[PEMBULATAN]]*O8</f>
        <v>144000</v>
      </c>
    </row>
    <row r="9" spans="1:16" ht="39" customHeight="1" x14ac:dyDescent="0.2">
      <c r="A9" s="94"/>
      <c r="B9" s="76"/>
      <c r="C9" s="90" t="s">
        <v>1884</v>
      </c>
      <c r="D9" s="79" t="s">
        <v>198</v>
      </c>
      <c r="E9" s="13">
        <v>44419</v>
      </c>
      <c r="F9" s="77" t="s">
        <v>1556</v>
      </c>
      <c r="G9" s="13">
        <v>44422</v>
      </c>
      <c r="H9" s="78" t="s">
        <v>1557</v>
      </c>
      <c r="I9" s="15">
        <v>76</v>
      </c>
      <c r="J9" s="15">
        <v>60</v>
      </c>
      <c r="K9" s="15">
        <v>30</v>
      </c>
      <c r="L9" s="15">
        <v>5</v>
      </c>
      <c r="M9" s="84">
        <v>34.200000000000003</v>
      </c>
      <c r="N9" s="73">
        <v>34</v>
      </c>
      <c r="O9" s="64">
        <v>3000</v>
      </c>
      <c r="P9" s="65">
        <f>Table224523689101112131415161718192021222423456789101112131415[[#This Row],[PEMBULATAN]]*O9</f>
        <v>102000</v>
      </c>
    </row>
    <row r="10" spans="1:16" ht="39" customHeight="1" x14ac:dyDescent="0.2">
      <c r="A10" s="94"/>
      <c r="B10" s="76"/>
      <c r="C10" s="90" t="s">
        <v>1885</v>
      </c>
      <c r="D10" s="79" t="s">
        <v>198</v>
      </c>
      <c r="E10" s="13">
        <v>44419</v>
      </c>
      <c r="F10" s="77" t="s">
        <v>1556</v>
      </c>
      <c r="G10" s="13">
        <v>44422</v>
      </c>
      <c r="H10" s="78" t="s">
        <v>1557</v>
      </c>
      <c r="I10" s="15">
        <v>45</v>
      </c>
      <c r="J10" s="15">
        <v>43</v>
      </c>
      <c r="K10" s="15">
        <v>36</v>
      </c>
      <c r="L10" s="15">
        <v>5</v>
      </c>
      <c r="M10" s="84">
        <v>17.414999999999999</v>
      </c>
      <c r="N10" s="73">
        <v>17</v>
      </c>
      <c r="O10" s="64">
        <v>3000</v>
      </c>
      <c r="P10" s="65">
        <f>Table224523689101112131415161718192021222423456789101112131415[[#This Row],[PEMBULATAN]]*O10</f>
        <v>51000</v>
      </c>
    </row>
    <row r="11" spans="1:16" ht="39" customHeight="1" x14ac:dyDescent="0.2">
      <c r="A11" s="94"/>
      <c r="B11" s="76"/>
      <c r="C11" s="90" t="s">
        <v>1886</v>
      </c>
      <c r="D11" s="79" t="s">
        <v>198</v>
      </c>
      <c r="E11" s="13">
        <v>44419</v>
      </c>
      <c r="F11" s="77" t="s">
        <v>1556</v>
      </c>
      <c r="G11" s="13">
        <v>44422</v>
      </c>
      <c r="H11" s="78" t="s">
        <v>1557</v>
      </c>
      <c r="I11" s="15">
        <v>96</v>
      </c>
      <c r="J11" s="15">
        <v>70</v>
      </c>
      <c r="K11" s="15">
        <v>33</v>
      </c>
      <c r="L11" s="15">
        <v>17</v>
      </c>
      <c r="M11" s="84">
        <v>55.44</v>
      </c>
      <c r="N11" s="73">
        <v>55</v>
      </c>
      <c r="O11" s="64">
        <v>3000</v>
      </c>
      <c r="P11" s="65">
        <f>Table224523689101112131415161718192021222423456789101112131415[[#This Row],[PEMBULATAN]]*O11</f>
        <v>165000</v>
      </c>
    </row>
    <row r="12" spans="1:16" ht="39" customHeight="1" x14ac:dyDescent="0.2">
      <c r="A12" s="94"/>
      <c r="B12" s="92"/>
      <c r="C12" s="90" t="s">
        <v>1887</v>
      </c>
      <c r="D12" s="79" t="s">
        <v>198</v>
      </c>
      <c r="E12" s="13">
        <v>44419</v>
      </c>
      <c r="F12" s="77" t="s">
        <v>1556</v>
      </c>
      <c r="G12" s="13">
        <v>44422</v>
      </c>
      <c r="H12" s="78" t="s">
        <v>1557</v>
      </c>
      <c r="I12" s="15">
        <v>98</v>
      </c>
      <c r="J12" s="15">
        <v>51</v>
      </c>
      <c r="K12" s="15">
        <v>39</v>
      </c>
      <c r="L12" s="15">
        <v>23</v>
      </c>
      <c r="M12" s="84">
        <v>48.730499999999999</v>
      </c>
      <c r="N12" s="73">
        <v>49</v>
      </c>
      <c r="O12" s="64">
        <v>3000</v>
      </c>
      <c r="P12" s="65">
        <f>Table224523689101112131415161718192021222423456789101112131415[[#This Row],[PEMBULATAN]]*O12</f>
        <v>147000</v>
      </c>
    </row>
    <row r="13" spans="1:16" ht="39" customHeight="1" x14ac:dyDescent="0.2">
      <c r="A13" s="94"/>
      <c r="B13" s="76" t="s">
        <v>1888</v>
      </c>
      <c r="C13" s="90" t="s">
        <v>1889</v>
      </c>
      <c r="D13" s="79" t="s">
        <v>198</v>
      </c>
      <c r="E13" s="13">
        <v>44419</v>
      </c>
      <c r="F13" s="77" t="s">
        <v>1556</v>
      </c>
      <c r="G13" s="13">
        <v>44422</v>
      </c>
      <c r="H13" s="78" t="s">
        <v>1557</v>
      </c>
      <c r="I13" s="15">
        <v>63</v>
      </c>
      <c r="J13" s="15">
        <v>62</v>
      </c>
      <c r="K13" s="15">
        <v>27</v>
      </c>
      <c r="L13" s="15">
        <v>8</v>
      </c>
      <c r="M13" s="84">
        <v>26.365500000000001</v>
      </c>
      <c r="N13" s="73">
        <v>27</v>
      </c>
      <c r="O13" s="64">
        <v>3000</v>
      </c>
      <c r="P13" s="65">
        <f>Table224523689101112131415161718192021222423456789101112131415[[#This Row],[PEMBULATAN]]*O13</f>
        <v>81000</v>
      </c>
    </row>
    <row r="14" spans="1:16" ht="39" customHeight="1" x14ac:dyDescent="0.2">
      <c r="A14" s="94"/>
      <c r="B14" s="76"/>
      <c r="C14" s="90" t="s">
        <v>1890</v>
      </c>
      <c r="D14" s="79" t="s">
        <v>198</v>
      </c>
      <c r="E14" s="13">
        <v>44419</v>
      </c>
      <c r="F14" s="77" t="s">
        <v>1556</v>
      </c>
      <c r="G14" s="13">
        <v>44422</v>
      </c>
      <c r="H14" s="78" t="s">
        <v>1557</v>
      </c>
      <c r="I14" s="15">
        <v>75</v>
      </c>
      <c r="J14" s="15">
        <v>54</v>
      </c>
      <c r="K14" s="15">
        <v>39</v>
      </c>
      <c r="L14" s="15">
        <v>7</v>
      </c>
      <c r="M14" s="84">
        <v>39.487499999999997</v>
      </c>
      <c r="N14" s="73">
        <v>39</v>
      </c>
      <c r="O14" s="64">
        <v>3000</v>
      </c>
      <c r="P14" s="65">
        <f>Table224523689101112131415161718192021222423456789101112131415[[#This Row],[PEMBULATAN]]*O14</f>
        <v>117000</v>
      </c>
    </row>
    <row r="15" spans="1:16" ht="39" customHeight="1" x14ac:dyDescent="0.2">
      <c r="A15" s="94"/>
      <c r="B15" s="76"/>
      <c r="C15" s="90" t="s">
        <v>1891</v>
      </c>
      <c r="D15" s="79" t="s">
        <v>198</v>
      </c>
      <c r="E15" s="13">
        <v>44419</v>
      </c>
      <c r="F15" s="77" t="s">
        <v>1556</v>
      </c>
      <c r="G15" s="13">
        <v>44422</v>
      </c>
      <c r="H15" s="78" t="s">
        <v>1557</v>
      </c>
      <c r="I15" s="15">
        <v>45</v>
      </c>
      <c r="J15" s="15">
        <v>43</v>
      </c>
      <c r="K15" s="15">
        <v>36</v>
      </c>
      <c r="L15" s="15">
        <v>7</v>
      </c>
      <c r="M15" s="84">
        <v>17.414999999999999</v>
      </c>
      <c r="N15" s="73">
        <v>18</v>
      </c>
      <c r="O15" s="64">
        <v>3000</v>
      </c>
      <c r="P15" s="65">
        <f>Table224523689101112131415161718192021222423456789101112131415[[#This Row],[PEMBULATAN]]*O15</f>
        <v>54000</v>
      </c>
    </row>
    <row r="16" spans="1:16" ht="39" customHeight="1" x14ac:dyDescent="0.2">
      <c r="A16" s="94"/>
      <c r="B16" s="76"/>
      <c r="C16" s="90" t="s">
        <v>1892</v>
      </c>
      <c r="D16" s="79" t="s">
        <v>198</v>
      </c>
      <c r="E16" s="13">
        <v>44419</v>
      </c>
      <c r="F16" s="77" t="s">
        <v>1556</v>
      </c>
      <c r="G16" s="13">
        <v>44422</v>
      </c>
      <c r="H16" s="78" t="s">
        <v>1557</v>
      </c>
      <c r="I16" s="15">
        <v>76</v>
      </c>
      <c r="J16" s="15">
        <v>62</v>
      </c>
      <c r="K16" s="15">
        <v>29</v>
      </c>
      <c r="L16" s="15">
        <v>11</v>
      </c>
      <c r="M16" s="84">
        <v>34.161999999999999</v>
      </c>
      <c r="N16" s="73">
        <v>34</v>
      </c>
      <c r="O16" s="64">
        <v>3000</v>
      </c>
      <c r="P16" s="65">
        <f>Table224523689101112131415161718192021222423456789101112131415[[#This Row],[PEMBULATAN]]*O16</f>
        <v>102000</v>
      </c>
    </row>
    <row r="17" spans="1:16" ht="39" customHeight="1" x14ac:dyDescent="0.2">
      <c r="A17" s="94"/>
      <c r="B17" s="76"/>
      <c r="C17" s="90" t="s">
        <v>1893</v>
      </c>
      <c r="D17" s="79" t="s">
        <v>198</v>
      </c>
      <c r="E17" s="13">
        <v>44419</v>
      </c>
      <c r="F17" s="77" t="s">
        <v>1556</v>
      </c>
      <c r="G17" s="13">
        <v>44422</v>
      </c>
      <c r="H17" s="78" t="s">
        <v>1557</v>
      </c>
      <c r="I17" s="15">
        <v>98</v>
      </c>
      <c r="J17" s="15">
        <v>51</v>
      </c>
      <c r="K17" s="15">
        <v>39</v>
      </c>
      <c r="L17" s="15">
        <v>10</v>
      </c>
      <c r="M17" s="84">
        <v>48.730499999999999</v>
      </c>
      <c r="N17" s="73">
        <v>49</v>
      </c>
      <c r="O17" s="64">
        <v>3000</v>
      </c>
      <c r="P17" s="65">
        <f>Table224523689101112131415161718192021222423456789101112131415[[#This Row],[PEMBULATAN]]*O17</f>
        <v>147000</v>
      </c>
    </row>
    <row r="18" spans="1:16" ht="39" customHeight="1" x14ac:dyDescent="0.2">
      <c r="A18" s="94"/>
      <c r="B18" s="76"/>
      <c r="C18" s="90" t="s">
        <v>1894</v>
      </c>
      <c r="D18" s="79" t="s">
        <v>198</v>
      </c>
      <c r="E18" s="13">
        <v>44419</v>
      </c>
      <c r="F18" s="77" t="s">
        <v>1556</v>
      </c>
      <c r="G18" s="13">
        <v>44422</v>
      </c>
      <c r="H18" s="78" t="s">
        <v>1557</v>
      </c>
      <c r="I18" s="15">
        <v>43</v>
      </c>
      <c r="J18" s="15">
        <v>24</v>
      </c>
      <c r="K18" s="15">
        <v>21</v>
      </c>
      <c r="L18" s="15">
        <v>2</v>
      </c>
      <c r="M18" s="84">
        <v>5.4180000000000001</v>
      </c>
      <c r="N18" s="73">
        <v>6</v>
      </c>
      <c r="O18" s="64">
        <v>3000</v>
      </c>
      <c r="P18" s="65">
        <f>Table224523689101112131415161718192021222423456789101112131415[[#This Row],[PEMBULATAN]]*O18</f>
        <v>18000</v>
      </c>
    </row>
    <row r="19" spans="1:16" ht="39" customHeight="1" x14ac:dyDescent="0.2">
      <c r="A19" s="94"/>
      <c r="B19" s="76"/>
      <c r="C19" s="90" t="s">
        <v>1895</v>
      </c>
      <c r="D19" s="79" t="s">
        <v>198</v>
      </c>
      <c r="E19" s="13">
        <v>44419</v>
      </c>
      <c r="F19" s="77" t="s">
        <v>1556</v>
      </c>
      <c r="G19" s="13">
        <v>44422</v>
      </c>
      <c r="H19" s="78" t="s">
        <v>1557</v>
      </c>
      <c r="I19" s="15">
        <v>52</v>
      </c>
      <c r="J19" s="15">
        <v>18</v>
      </c>
      <c r="K19" s="15">
        <v>24</v>
      </c>
      <c r="L19" s="15">
        <v>13</v>
      </c>
      <c r="M19" s="84">
        <v>5.6159999999999997</v>
      </c>
      <c r="N19" s="73">
        <v>13</v>
      </c>
      <c r="O19" s="64">
        <v>3000</v>
      </c>
      <c r="P19" s="65">
        <f>Table224523689101112131415161718192021222423456789101112131415[[#This Row],[PEMBULATAN]]*O19</f>
        <v>39000</v>
      </c>
    </row>
    <row r="20" spans="1:16" ht="39" customHeight="1" x14ac:dyDescent="0.2">
      <c r="A20" s="94"/>
      <c r="B20" s="76"/>
      <c r="C20" s="90" t="s">
        <v>1896</v>
      </c>
      <c r="D20" s="79" t="s">
        <v>198</v>
      </c>
      <c r="E20" s="13">
        <v>44419</v>
      </c>
      <c r="F20" s="77" t="s">
        <v>1556</v>
      </c>
      <c r="G20" s="13">
        <v>44422</v>
      </c>
      <c r="H20" s="78" t="s">
        <v>1557</v>
      </c>
      <c r="I20" s="15">
        <v>96</v>
      </c>
      <c r="J20" s="15">
        <v>70</v>
      </c>
      <c r="K20" s="15">
        <v>33</v>
      </c>
      <c r="L20" s="15">
        <v>12</v>
      </c>
      <c r="M20" s="84">
        <v>55.44</v>
      </c>
      <c r="N20" s="73">
        <v>56</v>
      </c>
      <c r="O20" s="64">
        <v>3000</v>
      </c>
      <c r="P20" s="65">
        <f>Table224523689101112131415161718192021222423456789101112131415[[#This Row],[PEMBULATAN]]*O20</f>
        <v>168000</v>
      </c>
    </row>
    <row r="21" spans="1:16" ht="39" customHeight="1" x14ac:dyDescent="0.2">
      <c r="A21" s="94"/>
      <c r="B21" s="76"/>
      <c r="C21" s="90" t="s">
        <v>1897</v>
      </c>
      <c r="D21" s="79" t="s">
        <v>198</v>
      </c>
      <c r="E21" s="13">
        <v>44419</v>
      </c>
      <c r="F21" s="77" t="s">
        <v>1556</v>
      </c>
      <c r="G21" s="13">
        <v>44422</v>
      </c>
      <c r="H21" s="78" t="s">
        <v>1557</v>
      </c>
      <c r="I21" s="15">
        <v>76</v>
      </c>
      <c r="J21" s="15">
        <v>60</v>
      </c>
      <c r="K21" s="15">
        <v>30</v>
      </c>
      <c r="L21" s="15">
        <v>7</v>
      </c>
      <c r="M21" s="84">
        <v>34.200000000000003</v>
      </c>
      <c r="N21" s="73">
        <v>34</v>
      </c>
      <c r="O21" s="64">
        <v>3000</v>
      </c>
      <c r="P21" s="65">
        <f>Table224523689101112131415161718192021222423456789101112131415[[#This Row],[PEMBULATAN]]*O21</f>
        <v>102000</v>
      </c>
    </row>
    <row r="22" spans="1:16" ht="39" customHeight="1" x14ac:dyDescent="0.2">
      <c r="A22" s="94"/>
      <c r="B22" s="76"/>
      <c r="C22" s="90" t="s">
        <v>1898</v>
      </c>
      <c r="D22" s="79" t="s">
        <v>198</v>
      </c>
      <c r="E22" s="13">
        <v>44419</v>
      </c>
      <c r="F22" s="77" t="s">
        <v>1556</v>
      </c>
      <c r="G22" s="13">
        <v>44422</v>
      </c>
      <c r="H22" s="78" t="s">
        <v>1557</v>
      </c>
      <c r="I22" s="15">
        <v>106</v>
      </c>
      <c r="J22" s="15">
        <v>70</v>
      </c>
      <c r="K22" s="15">
        <v>38</v>
      </c>
      <c r="L22" s="15">
        <v>11</v>
      </c>
      <c r="M22" s="84">
        <v>70.489999999999995</v>
      </c>
      <c r="N22" s="73">
        <v>71</v>
      </c>
      <c r="O22" s="64">
        <v>3000</v>
      </c>
      <c r="P22" s="65">
        <f>Table224523689101112131415161718192021222423456789101112131415[[#This Row],[PEMBULATAN]]*O22</f>
        <v>213000</v>
      </c>
    </row>
    <row r="23" spans="1:16" ht="39" customHeight="1" x14ac:dyDescent="0.2">
      <c r="A23" s="94"/>
      <c r="B23" s="76"/>
      <c r="C23" s="90" t="s">
        <v>1899</v>
      </c>
      <c r="D23" s="79" t="s">
        <v>198</v>
      </c>
      <c r="E23" s="13">
        <v>44419</v>
      </c>
      <c r="F23" s="77" t="s">
        <v>1556</v>
      </c>
      <c r="G23" s="13">
        <v>44422</v>
      </c>
      <c r="H23" s="78" t="s">
        <v>1557</v>
      </c>
      <c r="I23" s="15">
        <v>105</v>
      </c>
      <c r="J23" s="15">
        <v>54</v>
      </c>
      <c r="K23" s="15">
        <v>38</v>
      </c>
      <c r="L23" s="15">
        <v>16</v>
      </c>
      <c r="M23" s="84">
        <v>53.865000000000002</v>
      </c>
      <c r="N23" s="73">
        <v>54</v>
      </c>
      <c r="O23" s="64">
        <v>3000</v>
      </c>
      <c r="P23" s="65">
        <f>Table224523689101112131415161718192021222423456789101112131415[[#This Row],[PEMBULATAN]]*O23</f>
        <v>162000</v>
      </c>
    </row>
    <row r="24" spans="1:16" ht="39" customHeight="1" x14ac:dyDescent="0.2">
      <c r="A24" s="94"/>
      <c r="B24" s="76"/>
      <c r="C24" s="90" t="s">
        <v>1900</v>
      </c>
      <c r="D24" s="79" t="s">
        <v>198</v>
      </c>
      <c r="E24" s="13">
        <v>44419</v>
      </c>
      <c r="F24" s="77" t="s">
        <v>1556</v>
      </c>
      <c r="G24" s="13">
        <v>44422</v>
      </c>
      <c r="H24" s="78" t="s">
        <v>1557</v>
      </c>
      <c r="I24" s="15">
        <v>104</v>
      </c>
      <c r="J24" s="15">
        <v>56</v>
      </c>
      <c r="K24" s="15">
        <v>34</v>
      </c>
      <c r="L24" s="15">
        <v>18</v>
      </c>
      <c r="M24" s="84">
        <v>49.503999999999998</v>
      </c>
      <c r="N24" s="73">
        <v>50</v>
      </c>
      <c r="O24" s="64">
        <v>3000</v>
      </c>
      <c r="P24" s="65">
        <f>Table224523689101112131415161718192021222423456789101112131415[[#This Row],[PEMBULATAN]]*O24</f>
        <v>150000</v>
      </c>
    </row>
    <row r="25" spans="1:16" ht="39" customHeight="1" x14ac:dyDescent="0.2">
      <c r="A25" s="94"/>
      <c r="B25" s="76"/>
      <c r="C25" s="90" t="s">
        <v>1901</v>
      </c>
      <c r="D25" s="79" t="s">
        <v>198</v>
      </c>
      <c r="E25" s="13">
        <v>44419</v>
      </c>
      <c r="F25" s="77" t="s">
        <v>1556</v>
      </c>
      <c r="G25" s="13">
        <v>44422</v>
      </c>
      <c r="H25" s="78" t="s">
        <v>1557</v>
      </c>
      <c r="I25" s="15">
        <v>84</v>
      </c>
      <c r="J25" s="15">
        <v>70</v>
      </c>
      <c r="K25" s="15">
        <v>33</v>
      </c>
      <c r="L25" s="15">
        <v>4</v>
      </c>
      <c r="M25" s="84">
        <v>48.51</v>
      </c>
      <c r="N25" s="73">
        <v>49</v>
      </c>
      <c r="O25" s="64">
        <v>3000</v>
      </c>
      <c r="P25" s="65">
        <f>Table224523689101112131415161718192021222423456789101112131415[[#This Row],[PEMBULATAN]]*O25</f>
        <v>147000</v>
      </c>
    </row>
    <row r="26" spans="1:16" ht="39" customHeight="1" x14ac:dyDescent="0.2">
      <c r="A26" s="94"/>
      <c r="B26" s="76"/>
      <c r="C26" s="90" t="s">
        <v>1902</v>
      </c>
      <c r="D26" s="79" t="s">
        <v>198</v>
      </c>
      <c r="E26" s="13">
        <v>44419</v>
      </c>
      <c r="F26" s="77" t="s">
        <v>1556</v>
      </c>
      <c r="G26" s="13">
        <v>44422</v>
      </c>
      <c r="H26" s="78" t="s">
        <v>1557</v>
      </c>
      <c r="I26" s="15">
        <v>94</v>
      </c>
      <c r="J26" s="15">
        <v>60</v>
      </c>
      <c r="K26" s="15">
        <v>30</v>
      </c>
      <c r="L26" s="15">
        <v>9</v>
      </c>
      <c r="M26" s="84">
        <v>42.3</v>
      </c>
      <c r="N26" s="73">
        <v>43</v>
      </c>
      <c r="O26" s="64">
        <v>3000</v>
      </c>
      <c r="P26" s="65">
        <f>Table224523689101112131415161718192021222423456789101112131415[[#This Row],[PEMBULATAN]]*O26</f>
        <v>129000</v>
      </c>
    </row>
    <row r="27" spans="1:16" ht="39" customHeight="1" x14ac:dyDescent="0.2">
      <c r="A27" s="94"/>
      <c r="B27" s="76"/>
      <c r="C27" s="90" t="s">
        <v>1903</v>
      </c>
      <c r="D27" s="79" t="s">
        <v>198</v>
      </c>
      <c r="E27" s="13">
        <v>44419</v>
      </c>
      <c r="F27" s="77" t="s">
        <v>1556</v>
      </c>
      <c r="G27" s="13">
        <v>44422</v>
      </c>
      <c r="H27" s="78" t="s">
        <v>1557</v>
      </c>
      <c r="I27" s="15">
        <v>80</v>
      </c>
      <c r="J27" s="15">
        <v>70</v>
      </c>
      <c r="K27" s="15">
        <v>58</v>
      </c>
      <c r="L27" s="15">
        <v>4</v>
      </c>
      <c r="M27" s="84">
        <v>81.2</v>
      </c>
      <c r="N27" s="73">
        <v>81</v>
      </c>
      <c r="O27" s="64">
        <v>3000</v>
      </c>
      <c r="P27" s="65">
        <f>Table224523689101112131415161718192021222423456789101112131415[[#This Row],[PEMBULATAN]]*O27</f>
        <v>243000</v>
      </c>
    </row>
    <row r="28" spans="1:16" ht="39" customHeight="1" x14ac:dyDescent="0.2">
      <c r="A28" s="94"/>
      <c r="B28" s="76"/>
      <c r="C28" s="90" t="s">
        <v>1904</v>
      </c>
      <c r="D28" s="79" t="s">
        <v>198</v>
      </c>
      <c r="E28" s="13">
        <v>44419</v>
      </c>
      <c r="F28" s="77" t="s">
        <v>1556</v>
      </c>
      <c r="G28" s="13">
        <v>44422</v>
      </c>
      <c r="H28" s="78" t="s">
        <v>1557</v>
      </c>
      <c r="I28" s="15">
        <v>110</v>
      </c>
      <c r="J28" s="15">
        <v>62</v>
      </c>
      <c r="K28" s="15">
        <v>40</v>
      </c>
      <c r="L28" s="15">
        <v>6</v>
      </c>
      <c r="M28" s="84">
        <v>68.2</v>
      </c>
      <c r="N28" s="73">
        <v>68</v>
      </c>
      <c r="O28" s="64">
        <v>3000</v>
      </c>
      <c r="P28" s="65">
        <f>Table224523689101112131415161718192021222423456789101112131415[[#This Row],[PEMBULATAN]]*O28</f>
        <v>204000</v>
      </c>
    </row>
    <row r="29" spans="1:16" ht="39" customHeight="1" x14ac:dyDescent="0.2">
      <c r="A29" s="94"/>
      <c r="B29" s="76"/>
      <c r="C29" s="90" t="s">
        <v>1905</v>
      </c>
      <c r="D29" s="79" t="s">
        <v>198</v>
      </c>
      <c r="E29" s="13">
        <v>44419</v>
      </c>
      <c r="F29" s="77" t="s">
        <v>1556</v>
      </c>
      <c r="G29" s="13">
        <v>44422</v>
      </c>
      <c r="H29" s="78" t="s">
        <v>1557</v>
      </c>
      <c r="I29" s="15">
        <v>67</v>
      </c>
      <c r="J29" s="15">
        <v>60</v>
      </c>
      <c r="K29" s="15">
        <v>30</v>
      </c>
      <c r="L29" s="15">
        <v>1</v>
      </c>
      <c r="M29" s="84">
        <v>30.15</v>
      </c>
      <c r="N29" s="73">
        <v>30</v>
      </c>
      <c r="O29" s="64">
        <v>3000</v>
      </c>
      <c r="P29" s="65">
        <f>Table224523689101112131415161718192021222423456789101112131415[[#This Row],[PEMBULATAN]]*O29</f>
        <v>90000</v>
      </c>
    </row>
    <row r="30" spans="1:16" ht="39" customHeight="1" x14ac:dyDescent="0.2">
      <c r="A30" s="94"/>
      <c r="B30" s="76"/>
      <c r="C30" s="90" t="s">
        <v>1906</v>
      </c>
      <c r="D30" s="79" t="s">
        <v>198</v>
      </c>
      <c r="E30" s="13">
        <v>44419</v>
      </c>
      <c r="F30" s="77" t="s">
        <v>1556</v>
      </c>
      <c r="G30" s="13">
        <v>44422</v>
      </c>
      <c r="H30" s="78" t="s">
        <v>1557</v>
      </c>
      <c r="I30" s="15">
        <v>94</v>
      </c>
      <c r="J30" s="15">
        <v>69</v>
      </c>
      <c r="K30" s="15">
        <v>38</v>
      </c>
      <c r="L30" s="15">
        <v>17</v>
      </c>
      <c r="M30" s="84">
        <v>61.616999999999997</v>
      </c>
      <c r="N30" s="73">
        <v>62</v>
      </c>
      <c r="O30" s="64">
        <v>3000</v>
      </c>
      <c r="P30" s="65">
        <f>Table224523689101112131415161718192021222423456789101112131415[[#This Row],[PEMBULATAN]]*O30</f>
        <v>186000</v>
      </c>
    </row>
    <row r="31" spans="1:16" ht="39" customHeight="1" x14ac:dyDescent="0.2">
      <c r="A31" s="94"/>
      <c r="B31" s="76"/>
      <c r="C31" s="90" t="s">
        <v>1907</v>
      </c>
      <c r="D31" s="79" t="s">
        <v>198</v>
      </c>
      <c r="E31" s="13">
        <v>44419</v>
      </c>
      <c r="F31" s="77" t="s">
        <v>1556</v>
      </c>
      <c r="G31" s="13">
        <v>44422</v>
      </c>
      <c r="H31" s="78" t="s">
        <v>1557</v>
      </c>
      <c r="I31" s="15">
        <v>100</v>
      </c>
      <c r="J31" s="15">
        <v>68</v>
      </c>
      <c r="K31" s="15">
        <v>50</v>
      </c>
      <c r="L31" s="15">
        <v>11</v>
      </c>
      <c r="M31" s="84">
        <v>85</v>
      </c>
      <c r="N31" s="73">
        <v>85</v>
      </c>
      <c r="O31" s="64">
        <v>3000</v>
      </c>
      <c r="P31" s="65">
        <f>Table224523689101112131415161718192021222423456789101112131415[[#This Row],[PEMBULATAN]]*O31</f>
        <v>255000</v>
      </c>
    </row>
    <row r="32" spans="1:16" ht="39" customHeight="1" x14ac:dyDescent="0.2">
      <c r="A32" s="94"/>
      <c r="B32" s="76"/>
      <c r="C32" s="90" t="s">
        <v>1908</v>
      </c>
      <c r="D32" s="79" t="s">
        <v>198</v>
      </c>
      <c r="E32" s="13">
        <v>44419</v>
      </c>
      <c r="F32" s="77" t="s">
        <v>1556</v>
      </c>
      <c r="G32" s="13">
        <v>44422</v>
      </c>
      <c r="H32" s="78" t="s">
        <v>1557</v>
      </c>
      <c r="I32" s="15">
        <v>70</v>
      </c>
      <c r="J32" s="15">
        <v>72</v>
      </c>
      <c r="K32" s="15">
        <v>25</v>
      </c>
      <c r="L32" s="15">
        <v>15</v>
      </c>
      <c r="M32" s="84">
        <v>31.5</v>
      </c>
      <c r="N32" s="73">
        <v>32</v>
      </c>
      <c r="O32" s="64">
        <v>3000</v>
      </c>
      <c r="P32" s="65">
        <f>Table224523689101112131415161718192021222423456789101112131415[[#This Row],[PEMBULATAN]]*O32</f>
        <v>96000</v>
      </c>
    </row>
    <row r="33" spans="1:16" ht="39" customHeight="1" x14ac:dyDescent="0.2">
      <c r="A33" s="94"/>
      <c r="B33" s="76"/>
      <c r="C33" s="90" t="s">
        <v>1909</v>
      </c>
      <c r="D33" s="79" t="s">
        <v>198</v>
      </c>
      <c r="E33" s="13">
        <v>44419</v>
      </c>
      <c r="F33" s="77" t="s">
        <v>1556</v>
      </c>
      <c r="G33" s="13">
        <v>44422</v>
      </c>
      <c r="H33" s="78" t="s">
        <v>1557</v>
      </c>
      <c r="I33" s="15">
        <v>67</v>
      </c>
      <c r="J33" s="15">
        <v>44</v>
      </c>
      <c r="K33" s="15">
        <v>26</v>
      </c>
      <c r="L33" s="15">
        <v>15</v>
      </c>
      <c r="M33" s="84">
        <v>19.161999999999999</v>
      </c>
      <c r="N33" s="73">
        <v>19</v>
      </c>
      <c r="O33" s="64">
        <v>3000</v>
      </c>
      <c r="P33" s="65">
        <f>Table224523689101112131415161718192021222423456789101112131415[[#This Row],[PEMBULATAN]]*O33</f>
        <v>57000</v>
      </c>
    </row>
    <row r="34" spans="1:16" ht="39" customHeight="1" x14ac:dyDescent="0.2">
      <c r="A34" s="94"/>
      <c r="B34" s="76"/>
      <c r="C34" s="90" t="s">
        <v>1910</v>
      </c>
      <c r="D34" s="79" t="s">
        <v>198</v>
      </c>
      <c r="E34" s="13">
        <v>44419</v>
      </c>
      <c r="F34" s="77" t="s">
        <v>1556</v>
      </c>
      <c r="G34" s="13">
        <v>44422</v>
      </c>
      <c r="H34" s="78" t="s">
        <v>1557</v>
      </c>
      <c r="I34" s="15">
        <v>60</v>
      </c>
      <c r="J34" s="15">
        <v>60</v>
      </c>
      <c r="K34" s="15">
        <v>26</v>
      </c>
      <c r="L34" s="15">
        <v>12</v>
      </c>
      <c r="M34" s="84">
        <v>23.4</v>
      </c>
      <c r="N34" s="73">
        <v>24</v>
      </c>
      <c r="O34" s="64">
        <v>3000</v>
      </c>
      <c r="P34" s="65">
        <f>Table224523689101112131415161718192021222423456789101112131415[[#This Row],[PEMBULATAN]]*O34</f>
        <v>72000</v>
      </c>
    </row>
    <row r="35" spans="1:16" ht="39" customHeight="1" x14ac:dyDescent="0.2">
      <c r="A35" s="94"/>
      <c r="B35" s="76"/>
      <c r="C35" s="90" t="s">
        <v>1911</v>
      </c>
      <c r="D35" s="79" t="s">
        <v>198</v>
      </c>
      <c r="E35" s="13">
        <v>44419</v>
      </c>
      <c r="F35" s="77" t="s">
        <v>1556</v>
      </c>
      <c r="G35" s="13">
        <v>44422</v>
      </c>
      <c r="H35" s="78" t="s">
        <v>1557</v>
      </c>
      <c r="I35" s="15">
        <v>98</v>
      </c>
      <c r="J35" s="15">
        <v>60</v>
      </c>
      <c r="K35" s="15">
        <v>30</v>
      </c>
      <c r="L35" s="15">
        <v>23</v>
      </c>
      <c r="M35" s="84">
        <v>44.1</v>
      </c>
      <c r="N35" s="73">
        <v>44</v>
      </c>
      <c r="O35" s="64">
        <v>3000</v>
      </c>
      <c r="P35" s="65">
        <f>Table224523689101112131415161718192021222423456789101112131415[[#This Row],[PEMBULATAN]]*O35</f>
        <v>132000</v>
      </c>
    </row>
    <row r="36" spans="1:16" ht="39" customHeight="1" x14ac:dyDescent="0.2">
      <c r="A36" s="94"/>
      <c r="B36" s="76"/>
      <c r="C36" s="90" t="s">
        <v>1912</v>
      </c>
      <c r="D36" s="79" t="s">
        <v>198</v>
      </c>
      <c r="E36" s="13">
        <v>44419</v>
      </c>
      <c r="F36" s="77" t="s">
        <v>1556</v>
      </c>
      <c r="G36" s="13">
        <v>44422</v>
      </c>
      <c r="H36" s="78" t="s">
        <v>1557</v>
      </c>
      <c r="I36" s="15">
        <v>63</v>
      </c>
      <c r="J36" s="15">
        <v>47</v>
      </c>
      <c r="K36" s="15">
        <v>21</v>
      </c>
      <c r="L36" s="15">
        <v>18</v>
      </c>
      <c r="M36" s="84">
        <v>15.545249999999999</v>
      </c>
      <c r="N36" s="73">
        <v>18</v>
      </c>
      <c r="O36" s="64">
        <v>3000</v>
      </c>
      <c r="P36" s="65">
        <f>Table224523689101112131415161718192021222423456789101112131415[[#This Row],[PEMBULATAN]]*O36</f>
        <v>54000</v>
      </c>
    </row>
    <row r="37" spans="1:16" ht="39" customHeight="1" x14ac:dyDescent="0.2">
      <c r="A37" s="94"/>
      <c r="B37" s="76"/>
      <c r="C37" s="90" t="s">
        <v>1913</v>
      </c>
      <c r="D37" s="79" t="s">
        <v>198</v>
      </c>
      <c r="E37" s="13">
        <v>44419</v>
      </c>
      <c r="F37" s="77" t="s">
        <v>1556</v>
      </c>
      <c r="G37" s="13">
        <v>44422</v>
      </c>
      <c r="H37" s="78" t="s">
        <v>1557</v>
      </c>
      <c r="I37" s="15">
        <v>70</v>
      </c>
      <c r="J37" s="15">
        <v>60</v>
      </c>
      <c r="K37" s="15">
        <v>30</v>
      </c>
      <c r="L37" s="15">
        <v>17</v>
      </c>
      <c r="M37" s="84">
        <v>31.5</v>
      </c>
      <c r="N37" s="73">
        <v>32</v>
      </c>
      <c r="O37" s="64">
        <v>3000</v>
      </c>
      <c r="P37" s="65">
        <f>Table224523689101112131415161718192021222423456789101112131415[[#This Row],[PEMBULATAN]]*O37</f>
        <v>96000</v>
      </c>
    </row>
    <row r="38" spans="1:16" ht="39" customHeight="1" x14ac:dyDescent="0.2">
      <c r="A38" s="94"/>
      <c r="B38" s="76"/>
      <c r="C38" s="90" t="s">
        <v>1914</v>
      </c>
      <c r="D38" s="79" t="s">
        <v>198</v>
      </c>
      <c r="E38" s="13">
        <v>44419</v>
      </c>
      <c r="F38" s="77" t="s">
        <v>1556</v>
      </c>
      <c r="G38" s="13">
        <v>44422</v>
      </c>
      <c r="H38" s="78" t="s">
        <v>1557</v>
      </c>
      <c r="I38" s="15">
        <v>68</v>
      </c>
      <c r="J38" s="15">
        <v>60</v>
      </c>
      <c r="K38" s="15">
        <v>30</v>
      </c>
      <c r="L38" s="15">
        <v>20</v>
      </c>
      <c r="M38" s="84">
        <v>30.6</v>
      </c>
      <c r="N38" s="73">
        <v>31</v>
      </c>
      <c r="O38" s="64">
        <v>3000</v>
      </c>
      <c r="P38" s="65">
        <f>Table224523689101112131415161718192021222423456789101112131415[[#This Row],[PEMBULATAN]]*O38</f>
        <v>93000</v>
      </c>
    </row>
    <row r="39" spans="1:16" ht="39" customHeight="1" x14ac:dyDescent="0.2">
      <c r="A39" s="94"/>
      <c r="B39" s="76"/>
      <c r="C39" s="90" t="s">
        <v>1915</v>
      </c>
      <c r="D39" s="79" t="s">
        <v>198</v>
      </c>
      <c r="E39" s="13">
        <v>44419</v>
      </c>
      <c r="F39" s="77" t="s">
        <v>1556</v>
      </c>
      <c r="G39" s="13">
        <v>44422</v>
      </c>
      <c r="H39" s="78" t="s">
        <v>1557</v>
      </c>
      <c r="I39" s="15">
        <v>100</v>
      </c>
      <c r="J39" s="15">
        <v>65</v>
      </c>
      <c r="K39" s="15">
        <v>28</v>
      </c>
      <c r="L39" s="15">
        <v>11</v>
      </c>
      <c r="M39" s="84">
        <v>45.5</v>
      </c>
      <c r="N39" s="73">
        <v>46</v>
      </c>
      <c r="O39" s="64">
        <v>3000</v>
      </c>
      <c r="P39" s="65">
        <f>Table224523689101112131415161718192021222423456789101112131415[[#This Row],[PEMBULATAN]]*O39</f>
        <v>138000</v>
      </c>
    </row>
    <row r="40" spans="1:16" ht="39" customHeight="1" x14ac:dyDescent="0.2">
      <c r="A40" s="94"/>
      <c r="B40" s="76"/>
      <c r="C40" s="90" t="s">
        <v>1916</v>
      </c>
      <c r="D40" s="79" t="s">
        <v>198</v>
      </c>
      <c r="E40" s="13">
        <v>44419</v>
      </c>
      <c r="F40" s="77" t="s">
        <v>1556</v>
      </c>
      <c r="G40" s="13">
        <v>44422</v>
      </c>
      <c r="H40" s="78" t="s">
        <v>1557</v>
      </c>
      <c r="I40" s="15">
        <v>104</v>
      </c>
      <c r="J40" s="15">
        <v>60</v>
      </c>
      <c r="K40" s="15">
        <v>29</v>
      </c>
      <c r="L40" s="15">
        <v>13</v>
      </c>
      <c r="M40" s="84">
        <v>45.24</v>
      </c>
      <c r="N40" s="73">
        <v>45</v>
      </c>
      <c r="O40" s="64">
        <v>3000</v>
      </c>
      <c r="P40" s="65">
        <f>Table224523689101112131415161718192021222423456789101112131415[[#This Row],[PEMBULATAN]]*O40</f>
        <v>135000</v>
      </c>
    </row>
    <row r="41" spans="1:16" ht="39" customHeight="1" x14ac:dyDescent="0.2">
      <c r="A41" s="94"/>
      <c r="B41" s="76"/>
      <c r="C41" s="90" t="s">
        <v>1917</v>
      </c>
      <c r="D41" s="79" t="s">
        <v>198</v>
      </c>
      <c r="E41" s="13">
        <v>44419</v>
      </c>
      <c r="F41" s="77" t="s">
        <v>1556</v>
      </c>
      <c r="G41" s="13">
        <v>44422</v>
      </c>
      <c r="H41" s="78" t="s">
        <v>1557</v>
      </c>
      <c r="I41" s="15">
        <v>97</v>
      </c>
      <c r="J41" s="15">
        <v>70</v>
      </c>
      <c r="K41" s="15">
        <v>30</v>
      </c>
      <c r="L41" s="15">
        <v>5</v>
      </c>
      <c r="M41" s="84">
        <v>50.924999999999997</v>
      </c>
      <c r="N41" s="73">
        <v>51</v>
      </c>
      <c r="O41" s="64">
        <v>3000</v>
      </c>
      <c r="P41" s="65">
        <f>Table224523689101112131415161718192021222423456789101112131415[[#This Row],[PEMBULATAN]]*O41</f>
        <v>153000</v>
      </c>
    </row>
    <row r="42" spans="1:16" ht="39" customHeight="1" x14ac:dyDescent="0.2">
      <c r="A42" s="94"/>
      <c r="B42" s="76"/>
      <c r="C42" s="90" t="s">
        <v>1918</v>
      </c>
      <c r="D42" s="79" t="s">
        <v>198</v>
      </c>
      <c r="E42" s="13">
        <v>44419</v>
      </c>
      <c r="F42" s="77" t="s">
        <v>1556</v>
      </c>
      <c r="G42" s="13">
        <v>44422</v>
      </c>
      <c r="H42" s="78" t="s">
        <v>1557</v>
      </c>
      <c r="I42" s="15">
        <v>26</v>
      </c>
      <c r="J42" s="15">
        <v>59</v>
      </c>
      <c r="K42" s="15">
        <v>40</v>
      </c>
      <c r="L42" s="15">
        <v>10</v>
      </c>
      <c r="M42" s="84">
        <v>15.34</v>
      </c>
      <c r="N42" s="73">
        <v>16</v>
      </c>
      <c r="O42" s="64">
        <v>3000</v>
      </c>
      <c r="P42" s="65">
        <f>Table224523689101112131415161718192021222423456789101112131415[[#This Row],[PEMBULATAN]]*O42</f>
        <v>48000</v>
      </c>
    </row>
    <row r="43" spans="1:16" ht="39" customHeight="1" x14ac:dyDescent="0.2">
      <c r="A43" s="93"/>
      <c r="B43" s="76"/>
      <c r="C43" s="90" t="s">
        <v>1919</v>
      </c>
      <c r="D43" s="79" t="s">
        <v>198</v>
      </c>
      <c r="E43" s="13">
        <v>44419</v>
      </c>
      <c r="F43" s="77" t="s">
        <v>1556</v>
      </c>
      <c r="G43" s="13">
        <v>44422</v>
      </c>
      <c r="H43" s="78" t="s">
        <v>1557</v>
      </c>
      <c r="I43" s="15">
        <v>90</v>
      </c>
      <c r="J43" s="15">
        <v>63</v>
      </c>
      <c r="K43" s="15">
        <v>39</v>
      </c>
      <c r="L43" s="15">
        <v>19</v>
      </c>
      <c r="M43" s="84">
        <v>55.282499999999999</v>
      </c>
      <c r="N43" s="73">
        <v>55</v>
      </c>
      <c r="O43" s="64">
        <v>3000</v>
      </c>
      <c r="P43" s="65">
        <f>Table224523689101112131415161718192021222423456789101112131415[[#This Row],[PEMBULATAN]]*O43</f>
        <v>165000</v>
      </c>
    </row>
    <row r="44" spans="1:16" ht="39" customHeight="1" x14ac:dyDescent="0.2">
      <c r="A44" s="93"/>
      <c r="B44" s="76"/>
      <c r="C44" s="90" t="s">
        <v>1920</v>
      </c>
      <c r="D44" s="79" t="s">
        <v>198</v>
      </c>
      <c r="E44" s="13">
        <v>44419</v>
      </c>
      <c r="F44" s="77" t="s">
        <v>1556</v>
      </c>
      <c r="G44" s="13">
        <v>44422</v>
      </c>
      <c r="H44" s="78" t="s">
        <v>1557</v>
      </c>
      <c r="I44" s="15">
        <v>36</v>
      </c>
      <c r="J44" s="15">
        <v>36</v>
      </c>
      <c r="K44" s="15">
        <v>48</v>
      </c>
      <c r="L44" s="15">
        <v>20</v>
      </c>
      <c r="M44" s="84">
        <v>15.552</v>
      </c>
      <c r="N44" s="73">
        <v>20</v>
      </c>
      <c r="O44" s="64">
        <v>3000</v>
      </c>
      <c r="P44" s="65">
        <f>Table224523689101112131415161718192021222423456789101112131415[[#This Row],[PEMBULATAN]]*O44</f>
        <v>60000</v>
      </c>
    </row>
    <row r="45" spans="1:16" ht="39" customHeight="1" x14ac:dyDescent="0.2">
      <c r="A45" s="93"/>
      <c r="B45" s="76"/>
      <c r="C45" s="90" t="s">
        <v>1921</v>
      </c>
      <c r="D45" s="79" t="s">
        <v>198</v>
      </c>
      <c r="E45" s="13">
        <v>44419</v>
      </c>
      <c r="F45" s="77" t="s">
        <v>1556</v>
      </c>
      <c r="G45" s="13">
        <v>44422</v>
      </c>
      <c r="H45" s="78" t="s">
        <v>1557</v>
      </c>
      <c r="I45" s="15">
        <v>50</v>
      </c>
      <c r="J45" s="15">
        <v>41</v>
      </c>
      <c r="K45" s="15">
        <v>16</v>
      </c>
      <c r="L45" s="15">
        <v>2</v>
      </c>
      <c r="M45" s="84">
        <v>8.1999999999999993</v>
      </c>
      <c r="N45" s="73">
        <v>8</v>
      </c>
      <c r="O45" s="64">
        <v>3000</v>
      </c>
      <c r="P45" s="65">
        <f>Table224523689101112131415161718192021222423456789101112131415[[#This Row],[PEMBULATAN]]*O45</f>
        <v>24000</v>
      </c>
    </row>
    <row r="46" spans="1:16" ht="39" customHeight="1" x14ac:dyDescent="0.2">
      <c r="A46" s="93"/>
      <c r="B46" s="76"/>
      <c r="C46" s="90" t="s">
        <v>1922</v>
      </c>
      <c r="D46" s="79" t="s">
        <v>198</v>
      </c>
      <c r="E46" s="13">
        <v>44419</v>
      </c>
      <c r="F46" s="77" t="s">
        <v>1556</v>
      </c>
      <c r="G46" s="13">
        <v>44422</v>
      </c>
      <c r="H46" s="78" t="s">
        <v>1557</v>
      </c>
      <c r="I46" s="15">
        <v>40</v>
      </c>
      <c r="J46" s="15">
        <v>38</v>
      </c>
      <c r="K46" s="15">
        <v>16</v>
      </c>
      <c r="L46" s="15">
        <v>2</v>
      </c>
      <c r="M46" s="84">
        <v>6.08</v>
      </c>
      <c r="N46" s="73">
        <v>6</v>
      </c>
      <c r="O46" s="64">
        <v>3000</v>
      </c>
      <c r="P46" s="65">
        <f>Table224523689101112131415161718192021222423456789101112131415[[#This Row],[PEMBULATAN]]*O46</f>
        <v>18000</v>
      </c>
    </row>
    <row r="47" spans="1:16" ht="39" customHeight="1" x14ac:dyDescent="0.2">
      <c r="A47" s="93"/>
      <c r="B47" s="76"/>
      <c r="C47" s="90" t="s">
        <v>1923</v>
      </c>
      <c r="D47" s="79" t="s">
        <v>198</v>
      </c>
      <c r="E47" s="13">
        <v>44419</v>
      </c>
      <c r="F47" s="77" t="s">
        <v>1556</v>
      </c>
      <c r="G47" s="13">
        <v>44422</v>
      </c>
      <c r="H47" s="78" t="s">
        <v>1557</v>
      </c>
      <c r="I47" s="15">
        <v>79</v>
      </c>
      <c r="J47" s="15">
        <v>67</v>
      </c>
      <c r="K47" s="15">
        <v>24</v>
      </c>
      <c r="L47" s="15">
        <v>2</v>
      </c>
      <c r="M47" s="84">
        <v>31.757999999999999</v>
      </c>
      <c r="N47" s="73">
        <v>32</v>
      </c>
      <c r="O47" s="64">
        <v>3000</v>
      </c>
      <c r="P47" s="65">
        <f>Table224523689101112131415161718192021222423456789101112131415[[#This Row],[PEMBULATAN]]*O47</f>
        <v>96000</v>
      </c>
    </row>
    <row r="48" spans="1:16" ht="39" customHeight="1" x14ac:dyDescent="0.2">
      <c r="A48" s="93"/>
      <c r="B48" s="76"/>
      <c r="C48" s="90" t="s">
        <v>1924</v>
      </c>
      <c r="D48" s="79" t="s">
        <v>198</v>
      </c>
      <c r="E48" s="13">
        <v>44419</v>
      </c>
      <c r="F48" s="77" t="s">
        <v>1556</v>
      </c>
      <c r="G48" s="13">
        <v>44422</v>
      </c>
      <c r="H48" s="78" t="s">
        <v>1557</v>
      </c>
      <c r="I48" s="15">
        <v>90</v>
      </c>
      <c r="J48" s="15">
        <v>66</v>
      </c>
      <c r="K48" s="15">
        <v>36</v>
      </c>
      <c r="L48" s="15">
        <v>13</v>
      </c>
      <c r="M48" s="84">
        <v>53.46</v>
      </c>
      <c r="N48" s="73">
        <v>54</v>
      </c>
      <c r="O48" s="64">
        <v>3000</v>
      </c>
      <c r="P48" s="65">
        <f>Table224523689101112131415161718192021222423456789101112131415[[#This Row],[PEMBULATAN]]*O48</f>
        <v>162000</v>
      </c>
    </row>
    <row r="49" spans="1:16" ht="39" customHeight="1" x14ac:dyDescent="0.2">
      <c r="A49" s="93"/>
      <c r="B49" s="76"/>
      <c r="C49" s="90" t="s">
        <v>1925</v>
      </c>
      <c r="D49" s="79" t="s">
        <v>198</v>
      </c>
      <c r="E49" s="13">
        <v>44419</v>
      </c>
      <c r="F49" s="77" t="s">
        <v>1556</v>
      </c>
      <c r="G49" s="13">
        <v>44422</v>
      </c>
      <c r="H49" s="78" t="s">
        <v>1557</v>
      </c>
      <c r="I49" s="15">
        <v>100</v>
      </c>
      <c r="J49" s="15">
        <v>60</v>
      </c>
      <c r="K49" s="15">
        <v>40</v>
      </c>
      <c r="L49" s="15">
        <v>19</v>
      </c>
      <c r="M49" s="84">
        <v>60</v>
      </c>
      <c r="N49" s="73">
        <v>60</v>
      </c>
      <c r="O49" s="64">
        <v>3000</v>
      </c>
      <c r="P49" s="65">
        <f>Table224523689101112131415161718192021222423456789101112131415[[#This Row],[PEMBULATAN]]*O49</f>
        <v>180000</v>
      </c>
    </row>
    <row r="50" spans="1:16" ht="39" customHeight="1" x14ac:dyDescent="0.2">
      <c r="A50" s="93"/>
      <c r="B50" s="76"/>
      <c r="C50" s="90" t="s">
        <v>1926</v>
      </c>
      <c r="D50" s="79" t="s">
        <v>198</v>
      </c>
      <c r="E50" s="13">
        <v>44419</v>
      </c>
      <c r="F50" s="77" t="s">
        <v>1556</v>
      </c>
      <c r="G50" s="13">
        <v>44422</v>
      </c>
      <c r="H50" s="78" t="s">
        <v>1557</v>
      </c>
      <c r="I50" s="15">
        <v>99</v>
      </c>
      <c r="J50" s="15">
        <v>63</v>
      </c>
      <c r="K50" s="15">
        <v>30</v>
      </c>
      <c r="L50" s="15">
        <v>21</v>
      </c>
      <c r="M50" s="84">
        <v>46.777500000000003</v>
      </c>
      <c r="N50" s="73">
        <v>47</v>
      </c>
      <c r="O50" s="64">
        <v>3000</v>
      </c>
      <c r="P50" s="65">
        <f>Table224523689101112131415161718192021222423456789101112131415[[#This Row],[PEMBULATAN]]*O50</f>
        <v>141000</v>
      </c>
    </row>
    <row r="51" spans="1:16" ht="39" customHeight="1" x14ac:dyDescent="0.2">
      <c r="A51" s="93"/>
      <c r="B51" s="76"/>
      <c r="C51" s="90" t="s">
        <v>1927</v>
      </c>
      <c r="D51" s="79" t="s">
        <v>198</v>
      </c>
      <c r="E51" s="13">
        <v>44419</v>
      </c>
      <c r="F51" s="77" t="s">
        <v>1556</v>
      </c>
      <c r="G51" s="13">
        <v>44422</v>
      </c>
      <c r="H51" s="78" t="s">
        <v>1557</v>
      </c>
      <c r="I51" s="15">
        <v>93</v>
      </c>
      <c r="J51" s="15">
        <v>60</v>
      </c>
      <c r="K51" s="15">
        <v>39</v>
      </c>
      <c r="L51" s="15">
        <v>15</v>
      </c>
      <c r="M51" s="84">
        <v>54.405000000000001</v>
      </c>
      <c r="N51" s="73">
        <v>55</v>
      </c>
      <c r="O51" s="64">
        <v>3000</v>
      </c>
      <c r="P51" s="65">
        <f>Table224523689101112131415161718192021222423456789101112131415[[#This Row],[PEMBULATAN]]*O51</f>
        <v>165000</v>
      </c>
    </row>
    <row r="52" spans="1:16" ht="39" customHeight="1" x14ac:dyDescent="0.2">
      <c r="A52" s="93"/>
      <c r="B52" s="76"/>
      <c r="C52" s="90" t="s">
        <v>1928</v>
      </c>
      <c r="D52" s="79" t="s">
        <v>198</v>
      </c>
      <c r="E52" s="13">
        <v>44419</v>
      </c>
      <c r="F52" s="77" t="s">
        <v>1556</v>
      </c>
      <c r="G52" s="13">
        <v>44422</v>
      </c>
      <c r="H52" s="78" t="s">
        <v>1557</v>
      </c>
      <c r="I52" s="15">
        <v>90</v>
      </c>
      <c r="J52" s="15">
        <v>63</v>
      </c>
      <c r="K52" s="15">
        <v>27</v>
      </c>
      <c r="L52" s="15">
        <v>23</v>
      </c>
      <c r="M52" s="84">
        <v>38.272500000000001</v>
      </c>
      <c r="N52" s="73">
        <v>38</v>
      </c>
      <c r="O52" s="64">
        <v>3000</v>
      </c>
      <c r="P52" s="65">
        <f>Table224523689101112131415161718192021222423456789101112131415[[#This Row],[PEMBULATAN]]*O52</f>
        <v>114000</v>
      </c>
    </row>
    <row r="53" spans="1:16" ht="39" customHeight="1" x14ac:dyDescent="0.2">
      <c r="A53" s="93"/>
      <c r="B53" s="76"/>
      <c r="C53" s="90" t="s">
        <v>1929</v>
      </c>
      <c r="D53" s="79" t="s">
        <v>198</v>
      </c>
      <c r="E53" s="13">
        <v>44419</v>
      </c>
      <c r="F53" s="77" t="s">
        <v>1556</v>
      </c>
      <c r="G53" s="13">
        <v>44422</v>
      </c>
      <c r="H53" s="78" t="s">
        <v>1557</v>
      </c>
      <c r="I53" s="15">
        <v>86</v>
      </c>
      <c r="J53" s="15">
        <v>66</v>
      </c>
      <c r="K53" s="15">
        <v>28</v>
      </c>
      <c r="L53" s="15">
        <v>9</v>
      </c>
      <c r="M53" s="84">
        <v>39.731999999999999</v>
      </c>
      <c r="N53" s="73">
        <v>40</v>
      </c>
      <c r="O53" s="64">
        <v>3000</v>
      </c>
      <c r="P53" s="65">
        <f>Table224523689101112131415161718192021222423456789101112131415[[#This Row],[PEMBULATAN]]*O53</f>
        <v>120000</v>
      </c>
    </row>
    <row r="54" spans="1:16" ht="39" customHeight="1" x14ac:dyDescent="0.2">
      <c r="A54" s="93"/>
      <c r="B54" s="76"/>
      <c r="C54" s="90" t="s">
        <v>1930</v>
      </c>
      <c r="D54" s="79" t="s">
        <v>198</v>
      </c>
      <c r="E54" s="13">
        <v>44419</v>
      </c>
      <c r="F54" s="77" t="s">
        <v>1556</v>
      </c>
      <c r="G54" s="13">
        <v>44422</v>
      </c>
      <c r="H54" s="78" t="s">
        <v>1557</v>
      </c>
      <c r="I54" s="15">
        <v>60</v>
      </c>
      <c r="J54" s="15">
        <v>58</v>
      </c>
      <c r="K54" s="15">
        <v>25</v>
      </c>
      <c r="L54" s="15">
        <v>19</v>
      </c>
      <c r="M54" s="84">
        <v>21.75</v>
      </c>
      <c r="N54" s="73">
        <v>22</v>
      </c>
      <c r="O54" s="64">
        <v>3000</v>
      </c>
      <c r="P54" s="65">
        <f>Table224523689101112131415161718192021222423456789101112131415[[#This Row],[PEMBULATAN]]*O54</f>
        <v>66000</v>
      </c>
    </row>
    <row r="55" spans="1:16" ht="39" customHeight="1" x14ac:dyDescent="0.2">
      <c r="A55" s="93"/>
      <c r="B55" s="76"/>
      <c r="C55" s="90" t="s">
        <v>1931</v>
      </c>
      <c r="D55" s="79" t="s">
        <v>198</v>
      </c>
      <c r="E55" s="13">
        <v>44419</v>
      </c>
      <c r="F55" s="77" t="s">
        <v>1556</v>
      </c>
      <c r="G55" s="13">
        <v>44422</v>
      </c>
      <c r="H55" s="78" t="s">
        <v>1557</v>
      </c>
      <c r="I55" s="15">
        <v>54</v>
      </c>
      <c r="J55" s="15">
        <v>40</v>
      </c>
      <c r="K55" s="15">
        <v>26</v>
      </c>
      <c r="L55" s="15">
        <v>25</v>
      </c>
      <c r="M55" s="84">
        <v>14.04</v>
      </c>
      <c r="N55" s="73">
        <v>25</v>
      </c>
      <c r="O55" s="64">
        <v>3000</v>
      </c>
      <c r="P55" s="65">
        <f>Table224523689101112131415161718192021222423456789101112131415[[#This Row],[PEMBULATAN]]*O55</f>
        <v>75000</v>
      </c>
    </row>
    <row r="56" spans="1:16" ht="39" customHeight="1" x14ac:dyDescent="0.2">
      <c r="A56" s="93"/>
      <c r="B56" s="76"/>
      <c r="C56" s="90" t="s">
        <v>1932</v>
      </c>
      <c r="D56" s="79" t="s">
        <v>198</v>
      </c>
      <c r="E56" s="13">
        <v>44419</v>
      </c>
      <c r="F56" s="77" t="s">
        <v>1556</v>
      </c>
      <c r="G56" s="13">
        <v>44422</v>
      </c>
      <c r="H56" s="78" t="s">
        <v>1557</v>
      </c>
      <c r="I56" s="15">
        <v>66</v>
      </c>
      <c r="J56" s="15">
        <v>44</v>
      </c>
      <c r="K56" s="15">
        <v>19</v>
      </c>
      <c r="L56" s="15">
        <v>1</v>
      </c>
      <c r="M56" s="84">
        <v>13.794</v>
      </c>
      <c r="N56" s="73">
        <v>14</v>
      </c>
      <c r="O56" s="64">
        <v>3000</v>
      </c>
      <c r="P56" s="65">
        <f>Table224523689101112131415161718192021222423456789101112131415[[#This Row],[PEMBULATAN]]*O56</f>
        <v>42000</v>
      </c>
    </row>
    <row r="57" spans="1:16" ht="39" customHeight="1" x14ac:dyDescent="0.2">
      <c r="A57" s="93"/>
      <c r="B57" s="76"/>
      <c r="C57" s="90" t="s">
        <v>1933</v>
      </c>
      <c r="D57" s="79" t="s">
        <v>198</v>
      </c>
      <c r="E57" s="13">
        <v>44419</v>
      </c>
      <c r="F57" s="77" t="s">
        <v>1556</v>
      </c>
      <c r="G57" s="13">
        <v>44422</v>
      </c>
      <c r="H57" s="78" t="s">
        <v>1557</v>
      </c>
      <c r="I57" s="15">
        <v>96</v>
      </c>
      <c r="J57" s="15">
        <v>60</v>
      </c>
      <c r="K57" s="15">
        <v>34</v>
      </c>
      <c r="L57" s="15">
        <v>3</v>
      </c>
      <c r="M57" s="84">
        <v>48.96</v>
      </c>
      <c r="N57" s="73">
        <v>49</v>
      </c>
      <c r="O57" s="64">
        <v>3000</v>
      </c>
      <c r="P57" s="65">
        <f>Table224523689101112131415161718192021222423456789101112131415[[#This Row],[PEMBULATAN]]*O57</f>
        <v>147000</v>
      </c>
    </row>
    <row r="58" spans="1:16" ht="39" customHeight="1" x14ac:dyDescent="0.2">
      <c r="A58" s="93"/>
      <c r="B58" s="76"/>
      <c r="C58" s="90" t="s">
        <v>1934</v>
      </c>
      <c r="D58" s="79" t="s">
        <v>198</v>
      </c>
      <c r="E58" s="13">
        <v>44419</v>
      </c>
      <c r="F58" s="77" t="s">
        <v>1556</v>
      </c>
      <c r="G58" s="13">
        <v>44422</v>
      </c>
      <c r="H58" s="78" t="s">
        <v>1557</v>
      </c>
      <c r="I58" s="15">
        <v>82</v>
      </c>
      <c r="J58" s="15">
        <v>64</v>
      </c>
      <c r="K58" s="15">
        <v>37</v>
      </c>
      <c r="L58" s="15">
        <v>11</v>
      </c>
      <c r="M58" s="84">
        <v>48.543999999999997</v>
      </c>
      <c r="N58" s="73">
        <v>49</v>
      </c>
      <c r="O58" s="64">
        <v>3000</v>
      </c>
      <c r="P58" s="65">
        <f>Table224523689101112131415161718192021222423456789101112131415[[#This Row],[PEMBULATAN]]*O58</f>
        <v>147000</v>
      </c>
    </row>
    <row r="59" spans="1:16" ht="39" customHeight="1" x14ac:dyDescent="0.2">
      <c r="A59" s="93"/>
      <c r="B59" s="76"/>
      <c r="C59" s="90" t="s">
        <v>1935</v>
      </c>
      <c r="D59" s="79" t="s">
        <v>198</v>
      </c>
      <c r="E59" s="13">
        <v>44419</v>
      </c>
      <c r="F59" s="77" t="s">
        <v>1556</v>
      </c>
      <c r="G59" s="13">
        <v>44422</v>
      </c>
      <c r="H59" s="78" t="s">
        <v>1557</v>
      </c>
      <c r="I59" s="15">
        <v>100</v>
      </c>
      <c r="J59" s="15">
        <v>50</v>
      </c>
      <c r="K59" s="15">
        <v>40</v>
      </c>
      <c r="L59" s="15">
        <v>4</v>
      </c>
      <c r="M59" s="84">
        <v>50</v>
      </c>
      <c r="N59" s="73">
        <v>50</v>
      </c>
      <c r="O59" s="64">
        <v>3000</v>
      </c>
      <c r="P59" s="65">
        <f>Table224523689101112131415161718192021222423456789101112131415[[#This Row],[PEMBULATAN]]*O59</f>
        <v>150000</v>
      </c>
    </row>
    <row r="60" spans="1:16" ht="39" customHeight="1" x14ac:dyDescent="0.2">
      <c r="A60" s="93"/>
      <c r="B60" s="76"/>
      <c r="C60" s="90" t="s">
        <v>1936</v>
      </c>
      <c r="D60" s="79" t="s">
        <v>198</v>
      </c>
      <c r="E60" s="13">
        <v>44419</v>
      </c>
      <c r="F60" s="77" t="s">
        <v>1556</v>
      </c>
      <c r="G60" s="13">
        <v>44422</v>
      </c>
      <c r="H60" s="78" t="s">
        <v>1557</v>
      </c>
      <c r="I60" s="15">
        <v>95</v>
      </c>
      <c r="J60" s="15">
        <v>63</v>
      </c>
      <c r="K60" s="15">
        <v>40</v>
      </c>
      <c r="L60" s="15">
        <v>8</v>
      </c>
      <c r="M60" s="84">
        <v>59.85</v>
      </c>
      <c r="N60" s="73">
        <v>60</v>
      </c>
      <c r="O60" s="64">
        <v>3000</v>
      </c>
      <c r="P60" s="65">
        <f>Table224523689101112131415161718192021222423456789101112131415[[#This Row],[PEMBULATAN]]*O60</f>
        <v>180000</v>
      </c>
    </row>
    <row r="61" spans="1:16" ht="39" customHeight="1" x14ac:dyDescent="0.2">
      <c r="A61" s="93"/>
      <c r="B61" s="76"/>
      <c r="C61" s="90" t="s">
        <v>1937</v>
      </c>
      <c r="D61" s="79" t="s">
        <v>198</v>
      </c>
      <c r="E61" s="13">
        <v>44419</v>
      </c>
      <c r="F61" s="77" t="s">
        <v>1556</v>
      </c>
      <c r="G61" s="13">
        <v>44422</v>
      </c>
      <c r="H61" s="78" t="s">
        <v>1557</v>
      </c>
      <c r="I61" s="15">
        <v>86</v>
      </c>
      <c r="J61" s="15">
        <v>50</v>
      </c>
      <c r="K61" s="15">
        <v>30</v>
      </c>
      <c r="L61" s="15">
        <v>6</v>
      </c>
      <c r="M61" s="84">
        <v>32.25</v>
      </c>
      <c r="N61" s="73">
        <v>32</v>
      </c>
      <c r="O61" s="64">
        <v>3000</v>
      </c>
      <c r="P61" s="65">
        <f>Table224523689101112131415161718192021222423456789101112131415[[#This Row],[PEMBULATAN]]*O61</f>
        <v>96000</v>
      </c>
    </row>
    <row r="62" spans="1:16" ht="39" customHeight="1" x14ac:dyDescent="0.2">
      <c r="A62" s="93"/>
      <c r="B62" s="76"/>
      <c r="C62" s="90" t="s">
        <v>1938</v>
      </c>
      <c r="D62" s="79" t="s">
        <v>198</v>
      </c>
      <c r="E62" s="13">
        <v>44419</v>
      </c>
      <c r="F62" s="77" t="s">
        <v>1556</v>
      </c>
      <c r="G62" s="13">
        <v>44422</v>
      </c>
      <c r="H62" s="78" t="s">
        <v>1557</v>
      </c>
      <c r="I62" s="15">
        <v>57</v>
      </c>
      <c r="J62" s="15">
        <v>45</v>
      </c>
      <c r="K62" s="15">
        <v>20</v>
      </c>
      <c r="L62" s="15">
        <v>16</v>
      </c>
      <c r="M62" s="84">
        <v>12.824999999999999</v>
      </c>
      <c r="N62" s="73">
        <v>16</v>
      </c>
      <c r="O62" s="64">
        <v>3000</v>
      </c>
      <c r="P62" s="65">
        <f>Table224523689101112131415161718192021222423456789101112131415[[#This Row],[PEMBULATAN]]*O62</f>
        <v>48000</v>
      </c>
    </row>
    <row r="63" spans="1:16" ht="39" customHeight="1" x14ac:dyDescent="0.2">
      <c r="A63" s="93"/>
      <c r="B63" s="76"/>
      <c r="C63" s="90" t="s">
        <v>1939</v>
      </c>
      <c r="D63" s="79" t="s">
        <v>198</v>
      </c>
      <c r="E63" s="13">
        <v>44419</v>
      </c>
      <c r="F63" s="77" t="s">
        <v>1556</v>
      </c>
      <c r="G63" s="13">
        <v>44422</v>
      </c>
      <c r="H63" s="78" t="s">
        <v>1557</v>
      </c>
      <c r="I63" s="15">
        <v>57</v>
      </c>
      <c r="J63" s="15">
        <v>39</v>
      </c>
      <c r="K63" s="15">
        <v>22</v>
      </c>
      <c r="L63" s="15">
        <v>10</v>
      </c>
      <c r="M63" s="84">
        <v>12.2265</v>
      </c>
      <c r="N63" s="73">
        <v>12</v>
      </c>
      <c r="O63" s="64">
        <v>3000</v>
      </c>
      <c r="P63" s="65">
        <f>Table224523689101112131415161718192021222423456789101112131415[[#This Row],[PEMBULATAN]]*O63</f>
        <v>36000</v>
      </c>
    </row>
    <row r="64" spans="1:16" ht="39" customHeight="1" x14ac:dyDescent="0.2">
      <c r="A64" s="93"/>
      <c r="B64" s="76"/>
      <c r="C64" s="90" t="s">
        <v>1940</v>
      </c>
      <c r="D64" s="79" t="s">
        <v>198</v>
      </c>
      <c r="E64" s="13">
        <v>44419</v>
      </c>
      <c r="F64" s="77" t="s">
        <v>1556</v>
      </c>
      <c r="G64" s="13">
        <v>44422</v>
      </c>
      <c r="H64" s="78" t="s">
        <v>1557</v>
      </c>
      <c r="I64" s="15">
        <v>97</v>
      </c>
      <c r="J64" s="15">
        <v>62</v>
      </c>
      <c r="K64" s="15">
        <v>34</v>
      </c>
      <c r="L64" s="15">
        <v>12</v>
      </c>
      <c r="M64" s="84">
        <v>51.119</v>
      </c>
      <c r="N64" s="73">
        <v>51</v>
      </c>
      <c r="O64" s="64">
        <v>3000</v>
      </c>
      <c r="P64" s="65">
        <f>Table224523689101112131415161718192021222423456789101112131415[[#This Row],[PEMBULATAN]]*O64</f>
        <v>153000</v>
      </c>
    </row>
    <row r="65" spans="1:16" ht="39" customHeight="1" x14ac:dyDescent="0.2">
      <c r="A65" s="93"/>
      <c r="B65" s="76"/>
      <c r="C65" s="90" t="s">
        <v>1941</v>
      </c>
      <c r="D65" s="79" t="s">
        <v>198</v>
      </c>
      <c r="E65" s="13">
        <v>44419</v>
      </c>
      <c r="F65" s="77" t="s">
        <v>1556</v>
      </c>
      <c r="G65" s="13">
        <v>44422</v>
      </c>
      <c r="H65" s="78" t="s">
        <v>1557</v>
      </c>
      <c r="I65" s="15">
        <v>59</v>
      </c>
      <c r="J65" s="15">
        <v>60</v>
      </c>
      <c r="K65" s="15">
        <v>25</v>
      </c>
      <c r="L65" s="15">
        <v>9</v>
      </c>
      <c r="M65" s="84">
        <v>22.125</v>
      </c>
      <c r="N65" s="73">
        <v>22</v>
      </c>
      <c r="O65" s="64">
        <v>3000</v>
      </c>
      <c r="P65" s="65">
        <f>Table224523689101112131415161718192021222423456789101112131415[[#This Row],[PEMBULATAN]]*O65</f>
        <v>66000</v>
      </c>
    </row>
    <row r="66" spans="1:16" ht="39" customHeight="1" x14ac:dyDescent="0.2">
      <c r="A66" s="93"/>
      <c r="B66" s="76"/>
      <c r="C66" s="90" t="s">
        <v>1942</v>
      </c>
      <c r="D66" s="79" t="s">
        <v>198</v>
      </c>
      <c r="E66" s="13">
        <v>44419</v>
      </c>
      <c r="F66" s="77" t="s">
        <v>1556</v>
      </c>
      <c r="G66" s="13">
        <v>44422</v>
      </c>
      <c r="H66" s="78" t="s">
        <v>1557</v>
      </c>
      <c r="I66" s="15">
        <v>79</v>
      </c>
      <c r="J66" s="15">
        <v>69</v>
      </c>
      <c r="K66" s="15">
        <v>30</v>
      </c>
      <c r="L66" s="15">
        <v>10</v>
      </c>
      <c r="M66" s="84">
        <v>40.8825</v>
      </c>
      <c r="N66" s="73">
        <v>41</v>
      </c>
      <c r="O66" s="64">
        <v>3000</v>
      </c>
      <c r="P66" s="65">
        <f>Table224523689101112131415161718192021222423456789101112131415[[#This Row],[PEMBULATAN]]*O66</f>
        <v>123000</v>
      </c>
    </row>
    <row r="67" spans="1:16" ht="39" customHeight="1" x14ac:dyDescent="0.2">
      <c r="A67" s="93"/>
      <c r="B67" s="76"/>
      <c r="C67" s="90" t="s">
        <v>1943</v>
      </c>
      <c r="D67" s="79" t="s">
        <v>198</v>
      </c>
      <c r="E67" s="13">
        <v>44419</v>
      </c>
      <c r="F67" s="77" t="s">
        <v>1556</v>
      </c>
      <c r="G67" s="13">
        <v>44422</v>
      </c>
      <c r="H67" s="78" t="s">
        <v>1557</v>
      </c>
      <c r="I67" s="15">
        <v>70</v>
      </c>
      <c r="J67" s="15">
        <v>40</v>
      </c>
      <c r="K67" s="15">
        <v>26</v>
      </c>
      <c r="L67" s="15">
        <v>10</v>
      </c>
      <c r="M67" s="84">
        <v>18.2</v>
      </c>
      <c r="N67" s="73">
        <v>18</v>
      </c>
      <c r="O67" s="64">
        <v>3000</v>
      </c>
      <c r="P67" s="65">
        <f>Table224523689101112131415161718192021222423456789101112131415[[#This Row],[PEMBULATAN]]*O67</f>
        <v>54000</v>
      </c>
    </row>
    <row r="68" spans="1:16" ht="39" customHeight="1" x14ac:dyDescent="0.2">
      <c r="A68" s="93"/>
      <c r="B68" s="76"/>
      <c r="C68" s="90" t="s">
        <v>1944</v>
      </c>
      <c r="D68" s="79" t="s">
        <v>198</v>
      </c>
      <c r="E68" s="13">
        <v>44419</v>
      </c>
      <c r="F68" s="77" t="s">
        <v>1556</v>
      </c>
      <c r="G68" s="13">
        <v>44422</v>
      </c>
      <c r="H68" s="78" t="s">
        <v>1557</v>
      </c>
      <c r="I68" s="15">
        <v>58</v>
      </c>
      <c r="J68" s="15">
        <v>45</v>
      </c>
      <c r="K68" s="15">
        <v>17</v>
      </c>
      <c r="L68" s="15">
        <v>16</v>
      </c>
      <c r="M68" s="84">
        <v>11.092499999999999</v>
      </c>
      <c r="N68" s="73">
        <v>16</v>
      </c>
      <c r="O68" s="64">
        <v>3000</v>
      </c>
      <c r="P68" s="65">
        <f>Table224523689101112131415161718192021222423456789101112131415[[#This Row],[PEMBULATAN]]*O68</f>
        <v>48000</v>
      </c>
    </row>
    <row r="69" spans="1:16" ht="39" customHeight="1" x14ac:dyDescent="0.2">
      <c r="A69" s="93"/>
      <c r="B69" s="76"/>
      <c r="C69" s="90" t="s">
        <v>1945</v>
      </c>
      <c r="D69" s="79" t="s">
        <v>198</v>
      </c>
      <c r="E69" s="13">
        <v>44419</v>
      </c>
      <c r="F69" s="77" t="s">
        <v>1556</v>
      </c>
      <c r="G69" s="13">
        <v>44422</v>
      </c>
      <c r="H69" s="78" t="s">
        <v>1557</v>
      </c>
      <c r="I69" s="15">
        <v>64</v>
      </c>
      <c r="J69" s="15">
        <v>43</v>
      </c>
      <c r="K69" s="15">
        <v>23</v>
      </c>
      <c r="L69" s="15">
        <v>18</v>
      </c>
      <c r="M69" s="84">
        <v>15.824</v>
      </c>
      <c r="N69" s="73">
        <v>18</v>
      </c>
      <c r="O69" s="64">
        <v>3000</v>
      </c>
      <c r="P69" s="65">
        <f>Table224523689101112131415161718192021222423456789101112131415[[#This Row],[PEMBULATAN]]*O69</f>
        <v>54000</v>
      </c>
    </row>
    <row r="70" spans="1:16" ht="39" customHeight="1" x14ac:dyDescent="0.2">
      <c r="A70" s="93"/>
      <c r="B70" s="76"/>
      <c r="C70" s="90" t="s">
        <v>1946</v>
      </c>
      <c r="D70" s="79" t="s">
        <v>198</v>
      </c>
      <c r="E70" s="13">
        <v>44419</v>
      </c>
      <c r="F70" s="77" t="s">
        <v>1556</v>
      </c>
      <c r="G70" s="13">
        <v>44422</v>
      </c>
      <c r="H70" s="78" t="s">
        <v>1557</v>
      </c>
      <c r="I70" s="15">
        <v>34</v>
      </c>
      <c r="J70" s="15">
        <v>25</v>
      </c>
      <c r="K70" s="15">
        <v>16</v>
      </c>
      <c r="L70" s="15">
        <v>6</v>
      </c>
      <c r="M70" s="84">
        <v>3.4</v>
      </c>
      <c r="N70" s="73">
        <v>6</v>
      </c>
      <c r="O70" s="64">
        <v>3000</v>
      </c>
      <c r="P70" s="65">
        <f>Table224523689101112131415161718192021222423456789101112131415[[#This Row],[PEMBULATAN]]*O70</f>
        <v>18000</v>
      </c>
    </row>
    <row r="71" spans="1:16" ht="39" customHeight="1" x14ac:dyDescent="0.2">
      <c r="A71" s="93"/>
      <c r="B71" s="76"/>
      <c r="C71" s="90" t="s">
        <v>1947</v>
      </c>
      <c r="D71" s="79" t="s">
        <v>198</v>
      </c>
      <c r="E71" s="13">
        <v>44419</v>
      </c>
      <c r="F71" s="77" t="s">
        <v>1556</v>
      </c>
      <c r="G71" s="13">
        <v>44422</v>
      </c>
      <c r="H71" s="78" t="s">
        <v>1557</v>
      </c>
      <c r="I71" s="15">
        <v>34</v>
      </c>
      <c r="J71" s="15">
        <v>42</v>
      </c>
      <c r="K71" s="15">
        <v>23</v>
      </c>
      <c r="L71" s="15">
        <v>7</v>
      </c>
      <c r="M71" s="84">
        <v>8.2110000000000003</v>
      </c>
      <c r="N71" s="73">
        <v>8</v>
      </c>
      <c r="O71" s="64">
        <v>3000</v>
      </c>
      <c r="P71" s="65">
        <f>Table224523689101112131415161718192021222423456789101112131415[[#This Row],[PEMBULATAN]]*O71</f>
        <v>24000</v>
      </c>
    </row>
    <row r="72" spans="1:16" ht="39" customHeight="1" x14ac:dyDescent="0.2">
      <c r="A72" s="93"/>
      <c r="B72" s="76"/>
      <c r="C72" s="90" t="s">
        <v>1948</v>
      </c>
      <c r="D72" s="79" t="s">
        <v>198</v>
      </c>
      <c r="E72" s="13">
        <v>44419</v>
      </c>
      <c r="F72" s="77" t="s">
        <v>1556</v>
      </c>
      <c r="G72" s="13">
        <v>44422</v>
      </c>
      <c r="H72" s="78" t="s">
        <v>1557</v>
      </c>
      <c r="I72" s="15">
        <v>56</v>
      </c>
      <c r="J72" s="15">
        <v>68</v>
      </c>
      <c r="K72" s="15">
        <v>23</v>
      </c>
      <c r="L72" s="15">
        <v>9</v>
      </c>
      <c r="M72" s="84">
        <v>21.896000000000001</v>
      </c>
      <c r="N72" s="73">
        <v>22</v>
      </c>
      <c r="O72" s="64">
        <v>3000</v>
      </c>
      <c r="P72" s="65">
        <f>Table224523689101112131415161718192021222423456789101112131415[[#This Row],[PEMBULATAN]]*O72</f>
        <v>66000</v>
      </c>
    </row>
    <row r="73" spans="1:16" ht="39" customHeight="1" x14ac:dyDescent="0.2">
      <c r="A73" s="93"/>
      <c r="B73" s="76"/>
      <c r="C73" s="90" t="s">
        <v>1949</v>
      </c>
      <c r="D73" s="79" t="s">
        <v>198</v>
      </c>
      <c r="E73" s="13">
        <v>44419</v>
      </c>
      <c r="F73" s="77" t="s">
        <v>1556</v>
      </c>
      <c r="G73" s="13">
        <v>44422</v>
      </c>
      <c r="H73" s="78" t="s">
        <v>1557</v>
      </c>
      <c r="I73" s="15">
        <v>97</v>
      </c>
      <c r="J73" s="15">
        <v>64</v>
      </c>
      <c r="K73" s="15">
        <v>41</v>
      </c>
      <c r="L73" s="15">
        <v>16</v>
      </c>
      <c r="M73" s="84">
        <v>63.631999999999998</v>
      </c>
      <c r="N73" s="73">
        <v>64</v>
      </c>
      <c r="O73" s="64">
        <v>3000</v>
      </c>
      <c r="P73" s="65">
        <f>Table224523689101112131415161718192021222423456789101112131415[[#This Row],[PEMBULATAN]]*O73</f>
        <v>192000</v>
      </c>
    </row>
    <row r="74" spans="1:16" ht="39" customHeight="1" x14ac:dyDescent="0.2">
      <c r="A74" s="93"/>
      <c r="B74" s="76"/>
      <c r="C74" s="90" t="s">
        <v>1950</v>
      </c>
      <c r="D74" s="79" t="s">
        <v>198</v>
      </c>
      <c r="E74" s="13">
        <v>44419</v>
      </c>
      <c r="F74" s="77" t="s">
        <v>1556</v>
      </c>
      <c r="G74" s="13">
        <v>44422</v>
      </c>
      <c r="H74" s="78" t="s">
        <v>1557</v>
      </c>
      <c r="I74" s="15">
        <v>76</v>
      </c>
      <c r="J74" s="15">
        <v>56</v>
      </c>
      <c r="K74" s="15">
        <v>37</v>
      </c>
      <c r="L74" s="15">
        <v>17</v>
      </c>
      <c r="M74" s="84">
        <v>39.368000000000002</v>
      </c>
      <c r="N74" s="73">
        <v>40</v>
      </c>
      <c r="O74" s="64">
        <v>3000</v>
      </c>
      <c r="P74" s="65">
        <f>Table224523689101112131415161718192021222423456789101112131415[[#This Row],[PEMBULATAN]]*O74</f>
        <v>120000</v>
      </c>
    </row>
    <row r="75" spans="1:16" ht="39" customHeight="1" x14ac:dyDescent="0.2">
      <c r="A75" s="93"/>
      <c r="B75" s="76"/>
      <c r="C75" s="90" t="s">
        <v>1951</v>
      </c>
      <c r="D75" s="79" t="s">
        <v>198</v>
      </c>
      <c r="E75" s="13">
        <v>44419</v>
      </c>
      <c r="F75" s="77" t="s">
        <v>1556</v>
      </c>
      <c r="G75" s="13">
        <v>44422</v>
      </c>
      <c r="H75" s="78" t="s">
        <v>1557</v>
      </c>
      <c r="I75" s="15">
        <v>62</v>
      </c>
      <c r="J75" s="15">
        <v>60</v>
      </c>
      <c r="K75" s="15">
        <v>31</v>
      </c>
      <c r="L75" s="15">
        <v>8</v>
      </c>
      <c r="M75" s="84">
        <v>28.83</v>
      </c>
      <c r="N75" s="73">
        <v>29</v>
      </c>
      <c r="O75" s="64">
        <v>3000</v>
      </c>
      <c r="P75" s="65">
        <f>Table224523689101112131415161718192021222423456789101112131415[[#This Row],[PEMBULATAN]]*O75</f>
        <v>87000</v>
      </c>
    </row>
    <row r="76" spans="1:16" ht="39" customHeight="1" x14ac:dyDescent="0.2">
      <c r="A76" s="93"/>
      <c r="B76" s="76"/>
      <c r="C76" s="90" t="s">
        <v>1952</v>
      </c>
      <c r="D76" s="79" t="s">
        <v>198</v>
      </c>
      <c r="E76" s="13">
        <v>44419</v>
      </c>
      <c r="F76" s="77" t="s">
        <v>1556</v>
      </c>
      <c r="G76" s="13">
        <v>44422</v>
      </c>
      <c r="H76" s="78" t="s">
        <v>1557</v>
      </c>
      <c r="I76" s="15">
        <v>92</v>
      </c>
      <c r="J76" s="15">
        <v>67</v>
      </c>
      <c r="K76" s="15">
        <v>33</v>
      </c>
      <c r="L76" s="15">
        <v>12</v>
      </c>
      <c r="M76" s="84">
        <v>50.853000000000002</v>
      </c>
      <c r="N76" s="73">
        <v>51</v>
      </c>
      <c r="O76" s="64">
        <v>3000</v>
      </c>
      <c r="P76" s="65">
        <f>Table224523689101112131415161718192021222423456789101112131415[[#This Row],[PEMBULATAN]]*O76</f>
        <v>153000</v>
      </c>
    </row>
    <row r="77" spans="1:16" ht="39" customHeight="1" x14ac:dyDescent="0.2">
      <c r="A77" s="93"/>
      <c r="B77" s="76"/>
      <c r="C77" s="90" t="s">
        <v>1953</v>
      </c>
      <c r="D77" s="79" t="s">
        <v>198</v>
      </c>
      <c r="E77" s="13">
        <v>44419</v>
      </c>
      <c r="F77" s="77" t="s">
        <v>1556</v>
      </c>
      <c r="G77" s="13">
        <v>44422</v>
      </c>
      <c r="H77" s="78" t="s">
        <v>1557</v>
      </c>
      <c r="I77" s="15">
        <v>103</v>
      </c>
      <c r="J77" s="15">
        <v>60</v>
      </c>
      <c r="K77" s="15">
        <v>35</v>
      </c>
      <c r="L77" s="15">
        <v>2</v>
      </c>
      <c r="M77" s="84">
        <v>54.075000000000003</v>
      </c>
      <c r="N77" s="73">
        <v>54</v>
      </c>
      <c r="O77" s="64">
        <v>3000</v>
      </c>
      <c r="P77" s="65">
        <f>Table224523689101112131415161718192021222423456789101112131415[[#This Row],[PEMBULATAN]]*O77</f>
        <v>162000</v>
      </c>
    </row>
    <row r="78" spans="1:16" ht="39" customHeight="1" x14ac:dyDescent="0.2">
      <c r="A78" s="93"/>
      <c r="B78" s="76"/>
      <c r="C78" s="90" t="s">
        <v>1954</v>
      </c>
      <c r="D78" s="79" t="s">
        <v>198</v>
      </c>
      <c r="E78" s="13">
        <v>44419</v>
      </c>
      <c r="F78" s="77" t="s">
        <v>1556</v>
      </c>
      <c r="G78" s="13">
        <v>44422</v>
      </c>
      <c r="H78" s="78" t="s">
        <v>1557</v>
      </c>
      <c r="I78" s="15">
        <v>93</v>
      </c>
      <c r="J78" s="15">
        <v>56</v>
      </c>
      <c r="K78" s="15">
        <v>34</v>
      </c>
      <c r="L78" s="15">
        <v>23</v>
      </c>
      <c r="M78" s="84">
        <v>44.268000000000001</v>
      </c>
      <c r="N78" s="73">
        <v>44</v>
      </c>
      <c r="O78" s="64">
        <v>3000</v>
      </c>
      <c r="P78" s="65">
        <f>Table224523689101112131415161718192021222423456789101112131415[[#This Row],[PEMBULATAN]]*O78</f>
        <v>132000</v>
      </c>
    </row>
    <row r="79" spans="1:16" ht="39" customHeight="1" x14ac:dyDescent="0.2">
      <c r="A79" s="93"/>
      <c r="B79" s="76"/>
      <c r="C79" s="90" t="s">
        <v>1955</v>
      </c>
      <c r="D79" s="79" t="s">
        <v>198</v>
      </c>
      <c r="E79" s="13">
        <v>44419</v>
      </c>
      <c r="F79" s="77" t="s">
        <v>1556</v>
      </c>
      <c r="G79" s="13">
        <v>44422</v>
      </c>
      <c r="H79" s="78" t="s">
        <v>1557</v>
      </c>
      <c r="I79" s="15">
        <v>79</v>
      </c>
      <c r="J79" s="15">
        <v>60</v>
      </c>
      <c r="K79" s="15">
        <v>28</v>
      </c>
      <c r="L79" s="15">
        <v>2</v>
      </c>
      <c r="M79" s="84">
        <v>33.18</v>
      </c>
      <c r="N79" s="73">
        <v>33</v>
      </c>
      <c r="O79" s="64">
        <v>3000</v>
      </c>
      <c r="P79" s="65">
        <f>Table224523689101112131415161718192021222423456789101112131415[[#This Row],[PEMBULATAN]]*O79</f>
        <v>99000</v>
      </c>
    </row>
    <row r="80" spans="1:16" ht="39" customHeight="1" x14ac:dyDescent="0.2">
      <c r="A80" s="93"/>
      <c r="B80" s="76"/>
      <c r="C80" s="90" t="s">
        <v>1956</v>
      </c>
      <c r="D80" s="79" t="s">
        <v>198</v>
      </c>
      <c r="E80" s="13">
        <v>44419</v>
      </c>
      <c r="F80" s="77" t="s">
        <v>1556</v>
      </c>
      <c r="G80" s="13">
        <v>44422</v>
      </c>
      <c r="H80" s="78" t="s">
        <v>1557</v>
      </c>
      <c r="I80" s="15">
        <v>90</v>
      </c>
      <c r="J80" s="15">
        <v>60</v>
      </c>
      <c r="K80" s="15">
        <v>25</v>
      </c>
      <c r="L80" s="15">
        <v>23</v>
      </c>
      <c r="M80" s="84">
        <v>33.75</v>
      </c>
      <c r="N80" s="73">
        <v>34</v>
      </c>
      <c r="O80" s="64">
        <v>3000</v>
      </c>
      <c r="P80" s="65">
        <f>Table224523689101112131415161718192021222423456789101112131415[[#This Row],[PEMBULATAN]]*O80</f>
        <v>102000</v>
      </c>
    </row>
    <row r="81" spans="1:16" ht="39" customHeight="1" x14ac:dyDescent="0.2">
      <c r="A81" s="93"/>
      <c r="B81" s="76"/>
      <c r="C81" s="90" t="s">
        <v>1957</v>
      </c>
      <c r="D81" s="79" t="s">
        <v>198</v>
      </c>
      <c r="E81" s="13">
        <v>44419</v>
      </c>
      <c r="F81" s="77" t="s">
        <v>1556</v>
      </c>
      <c r="G81" s="13">
        <v>44422</v>
      </c>
      <c r="H81" s="78" t="s">
        <v>1557</v>
      </c>
      <c r="I81" s="15">
        <v>50</v>
      </c>
      <c r="J81" s="15">
        <v>44</v>
      </c>
      <c r="K81" s="15">
        <v>15</v>
      </c>
      <c r="L81" s="15">
        <v>16</v>
      </c>
      <c r="M81" s="84">
        <v>8.25</v>
      </c>
      <c r="N81" s="73">
        <v>16</v>
      </c>
      <c r="O81" s="64">
        <v>3000</v>
      </c>
      <c r="P81" s="65">
        <f>Table224523689101112131415161718192021222423456789101112131415[[#This Row],[PEMBULATAN]]*O81</f>
        <v>48000</v>
      </c>
    </row>
    <row r="82" spans="1:16" ht="39" customHeight="1" x14ac:dyDescent="0.2">
      <c r="A82" s="93"/>
      <c r="B82" s="76"/>
      <c r="C82" s="90" t="s">
        <v>1958</v>
      </c>
      <c r="D82" s="79" t="s">
        <v>198</v>
      </c>
      <c r="E82" s="13">
        <v>44419</v>
      </c>
      <c r="F82" s="77" t="s">
        <v>1556</v>
      </c>
      <c r="G82" s="13">
        <v>44422</v>
      </c>
      <c r="H82" s="78" t="s">
        <v>1557</v>
      </c>
      <c r="I82" s="15">
        <v>98</v>
      </c>
      <c r="J82" s="15">
        <v>70</v>
      </c>
      <c r="K82" s="15">
        <v>30</v>
      </c>
      <c r="L82" s="15">
        <v>1</v>
      </c>
      <c r="M82" s="84">
        <v>51.45</v>
      </c>
      <c r="N82" s="73">
        <v>52</v>
      </c>
      <c r="O82" s="64">
        <v>3000</v>
      </c>
      <c r="P82" s="65">
        <f>Table224523689101112131415161718192021222423456789101112131415[[#This Row],[PEMBULATAN]]*O82</f>
        <v>156000</v>
      </c>
    </row>
    <row r="83" spans="1:16" ht="39" customHeight="1" x14ac:dyDescent="0.2">
      <c r="A83" s="93"/>
      <c r="B83" s="76"/>
      <c r="C83" s="90" t="s">
        <v>1959</v>
      </c>
      <c r="D83" s="79" t="s">
        <v>198</v>
      </c>
      <c r="E83" s="13">
        <v>44419</v>
      </c>
      <c r="F83" s="77" t="s">
        <v>1556</v>
      </c>
      <c r="G83" s="13">
        <v>44422</v>
      </c>
      <c r="H83" s="78" t="s">
        <v>1557</v>
      </c>
      <c r="I83" s="15">
        <v>74</v>
      </c>
      <c r="J83" s="15">
        <v>63</v>
      </c>
      <c r="K83" s="15">
        <v>37</v>
      </c>
      <c r="L83" s="15">
        <v>1</v>
      </c>
      <c r="M83" s="84">
        <v>43.1235</v>
      </c>
      <c r="N83" s="73">
        <v>43</v>
      </c>
      <c r="O83" s="64">
        <v>3000</v>
      </c>
      <c r="P83" s="65">
        <f>Table224523689101112131415161718192021222423456789101112131415[[#This Row],[PEMBULATAN]]*O83</f>
        <v>129000</v>
      </c>
    </row>
    <row r="84" spans="1:16" ht="39" customHeight="1" x14ac:dyDescent="0.2">
      <c r="A84" s="93"/>
      <c r="B84" s="76"/>
      <c r="C84" s="90" t="s">
        <v>1960</v>
      </c>
      <c r="D84" s="79" t="s">
        <v>198</v>
      </c>
      <c r="E84" s="13">
        <v>44419</v>
      </c>
      <c r="F84" s="77" t="s">
        <v>1556</v>
      </c>
      <c r="G84" s="13">
        <v>44422</v>
      </c>
      <c r="H84" s="78" t="s">
        <v>1557</v>
      </c>
      <c r="I84" s="15">
        <v>80</v>
      </c>
      <c r="J84" s="15">
        <v>65</v>
      </c>
      <c r="K84" s="15">
        <v>27</v>
      </c>
      <c r="L84" s="15">
        <v>5</v>
      </c>
      <c r="M84" s="84">
        <v>35.1</v>
      </c>
      <c r="N84" s="73">
        <v>35</v>
      </c>
      <c r="O84" s="64">
        <v>3000</v>
      </c>
      <c r="P84" s="65">
        <f>Table224523689101112131415161718192021222423456789101112131415[[#This Row],[PEMBULATAN]]*O84</f>
        <v>105000</v>
      </c>
    </row>
    <row r="85" spans="1:16" ht="39" customHeight="1" x14ac:dyDescent="0.2">
      <c r="A85" s="93"/>
      <c r="B85" s="76"/>
      <c r="C85" s="90" t="s">
        <v>1961</v>
      </c>
      <c r="D85" s="79" t="s">
        <v>198</v>
      </c>
      <c r="E85" s="13">
        <v>44419</v>
      </c>
      <c r="F85" s="77" t="s">
        <v>1556</v>
      </c>
      <c r="G85" s="13">
        <v>44422</v>
      </c>
      <c r="H85" s="78" t="s">
        <v>1557</v>
      </c>
      <c r="I85" s="15">
        <v>72</v>
      </c>
      <c r="J85" s="15">
        <v>60</v>
      </c>
      <c r="K85" s="15">
        <v>30</v>
      </c>
      <c r="L85" s="15">
        <v>1</v>
      </c>
      <c r="M85" s="84">
        <v>32.4</v>
      </c>
      <c r="N85" s="73">
        <v>32</v>
      </c>
      <c r="O85" s="64">
        <v>3000</v>
      </c>
      <c r="P85" s="65">
        <f>Table224523689101112131415161718192021222423456789101112131415[[#This Row],[PEMBULATAN]]*O85</f>
        <v>96000</v>
      </c>
    </row>
    <row r="86" spans="1:16" ht="39" customHeight="1" x14ac:dyDescent="0.2">
      <c r="A86" s="93"/>
      <c r="B86" s="76"/>
      <c r="C86" s="90" t="s">
        <v>1962</v>
      </c>
      <c r="D86" s="79" t="s">
        <v>198</v>
      </c>
      <c r="E86" s="13">
        <v>44419</v>
      </c>
      <c r="F86" s="77" t="s">
        <v>1556</v>
      </c>
      <c r="G86" s="13">
        <v>44422</v>
      </c>
      <c r="H86" s="78" t="s">
        <v>1557</v>
      </c>
      <c r="I86" s="15">
        <v>61</v>
      </c>
      <c r="J86" s="15">
        <v>79</v>
      </c>
      <c r="K86" s="15">
        <v>22</v>
      </c>
      <c r="L86" s="15">
        <v>9</v>
      </c>
      <c r="M86" s="84">
        <v>26.5045</v>
      </c>
      <c r="N86" s="73">
        <v>27</v>
      </c>
      <c r="O86" s="64">
        <v>3000</v>
      </c>
      <c r="P86" s="65">
        <f>Table224523689101112131415161718192021222423456789101112131415[[#This Row],[PEMBULATAN]]*O86</f>
        <v>81000</v>
      </c>
    </row>
    <row r="87" spans="1:16" ht="39" customHeight="1" x14ac:dyDescent="0.2">
      <c r="A87" s="93"/>
      <c r="B87" s="76"/>
      <c r="C87" s="90" t="s">
        <v>1963</v>
      </c>
      <c r="D87" s="79" t="s">
        <v>198</v>
      </c>
      <c r="E87" s="13">
        <v>44419</v>
      </c>
      <c r="F87" s="77" t="s">
        <v>1556</v>
      </c>
      <c r="G87" s="13">
        <v>44422</v>
      </c>
      <c r="H87" s="78" t="s">
        <v>1557</v>
      </c>
      <c r="I87" s="15">
        <v>80</v>
      </c>
      <c r="J87" s="15">
        <v>65</v>
      </c>
      <c r="K87" s="15">
        <v>30</v>
      </c>
      <c r="L87" s="15">
        <v>4</v>
      </c>
      <c r="M87" s="84">
        <v>39</v>
      </c>
      <c r="N87" s="73">
        <v>39</v>
      </c>
      <c r="O87" s="64">
        <v>3000</v>
      </c>
      <c r="P87" s="65">
        <f>Table224523689101112131415161718192021222423456789101112131415[[#This Row],[PEMBULATAN]]*O87</f>
        <v>117000</v>
      </c>
    </row>
    <row r="88" spans="1:16" ht="39" customHeight="1" x14ac:dyDescent="0.2">
      <c r="A88" s="93"/>
      <c r="B88" s="76"/>
      <c r="C88" s="90" t="s">
        <v>1964</v>
      </c>
      <c r="D88" s="79" t="s">
        <v>198</v>
      </c>
      <c r="E88" s="13">
        <v>44419</v>
      </c>
      <c r="F88" s="77" t="s">
        <v>1556</v>
      </c>
      <c r="G88" s="13">
        <v>44422</v>
      </c>
      <c r="H88" s="78" t="s">
        <v>1557</v>
      </c>
      <c r="I88" s="15">
        <v>40</v>
      </c>
      <c r="J88" s="15">
        <v>30</v>
      </c>
      <c r="K88" s="15">
        <v>20</v>
      </c>
      <c r="L88" s="15">
        <v>16</v>
      </c>
      <c r="M88" s="84">
        <v>6</v>
      </c>
      <c r="N88" s="73">
        <v>16</v>
      </c>
      <c r="O88" s="64">
        <v>3000</v>
      </c>
      <c r="P88" s="65">
        <f>Table224523689101112131415161718192021222423456789101112131415[[#This Row],[PEMBULATAN]]*O88</f>
        <v>48000</v>
      </c>
    </row>
    <row r="89" spans="1:16" ht="39" customHeight="1" x14ac:dyDescent="0.2">
      <c r="A89" s="93"/>
      <c r="B89" s="76"/>
      <c r="C89" s="90" t="s">
        <v>1965</v>
      </c>
      <c r="D89" s="79" t="s">
        <v>198</v>
      </c>
      <c r="E89" s="13">
        <v>44419</v>
      </c>
      <c r="F89" s="77" t="s">
        <v>1556</v>
      </c>
      <c r="G89" s="13">
        <v>44422</v>
      </c>
      <c r="H89" s="78" t="s">
        <v>1557</v>
      </c>
      <c r="I89" s="15">
        <v>47</v>
      </c>
      <c r="J89" s="15">
        <v>65</v>
      </c>
      <c r="K89" s="15">
        <v>26</v>
      </c>
      <c r="L89" s="15">
        <v>5</v>
      </c>
      <c r="M89" s="84">
        <v>19.857500000000002</v>
      </c>
      <c r="N89" s="73">
        <v>20</v>
      </c>
      <c r="O89" s="64">
        <v>3000</v>
      </c>
      <c r="P89" s="65">
        <f>Table224523689101112131415161718192021222423456789101112131415[[#This Row],[PEMBULATAN]]*O89</f>
        <v>60000</v>
      </c>
    </row>
    <row r="90" spans="1:16" ht="39" customHeight="1" x14ac:dyDescent="0.2">
      <c r="A90" s="93"/>
      <c r="B90" s="76"/>
      <c r="C90" s="90" t="s">
        <v>1966</v>
      </c>
      <c r="D90" s="79" t="s">
        <v>198</v>
      </c>
      <c r="E90" s="13">
        <v>44419</v>
      </c>
      <c r="F90" s="77" t="s">
        <v>1556</v>
      </c>
      <c r="G90" s="13">
        <v>44422</v>
      </c>
      <c r="H90" s="78" t="s">
        <v>1557</v>
      </c>
      <c r="I90" s="15">
        <v>100</v>
      </c>
      <c r="J90" s="15">
        <v>55</v>
      </c>
      <c r="K90" s="15">
        <v>38</v>
      </c>
      <c r="L90" s="15">
        <v>1</v>
      </c>
      <c r="M90" s="84">
        <v>52.25</v>
      </c>
      <c r="N90" s="73">
        <v>52</v>
      </c>
      <c r="O90" s="64">
        <v>3000</v>
      </c>
      <c r="P90" s="65">
        <f>Table224523689101112131415161718192021222423456789101112131415[[#This Row],[PEMBULATAN]]*O90</f>
        <v>156000</v>
      </c>
    </row>
    <row r="91" spans="1:16" ht="39" customHeight="1" x14ac:dyDescent="0.2">
      <c r="A91" s="93"/>
      <c r="B91" s="76"/>
      <c r="C91" s="90" t="s">
        <v>1967</v>
      </c>
      <c r="D91" s="79" t="s">
        <v>198</v>
      </c>
      <c r="E91" s="13">
        <v>44419</v>
      </c>
      <c r="F91" s="77" t="s">
        <v>1556</v>
      </c>
      <c r="G91" s="13">
        <v>44422</v>
      </c>
      <c r="H91" s="78" t="s">
        <v>1557</v>
      </c>
      <c r="I91" s="15">
        <v>65</v>
      </c>
      <c r="J91" s="15">
        <v>49</v>
      </c>
      <c r="K91" s="15">
        <v>22</v>
      </c>
      <c r="L91" s="15">
        <v>4</v>
      </c>
      <c r="M91" s="84">
        <v>17.517499999999998</v>
      </c>
      <c r="N91" s="73">
        <v>18</v>
      </c>
      <c r="O91" s="64">
        <v>3000</v>
      </c>
      <c r="P91" s="65">
        <f>Table224523689101112131415161718192021222423456789101112131415[[#This Row],[PEMBULATAN]]*O91</f>
        <v>54000</v>
      </c>
    </row>
    <row r="92" spans="1:16" ht="39" customHeight="1" x14ac:dyDescent="0.2">
      <c r="A92" s="93"/>
      <c r="B92" s="76"/>
      <c r="C92" s="90" t="s">
        <v>1968</v>
      </c>
      <c r="D92" s="79" t="s">
        <v>198</v>
      </c>
      <c r="E92" s="13">
        <v>44419</v>
      </c>
      <c r="F92" s="77" t="s">
        <v>1556</v>
      </c>
      <c r="G92" s="13">
        <v>44422</v>
      </c>
      <c r="H92" s="78" t="s">
        <v>1557</v>
      </c>
      <c r="I92" s="15">
        <v>60</v>
      </c>
      <c r="J92" s="15">
        <v>56</v>
      </c>
      <c r="K92" s="15">
        <v>29</v>
      </c>
      <c r="L92" s="15">
        <v>4</v>
      </c>
      <c r="M92" s="84">
        <v>24.36</v>
      </c>
      <c r="N92" s="73">
        <v>25</v>
      </c>
      <c r="O92" s="64">
        <v>3000</v>
      </c>
      <c r="P92" s="65">
        <f>Table224523689101112131415161718192021222423456789101112131415[[#This Row],[PEMBULATAN]]*O92</f>
        <v>75000</v>
      </c>
    </row>
    <row r="93" spans="1:16" ht="39" customHeight="1" x14ac:dyDescent="0.2">
      <c r="A93" s="93"/>
      <c r="B93" s="76"/>
      <c r="C93" s="90" t="s">
        <v>1969</v>
      </c>
      <c r="D93" s="79" t="s">
        <v>198</v>
      </c>
      <c r="E93" s="13">
        <v>44419</v>
      </c>
      <c r="F93" s="77" t="s">
        <v>1556</v>
      </c>
      <c r="G93" s="13">
        <v>44422</v>
      </c>
      <c r="H93" s="78" t="s">
        <v>1557</v>
      </c>
      <c r="I93" s="15">
        <v>48</v>
      </c>
      <c r="J93" s="15">
        <v>48</v>
      </c>
      <c r="K93" s="15">
        <v>32</v>
      </c>
      <c r="L93" s="15">
        <v>1</v>
      </c>
      <c r="M93" s="84">
        <v>18.431999999999999</v>
      </c>
      <c r="N93" s="73">
        <v>19</v>
      </c>
      <c r="O93" s="64">
        <v>3000</v>
      </c>
      <c r="P93" s="65">
        <f>Table224523689101112131415161718192021222423456789101112131415[[#This Row],[PEMBULATAN]]*O93</f>
        <v>57000</v>
      </c>
    </row>
    <row r="94" spans="1:16" ht="39" customHeight="1" x14ac:dyDescent="0.2">
      <c r="A94" s="93"/>
      <c r="B94" s="76"/>
      <c r="C94" s="90" t="s">
        <v>1970</v>
      </c>
      <c r="D94" s="79" t="s">
        <v>198</v>
      </c>
      <c r="E94" s="13">
        <v>44419</v>
      </c>
      <c r="F94" s="77" t="s">
        <v>1556</v>
      </c>
      <c r="G94" s="13">
        <v>44422</v>
      </c>
      <c r="H94" s="78" t="s">
        <v>1557</v>
      </c>
      <c r="I94" s="15">
        <v>43</v>
      </c>
      <c r="J94" s="15">
        <v>70</v>
      </c>
      <c r="K94" s="15">
        <v>27</v>
      </c>
      <c r="L94" s="15">
        <v>21</v>
      </c>
      <c r="M94" s="84">
        <v>20.317499999999999</v>
      </c>
      <c r="N94" s="73">
        <v>21</v>
      </c>
      <c r="O94" s="64">
        <v>3000</v>
      </c>
      <c r="P94" s="65">
        <f>Table224523689101112131415161718192021222423456789101112131415[[#This Row],[PEMBULATAN]]*O94</f>
        <v>63000</v>
      </c>
    </row>
    <row r="95" spans="1:16" ht="39" customHeight="1" x14ac:dyDescent="0.2">
      <c r="A95" s="93"/>
      <c r="B95" s="76"/>
      <c r="C95" s="90" t="s">
        <v>1971</v>
      </c>
      <c r="D95" s="79" t="s">
        <v>198</v>
      </c>
      <c r="E95" s="13">
        <v>44419</v>
      </c>
      <c r="F95" s="77" t="s">
        <v>1556</v>
      </c>
      <c r="G95" s="13">
        <v>44422</v>
      </c>
      <c r="H95" s="78" t="s">
        <v>1557</v>
      </c>
      <c r="I95" s="15">
        <v>42</v>
      </c>
      <c r="J95" s="15">
        <v>32</v>
      </c>
      <c r="K95" s="15">
        <v>30</v>
      </c>
      <c r="L95" s="15">
        <v>13</v>
      </c>
      <c r="M95" s="84">
        <v>10.08</v>
      </c>
      <c r="N95" s="73">
        <v>13</v>
      </c>
      <c r="O95" s="64">
        <v>3000</v>
      </c>
      <c r="P95" s="65">
        <f>Table224523689101112131415161718192021222423456789101112131415[[#This Row],[PEMBULATAN]]*O95</f>
        <v>39000</v>
      </c>
    </row>
    <row r="96" spans="1:16" ht="39" customHeight="1" x14ac:dyDescent="0.2">
      <c r="A96" s="93"/>
      <c r="B96" s="76"/>
      <c r="C96" s="90" t="s">
        <v>1972</v>
      </c>
      <c r="D96" s="79" t="s">
        <v>198</v>
      </c>
      <c r="E96" s="13">
        <v>44419</v>
      </c>
      <c r="F96" s="77" t="s">
        <v>1556</v>
      </c>
      <c r="G96" s="13">
        <v>44422</v>
      </c>
      <c r="H96" s="78" t="s">
        <v>1557</v>
      </c>
      <c r="I96" s="15">
        <v>63</v>
      </c>
      <c r="J96" s="15">
        <v>64</v>
      </c>
      <c r="K96" s="15">
        <v>32</v>
      </c>
      <c r="L96" s="15">
        <v>1</v>
      </c>
      <c r="M96" s="84">
        <v>32.256</v>
      </c>
      <c r="N96" s="73">
        <v>32</v>
      </c>
      <c r="O96" s="64">
        <v>3000</v>
      </c>
      <c r="P96" s="65">
        <f>Table224523689101112131415161718192021222423456789101112131415[[#This Row],[PEMBULATAN]]*O96</f>
        <v>96000</v>
      </c>
    </row>
    <row r="97" spans="1:16" ht="39" customHeight="1" x14ac:dyDescent="0.2">
      <c r="A97" s="93"/>
      <c r="B97" s="76"/>
      <c r="C97" s="90" t="s">
        <v>1973</v>
      </c>
      <c r="D97" s="79" t="s">
        <v>198</v>
      </c>
      <c r="E97" s="13">
        <v>44419</v>
      </c>
      <c r="F97" s="77" t="s">
        <v>1556</v>
      </c>
      <c r="G97" s="13">
        <v>44422</v>
      </c>
      <c r="H97" s="78" t="s">
        <v>1557</v>
      </c>
      <c r="I97" s="15">
        <v>95</v>
      </c>
      <c r="J97" s="15">
        <v>62</v>
      </c>
      <c r="K97" s="15">
        <v>36</v>
      </c>
      <c r="L97" s="15">
        <v>2</v>
      </c>
      <c r="M97" s="84">
        <v>53.01</v>
      </c>
      <c r="N97" s="73">
        <v>53</v>
      </c>
      <c r="O97" s="64">
        <v>3000</v>
      </c>
      <c r="P97" s="65">
        <f>Table224523689101112131415161718192021222423456789101112131415[[#This Row],[PEMBULATAN]]*O97</f>
        <v>159000</v>
      </c>
    </row>
    <row r="98" spans="1:16" ht="39" customHeight="1" x14ac:dyDescent="0.2">
      <c r="A98" s="93"/>
      <c r="B98" s="76"/>
      <c r="C98" s="90" t="s">
        <v>1974</v>
      </c>
      <c r="D98" s="79" t="s">
        <v>198</v>
      </c>
      <c r="E98" s="13">
        <v>44419</v>
      </c>
      <c r="F98" s="77" t="s">
        <v>1556</v>
      </c>
      <c r="G98" s="13">
        <v>44422</v>
      </c>
      <c r="H98" s="78" t="s">
        <v>1557</v>
      </c>
      <c r="I98" s="15">
        <v>61</v>
      </c>
      <c r="J98" s="15">
        <v>51</v>
      </c>
      <c r="K98" s="15">
        <v>22</v>
      </c>
      <c r="L98" s="15">
        <v>2</v>
      </c>
      <c r="M98" s="84">
        <v>17.110499999999998</v>
      </c>
      <c r="N98" s="73">
        <v>17</v>
      </c>
      <c r="O98" s="64">
        <v>3000</v>
      </c>
      <c r="P98" s="65">
        <f>Table224523689101112131415161718192021222423456789101112131415[[#This Row],[PEMBULATAN]]*O98</f>
        <v>51000</v>
      </c>
    </row>
    <row r="99" spans="1:16" ht="39" customHeight="1" x14ac:dyDescent="0.2">
      <c r="A99" s="93"/>
      <c r="B99" s="76"/>
      <c r="C99" s="90" t="s">
        <v>1975</v>
      </c>
      <c r="D99" s="79" t="s">
        <v>198</v>
      </c>
      <c r="E99" s="13">
        <v>44419</v>
      </c>
      <c r="F99" s="77" t="s">
        <v>1556</v>
      </c>
      <c r="G99" s="13">
        <v>44422</v>
      </c>
      <c r="H99" s="78" t="s">
        <v>1557</v>
      </c>
      <c r="I99" s="15">
        <v>75</v>
      </c>
      <c r="J99" s="15">
        <v>53</v>
      </c>
      <c r="K99" s="15">
        <v>30</v>
      </c>
      <c r="L99" s="15">
        <v>1</v>
      </c>
      <c r="M99" s="84">
        <v>29.8125</v>
      </c>
      <c r="N99" s="73">
        <v>30</v>
      </c>
      <c r="O99" s="64">
        <v>3000</v>
      </c>
      <c r="P99" s="65">
        <f>Table224523689101112131415161718192021222423456789101112131415[[#This Row],[PEMBULATAN]]*O99</f>
        <v>90000</v>
      </c>
    </row>
    <row r="100" spans="1:16" ht="39" customHeight="1" x14ac:dyDescent="0.2">
      <c r="A100" s="93"/>
      <c r="B100" s="76"/>
      <c r="C100" s="90" t="s">
        <v>1976</v>
      </c>
      <c r="D100" s="79" t="s">
        <v>198</v>
      </c>
      <c r="E100" s="13">
        <v>44419</v>
      </c>
      <c r="F100" s="77" t="s">
        <v>1556</v>
      </c>
      <c r="G100" s="13">
        <v>44422</v>
      </c>
      <c r="H100" s="78" t="s">
        <v>1557</v>
      </c>
      <c r="I100" s="15">
        <v>61</v>
      </c>
      <c r="J100" s="15">
        <v>40</v>
      </c>
      <c r="K100" s="15">
        <v>35</v>
      </c>
      <c r="L100" s="15">
        <v>3</v>
      </c>
      <c r="M100" s="84">
        <v>21.35</v>
      </c>
      <c r="N100" s="73">
        <v>22</v>
      </c>
      <c r="O100" s="64">
        <v>3000</v>
      </c>
      <c r="P100" s="65">
        <f>Table224523689101112131415161718192021222423456789101112131415[[#This Row],[PEMBULATAN]]*O100</f>
        <v>66000</v>
      </c>
    </row>
    <row r="101" spans="1:16" ht="39" customHeight="1" x14ac:dyDescent="0.2">
      <c r="A101" s="93"/>
      <c r="B101" s="76"/>
      <c r="C101" s="90" t="s">
        <v>1977</v>
      </c>
      <c r="D101" s="79" t="s">
        <v>198</v>
      </c>
      <c r="E101" s="13">
        <v>44419</v>
      </c>
      <c r="F101" s="77" t="s">
        <v>1556</v>
      </c>
      <c r="G101" s="13">
        <v>44422</v>
      </c>
      <c r="H101" s="78" t="s">
        <v>1557</v>
      </c>
      <c r="I101" s="15">
        <v>51</v>
      </c>
      <c r="J101" s="15">
        <v>52</v>
      </c>
      <c r="K101" s="15">
        <v>36</v>
      </c>
      <c r="L101" s="15">
        <v>2</v>
      </c>
      <c r="M101" s="84">
        <v>23.867999999999999</v>
      </c>
      <c r="N101" s="73">
        <v>24</v>
      </c>
      <c r="O101" s="64">
        <v>3000</v>
      </c>
      <c r="P101" s="65">
        <f>Table224523689101112131415161718192021222423456789101112131415[[#This Row],[PEMBULATAN]]*O101</f>
        <v>72000</v>
      </c>
    </row>
    <row r="102" spans="1:16" ht="39" customHeight="1" x14ac:dyDescent="0.2">
      <c r="A102" s="93"/>
      <c r="B102" s="76"/>
      <c r="C102" s="90" t="s">
        <v>1978</v>
      </c>
      <c r="D102" s="79" t="s">
        <v>198</v>
      </c>
      <c r="E102" s="13">
        <v>44419</v>
      </c>
      <c r="F102" s="77" t="s">
        <v>1556</v>
      </c>
      <c r="G102" s="13">
        <v>44422</v>
      </c>
      <c r="H102" s="78" t="s">
        <v>1557</v>
      </c>
      <c r="I102" s="15">
        <v>77</v>
      </c>
      <c r="J102" s="15">
        <v>45</v>
      </c>
      <c r="K102" s="15">
        <v>23</v>
      </c>
      <c r="L102" s="15">
        <v>6</v>
      </c>
      <c r="M102" s="84">
        <v>19.923749999999998</v>
      </c>
      <c r="N102" s="73">
        <v>20</v>
      </c>
      <c r="O102" s="64">
        <v>3000</v>
      </c>
      <c r="P102" s="65">
        <f>Table224523689101112131415161718192021222423456789101112131415[[#This Row],[PEMBULATAN]]*O102</f>
        <v>60000</v>
      </c>
    </row>
    <row r="103" spans="1:16" ht="39" customHeight="1" x14ac:dyDescent="0.2">
      <c r="A103" s="93"/>
      <c r="B103" s="76"/>
      <c r="C103" s="90" t="s">
        <v>1979</v>
      </c>
      <c r="D103" s="79" t="s">
        <v>198</v>
      </c>
      <c r="E103" s="13">
        <v>44419</v>
      </c>
      <c r="F103" s="77" t="s">
        <v>1556</v>
      </c>
      <c r="G103" s="13">
        <v>44422</v>
      </c>
      <c r="H103" s="78" t="s">
        <v>1557</v>
      </c>
      <c r="I103" s="15">
        <v>31</v>
      </c>
      <c r="J103" s="15">
        <v>34</v>
      </c>
      <c r="K103" s="15">
        <v>17</v>
      </c>
      <c r="L103" s="15">
        <v>7</v>
      </c>
      <c r="M103" s="84">
        <v>4.4794999999999998</v>
      </c>
      <c r="N103" s="73">
        <v>7</v>
      </c>
      <c r="O103" s="64">
        <v>3000</v>
      </c>
      <c r="P103" s="65">
        <f>Table224523689101112131415161718192021222423456789101112131415[[#This Row],[PEMBULATAN]]*O103</f>
        <v>21000</v>
      </c>
    </row>
    <row r="104" spans="1:16" ht="39" customHeight="1" x14ac:dyDescent="0.2">
      <c r="A104" s="93"/>
      <c r="B104" s="76"/>
      <c r="C104" s="90" t="s">
        <v>1980</v>
      </c>
      <c r="D104" s="79" t="s">
        <v>198</v>
      </c>
      <c r="E104" s="13">
        <v>44419</v>
      </c>
      <c r="F104" s="77" t="s">
        <v>1556</v>
      </c>
      <c r="G104" s="13">
        <v>44422</v>
      </c>
      <c r="H104" s="78" t="s">
        <v>1557</v>
      </c>
      <c r="I104" s="15">
        <v>20</v>
      </c>
      <c r="J104" s="15">
        <v>20</v>
      </c>
      <c r="K104" s="15">
        <v>5</v>
      </c>
      <c r="L104" s="15">
        <v>24</v>
      </c>
      <c r="M104" s="84">
        <v>0.5</v>
      </c>
      <c r="N104" s="73">
        <v>24</v>
      </c>
      <c r="O104" s="64">
        <v>3000</v>
      </c>
      <c r="P104" s="65">
        <f>Table224523689101112131415161718192021222423456789101112131415[[#This Row],[PEMBULATAN]]*O104</f>
        <v>72000</v>
      </c>
    </row>
    <row r="105" spans="1:16" ht="39" customHeight="1" x14ac:dyDescent="0.2">
      <c r="A105" s="93"/>
      <c r="B105" s="76"/>
      <c r="C105" s="90" t="s">
        <v>1981</v>
      </c>
      <c r="D105" s="79" t="s">
        <v>198</v>
      </c>
      <c r="E105" s="13">
        <v>44419</v>
      </c>
      <c r="F105" s="77" t="s">
        <v>1556</v>
      </c>
      <c r="G105" s="13">
        <v>44422</v>
      </c>
      <c r="H105" s="78" t="s">
        <v>1557</v>
      </c>
      <c r="I105" s="15">
        <v>52</v>
      </c>
      <c r="J105" s="15">
        <v>50</v>
      </c>
      <c r="K105" s="15">
        <v>20</v>
      </c>
      <c r="L105" s="15">
        <v>2</v>
      </c>
      <c r="M105" s="84">
        <v>13</v>
      </c>
      <c r="N105" s="73">
        <v>13</v>
      </c>
      <c r="O105" s="64">
        <v>3000</v>
      </c>
      <c r="P105" s="65">
        <f>Table224523689101112131415161718192021222423456789101112131415[[#This Row],[PEMBULATAN]]*O105</f>
        <v>39000</v>
      </c>
    </row>
    <row r="106" spans="1:16" ht="39" customHeight="1" x14ac:dyDescent="0.2">
      <c r="A106" s="93"/>
      <c r="B106" s="76"/>
      <c r="C106" s="90" t="s">
        <v>1982</v>
      </c>
      <c r="D106" s="79" t="s">
        <v>198</v>
      </c>
      <c r="E106" s="13">
        <v>44419</v>
      </c>
      <c r="F106" s="77" t="s">
        <v>1556</v>
      </c>
      <c r="G106" s="13">
        <v>44422</v>
      </c>
      <c r="H106" s="78" t="s">
        <v>1557</v>
      </c>
      <c r="I106" s="15">
        <v>96</v>
      </c>
      <c r="J106" s="15">
        <v>46</v>
      </c>
      <c r="K106" s="15">
        <v>2</v>
      </c>
      <c r="L106" s="15">
        <v>3</v>
      </c>
      <c r="M106" s="84">
        <v>2.2080000000000002</v>
      </c>
      <c r="N106" s="73">
        <v>3</v>
      </c>
      <c r="O106" s="64">
        <v>3000</v>
      </c>
      <c r="P106" s="65">
        <f>Table224523689101112131415161718192021222423456789101112131415[[#This Row],[PEMBULATAN]]*O106</f>
        <v>9000</v>
      </c>
    </row>
    <row r="107" spans="1:16" ht="39" customHeight="1" x14ac:dyDescent="0.2">
      <c r="A107" s="93"/>
      <c r="B107" s="76"/>
      <c r="C107" s="90" t="s">
        <v>1983</v>
      </c>
      <c r="D107" s="79" t="s">
        <v>198</v>
      </c>
      <c r="E107" s="13">
        <v>44419</v>
      </c>
      <c r="F107" s="77" t="s">
        <v>1556</v>
      </c>
      <c r="G107" s="13">
        <v>44422</v>
      </c>
      <c r="H107" s="78" t="s">
        <v>1557</v>
      </c>
      <c r="I107" s="15">
        <v>37</v>
      </c>
      <c r="J107" s="15">
        <v>31</v>
      </c>
      <c r="K107" s="15">
        <v>20</v>
      </c>
      <c r="L107" s="15">
        <v>8</v>
      </c>
      <c r="M107" s="84">
        <v>5.7350000000000003</v>
      </c>
      <c r="N107" s="73">
        <v>8</v>
      </c>
      <c r="O107" s="64">
        <v>3000</v>
      </c>
      <c r="P107" s="65">
        <f>Table224523689101112131415161718192021222423456789101112131415[[#This Row],[PEMBULATAN]]*O107</f>
        <v>24000</v>
      </c>
    </row>
    <row r="108" spans="1:16" ht="39" customHeight="1" x14ac:dyDescent="0.2">
      <c r="A108" s="93"/>
      <c r="B108" s="76"/>
      <c r="C108" s="90" t="s">
        <v>1984</v>
      </c>
      <c r="D108" s="79" t="s">
        <v>198</v>
      </c>
      <c r="E108" s="13">
        <v>44419</v>
      </c>
      <c r="F108" s="77" t="s">
        <v>1556</v>
      </c>
      <c r="G108" s="13">
        <v>44422</v>
      </c>
      <c r="H108" s="78" t="s">
        <v>1557</v>
      </c>
      <c r="I108" s="15">
        <v>43</v>
      </c>
      <c r="J108" s="15">
        <v>70</v>
      </c>
      <c r="K108" s="15">
        <v>27</v>
      </c>
      <c r="L108" s="15">
        <v>4</v>
      </c>
      <c r="M108" s="84">
        <v>20.317499999999999</v>
      </c>
      <c r="N108" s="73">
        <v>21</v>
      </c>
      <c r="O108" s="64">
        <v>3000</v>
      </c>
      <c r="P108" s="65">
        <f>Table224523689101112131415161718192021222423456789101112131415[[#This Row],[PEMBULATAN]]*O108</f>
        <v>63000</v>
      </c>
    </row>
    <row r="109" spans="1:16" ht="39" customHeight="1" x14ac:dyDescent="0.2">
      <c r="A109" s="93"/>
      <c r="B109" s="76"/>
      <c r="C109" s="90" t="s">
        <v>1985</v>
      </c>
      <c r="D109" s="79" t="s">
        <v>198</v>
      </c>
      <c r="E109" s="13">
        <v>44419</v>
      </c>
      <c r="F109" s="77" t="s">
        <v>1556</v>
      </c>
      <c r="G109" s="13">
        <v>44422</v>
      </c>
      <c r="H109" s="78" t="s">
        <v>1557</v>
      </c>
      <c r="I109" s="15">
        <v>42</v>
      </c>
      <c r="J109" s="15">
        <v>32</v>
      </c>
      <c r="K109" s="15">
        <v>30</v>
      </c>
      <c r="L109" s="15">
        <v>5</v>
      </c>
      <c r="M109" s="84">
        <v>10.08</v>
      </c>
      <c r="N109" s="73">
        <v>10</v>
      </c>
      <c r="O109" s="64">
        <v>3000</v>
      </c>
      <c r="P109" s="65">
        <f>Table224523689101112131415161718192021222423456789101112131415[[#This Row],[PEMBULATAN]]*O109</f>
        <v>30000</v>
      </c>
    </row>
    <row r="110" spans="1:16" ht="39" customHeight="1" x14ac:dyDescent="0.2">
      <c r="A110" s="93"/>
      <c r="B110" s="76"/>
      <c r="C110" s="90" t="s">
        <v>1986</v>
      </c>
      <c r="D110" s="79" t="s">
        <v>198</v>
      </c>
      <c r="E110" s="13">
        <v>44419</v>
      </c>
      <c r="F110" s="77" t="s">
        <v>1556</v>
      </c>
      <c r="G110" s="13">
        <v>44422</v>
      </c>
      <c r="H110" s="78" t="s">
        <v>1557</v>
      </c>
      <c r="I110" s="15">
        <v>60</v>
      </c>
      <c r="J110" s="15">
        <v>42</v>
      </c>
      <c r="K110" s="15">
        <v>20</v>
      </c>
      <c r="L110" s="15">
        <v>2</v>
      </c>
      <c r="M110" s="84">
        <v>12.6</v>
      </c>
      <c r="N110" s="73">
        <v>13</v>
      </c>
      <c r="O110" s="64">
        <v>3000</v>
      </c>
      <c r="P110" s="65">
        <f>Table224523689101112131415161718192021222423456789101112131415[[#This Row],[PEMBULATAN]]*O110</f>
        <v>39000</v>
      </c>
    </row>
    <row r="111" spans="1:16" ht="39" customHeight="1" x14ac:dyDescent="0.2">
      <c r="A111" s="93"/>
      <c r="B111" s="76"/>
      <c r="C111" s="90" t="s">
        <v>1987</v>
      </c>
      <c r="D111" s="79" t="s">
        <v>198</v>
      </c>
      <c r="E111" s="13">
        <v>44419</v>
      </c>
      <c r="F111" s="77" t="s">
        <v>1556</v>
      </c>
      <c r="G111" s="13">
        <v>44422</v>
      </c>
      <c r="H111" s="78" t="s">
        <v>1557</v>
      </c>
      <c r="I111" s="15">
        <v>47</v>
      </c>
      <c r="J111" s="15">
        <v>28</v>
      </c>
      <c r="K111" s="15">
        <v>50</v>
      </c>
      <c r="L111" s="15">
        <v>3</v>
      </c>
      <c r="M111" s="84">
        <v>16.45</v>
      </c>
      <c r="N111" s="73">
        <v>17</v>
      </c>
      <c r="O111" s="64">
        <v>3000</v>
      </c>
      <c r="P111" s="65">
        <f>Table224523689101112131415161718192021222423456789101112131415[[#This Row],[PEMBULATAN]]*O111</f>
        <v>51000</v>
      </c>
    </row>
    <row r="112" spans="1:16" ht="39" customHeight="1" x14ac:dyDescent="0.2">
      <c r="A112" s="93"/>
      <c r="B112" s="76"/>
      <c r="C112" s="90" t="s">
        <v>1988</v>
      </c>
      <c r="D112" s="79" t="s">
        <v>198</v>
      </c>
      <c r="E112" s="13">
        <v>44419</v>
      </c>
      <c r="F112" s="77" t="s">
        <v>1556</v>
      </c>
      <c r="G112" s="13">
        <v>44422</v>
      </c>
      <c r="H112" s="78" t="s">
        <v>1557</v>
      </c>
      <c r="I112" s="15">
        <v>81</v>
      </c>
      <c r="J112" s="15">
        <v>51</v>
      </c>
      <c r="K112" s="15">
        <v>41</v>
      </c>
      <c r="L112" s="15">
        <v>2</v>
      </c>
      <c r="M112" s="84">
        <v>42.342750000000002</v>
      </c>
      <c r="N112" s="73">
        <v>43</v>
      </c>
      <c r="O112" s="64">
        <v>3000</v>
      </c>
      <c r="P112" s="65">
        <f>Table224523689101112131415161718192021222423456789101112131415[[#This Row],[PEMBULATAN]]*O112</f>
        <v>129000</v>
      </c>
    </row>
    <row r="113" spans="1:16" ht="39" customHeight="1" x14ac:dyDescent="0.2">
      <c r="A113" s="93"/>
      <c r="B113" s="76"/>
      <c r="C113" s="90" t="s">
        <v>1989</v>
      </c>
      <c r="D113" s="79" t="s">
        <v>198</v>
      </c>
      <c r="E113" s="13">
        <v>44419</v>
      </c>
      <c r="F113" s="77" t="s">
        <v>1556</v>
      </c>
      <c r="G113" s="13">
        <v>44422</v>
      </c>
      <c r="H113" s="78" t="s">
        <v>1557</v>
      </c>
      <c r="I113" s="15">
        <v>64</v>
      </c>
      <c r="J113" s="15">
        <v>50</v>
      </c>
      <c r="K113" s="15">
        <v>31</v>
      </c>
      <c r="L113" s="15">
        <v>1</v>
      </c>
      <c r="M113" s="84">
        <v>24.8</v>
      </c>
      <c r="N113" s="73">
        <v>25</v>
      </c>
      <c r="O113" s="64">
        <v>3000</v>
      </c>
      <c r="P113" s="65">
        <f>Table224523689101112131415161718192021222423456789101112131415[[#This Row],[PEMBULATAN]]*O113</f>
        <v>75000</v>
      </c>
    </row>
    <row r="114" spans="1:16" ht="39" customHeight="1" x14ac:dyDescent="0.2">
      <c r="A114" s="93"/>
      <c r="B114" s="76"/>
      <c r="C114" s="74" t="s">
        <v>1990</v>
      </c>
      <c r="D114" s="79" t="s">
        <v>198</v>
      </c>
      <c r="E114" s="13">
        <v>44419</v>
      </c>
      <c r="F114" s="77" t="s">
        <v>1556</v>
      </c>
      <c r="G114" s="13">
        <v>44422</v>
      </c>
      <c r="H114" s="78" t="s">
        <v>1557</v>
      </c>
      <c r="I114" s="15">
        <v>100</v>
      </c>
      <c r="J114" s="15">
        <v>60</v>
      </c>
      <c r="K114" s="15">
        <v>37</v>
      </c>
      <c r="L114" s="15">
        <v>2</v>
      </c>
      <c r="M114" s="84">
        <v>55.5</v>
      </c>
      <c r="N114" s="73">
        <v>56</v>
      </c>
      <c r="O114" s="64">
        <v>3000</v>
      </c>
      <c r="P114" s="65">
        <f>Table224523689101112131415161718192021222423456789101112131415[[#This Row],[PEMBULATAN]]*O114</f>
        <v>168000</v>
      </c>
    </row>
    <row r="115" spans="1:16" ht="39" customHeight="1" x14ac:dyDescent="0.2">
      <c r="A115" s="93"/>
      <c r="B115" s="76"/>
      <c r="C115" s="74" t="s">
        <v>1991</v>
      </c>
      <c r="D115" s="79" t="s">
        <v>198</v>
      </c>
      <c r="E115" s="13">
        <v>44419</v>
      </c>
      <c r="F115" s="77" t="s">
        <v>1556</v>
      </c>
      <c r="G115" s="13">
        <v>44422</v>
      </c>
      <c r="H115" s="78" t="s">
        <v>1557</v>
      </c>
      <c r="I115" s="15">
        <v>83</v>
      </c>
      <c r="J115" s="15">
        <v>52</v>
      </c>
      <c r="K115" s="15">
        <v>34</v>
      </c>
      <c r="L115" s="15">
        <v>6</v>
      </c>
      <c r="M115" s="84">
        <v>36.686</v>
      </c>
      <c r="N115" s="73">
        <v>37</v>
      </c>
      <c r="O115" s="64">
        <v>3000</v>
      </c>
      <c r="P115" s="65">
        <f>Table224523689101112131415161718192021222423456789101112131415[[#This Row],[PEMBULATAN]]*O115</f>
        <v>111000</v>
      </c>
    </row>
    <row r="116" spans="1:16" ht="39" customHeight="1" x14ac:dyDescent="0.2">
      <c r="A116" s="93"/>
      <c r="B116" s="76"/>
      <c r="C116" s="74" t="s">
        <v>1992</v>
      </c>
      <c r="D116" s="79" t="s">
        <v>198</v>
      </c>
      <c r="E116" s="13">
        <v>44419</v>
      </c>
      <c r="F116" s="77" t="s">
        <v>1556</v>
      </c>
      <c r="G116" s="13">
        <v>44422</v>
      </c>
      <c r="H116" s="78" t="s">
        <v>1557</v>
      </c>
      <c r="I116" s="15">
        <v>50</v>
      </c>
      <c r="J116" s="15">
        <v>37</v>
      </c>
      <c r="K116" s="15">
        <v>17</v>
      </c>
      <c r="L116" s="15">
        <v>10</v>
      </c>
      <c r="M116" s="84">
        <v>7.8624999999999998</v>
      </c>
      <c r="N116" s="73">
        <v>10</v>
      </c>
      <c r="O116" s="64">
        <v>3000</v>
      </c>
      <c r="P116" s="65">
        <f>Table224523689101112131415161718192021222423456789101112131415[[#This Row],[PEMBULATAN]]*O116</f>
        <v>30000</v>
      </c>
    </row>
    <row r="117" spans="1:16" ht="39" customHeight="1" x14ac:dyDescent="0.2">
      <c r="A117" s="93"/>
      <c r="B117" s="76"/>
      <c r="C117" s="74" t="s">
        <v>1993</v>
      </c>
      <c r="D117" s="79" t="s">
        <v>198</v>
      </c>
      <c r="E117" s="13">
        <v>44419</v>
      </c>
      <c r="F117" s="77" t="s">
        <v>1556</v>
      </c>
      <c r="G117" s="13">
        <v>44422</v>
      </c>
      <c r="H117" s="78" t="s">
        <v>1557</v>
      </c>
      <c r="I117" s="15">
        <v>70</v>
      </c>
      <c r="J117" s="15">
        <v>50</v>
      </c>
      <c r="K117" s="15">
        <v>27</v>
      </c>
      <c r="L117" s="15">
        <v>10</v>
      </c>
      <c r="M117" s="84">
        <v>23.625</v>
      </c>
      <c r="N117" s="73">
        <v>24</v>
      </c>
      <c r="O117" s="64">
        <v>3000</v>
      </c>
      <c r="P117" s="65">
        <f>Table224523689101112131415161718192021222423456789101112131415[[#This Row],[PEMBULATAN]]*O117</f>
        <v>72000</v>
      </c>
    </row>
    <row r="118" spans="1:16" ht="39" customHeight="1" x14ac:dyDescent="0.2">
      <c r="A118" s="93"/>
      <c r="B118" s="76"/>
      <c r="C118" s="74" t="s">
        <v>1994</v>
      </c>
      <c r="D118" s="79" t="s">
        <v>198</v>
      </c>
      <c r="E118" s="13">
        <v>44419</v>
      </c>
      <c r="F118" s="77" t="s">
        <v>1556</v>
      </c>
      <c r="G118" s="13">
        <v>44422</v>
      </c>
      <c r="H118" s="78" t="s">
        <v>1557</v>
      </c>
      <c r="I118" s="15">
        <v>91</v>
      </c>
      <c r="J118" s="15">
        <v>55</v>
      </c>
      <c r="K118" s="15">
        <v>23</v>
      </c>
      <c r="L118" s="15">
        <v>1</v>
      </c>
      <c r="M118" s="84">
        <v>28.778749999999999</v>
      </c>
      <c r="N118" s="73">
        <v>29</v>
      </c>
      <c r="O118" s="64">
        <v>3000</v>
      </c>
      <c r="P118" s="65">
        <f>Table224523689101112131415161718192021222423456789101112131415[[#This Row],[PEMBULATAN]]*O118</f>
        <v>87000</v>
      </c>
    </row>
    <row r="119" spans="1:16" ht="39" customHeight="1" x14ac:dyDescent="0.2">
      <c r="A119" s="93"/>
      <c r="B119" s="76"/>
      <c r="C119" s="74" t="s">
        <v>1995</v>
      </c>
      <c r="D119" s="79" t="s">
        <v>198</v>
      </c>
      <c r="E119" s="13">
        <v>44419</v>
      </c>
      <c r="F119" s="77" t="s">
        <v>1556</v>
      </c>
      <c r="G119" s="13">
        <v>44422</v>
      </c>
      <c r="H119" s="78" t="s">
        <v>1557</v>
      </c>
      <c r="I119" s="15">
        <v>51</v>
      </c>
      <c r="J119" s="15">
        <v>40</v>
      </c>
      <c r="K119" s="15">
        <v>12</v>
      </c>
      <c r="L119" s="15">
        <v>7</v>
      </c>
      <c r="M119" s="84">
        <v>6.12</v>
      </c>
      <c r="N119" s="73">
        <v>7</v>
      </c>
      <c r="O119" s="64">
        <v>3000</v>
      </c>
      <c r="P119" s="65">
        <f>Table224523689101112131415161718192021222423456789101112131415[[#This Row],[PEMBULATAN]]*O119</f>
        <v>21000</v>
      </c>
    </row>
    <row r="120" spans="1:16" ht="39" customHeight="1" x14ac:dyDescent="0.2">
      <c r="A120" s="93"/>
      <c r="B120" s="76"/>
      <c r="C120" s="74" t="s">
        <v>1996</v>
      </c>
      <c r="D120" s="79" t="s">
        <v>198</v>
      </c>
      <c r="E120" s="13">
        <v>44419</v>
      </c>
      <c r="F120" s="77" t="s">
        <v>1556</v>
      </c>
      <c r="G120" s="13">
        <v>44422</v>
      </c>
      <c r="H120" s="78" t="s">
        <v>1557</v>
      </c>
      <c r="I120" s="15">
        <v>58</v>
      </c>
      <c r="J120" s="15">
        <v>44</v>
      </c>
      <c r="K120" s="15">
        <v>11</v>
      </c>
      <c r="L120" s="15">
        <v>5</v>
      </c>
      <c r="M120" s="84">
        <v>7.0179999999999998</v>
      </c>
      <c r="N120" s="73">
        <v>7</v>
      </c>
      <c r="O120" s="64">
        <v>3000</v>
      </c>
      <c r="P120" s="65">
        <f>Table224523689101112131415161718192021222423456789101112131415[[#This Row],[PEMBULATAN]]*O120</f>
        <v>21000</v>
      </c>
    </row>
    <row r="121" spans="1:16" ht="39" customHeight="1" x14ac:dyDescent="0.2">
      <c r="A121" s="93"/>
      <c r="B121" s="76"/>
      <c r="C121" s="74" t="s">
        <v>1997</v>
      </c>
      <c r="D121" s="79" t="s">
        <v>198</v>
      </c>
      <c r="E121" s="13">
        <v>44419</v>
      </c>
      <c r="F121" s="77" t="s">
        <v>1556</v>
      </c>
      <c r="G121" s="13">
        <v>44422</v>
      </c>
      <c r="H121" s="78" t="s">
        <v>1557</v>
      </c>
      <c r="I121" s="15">
        <v>50</v>
      </c>
      <c r="J121" s="15">
        <v>32</v>
      </c>
      <c r="K121" s="15">
        <v>12</v>
      </c>
      <c r="L121" s="15">
        <v>12</v>
      </c>
      <c r="M121" s="84">
        <v>4.8</v>
      </c>
      <c r="N121" s="73">
        <v>12</v>
      </c>
      <c r="O121" s="64">
        <v>3000</v>
      </c>
      <c r="P121" s="65">
        <f>Table224523689101112131415161718192021222423456789101112131415[[#This Row],[PEMBULATAN]]*O121</f>
        <v>36000</v>
      </c>
    </row>
    <row r="122" spans="1:16" ht="39" customHeight="1" x14ac:dyDescent="0.2">
      <c r="A122" s="93"/>
      <c r="B122" s="76"/>
      <c r="C122" s="74" t="s">
        <v>1998</v>
      </c>
      <c r="D122" s="79" t="s">
        <v>198</v>
      </c>
      <c r="E122" s="13">
        <v>44419</v>
      </c>
      <c r="F122" s="77" t="s">
        <v>1556</v>
      </c>
      <c r="G122" s="13">
        <v>44422</v>
      </c>
      <c r="H122" s="78" t="s">
        <v>1557</v>
      </c>
      <c r="I122" s="15">
        <v>80</v>
      </c>
      <c r="J122" s="15">
        <v>45</v>
      </c>
      <c r="K122" s="15">
        <v>10</v>
      </c>
      <c r="L122" s="15">
        <v>10</v>
      </c>
      <c r="M122" s="84">
        <v>9</v>
      </c>
      <c r="N122" s="73">
        <v>10</v>
      </c>
      <c r="O122" s="64">
        <v>3000</v>
      </c>
      <c r="P122" s="65">
        <f>Table224523689101112131415161718192021222423456789101112131415[[#This Row],[PEMBULATAN]]*O122</f>
        <v>30000</v>
      </c>
    </row>
    <row r="123" spans="1:16" ht="39" customHeight="1" x14ac:dyDescent="0.2">
      <c r="A123" s="93"/>
      <c r="B123" s="76"/>
      <c r="C123" s="74" t="s">
        <v>1999</v>
      </c>
      <c r="D123" s="79" t="s">
        <v>198</v>
      </c>
      <c r="E123" s="13">
        <v>44419</v>
      </c>
      <c r="F123" s="77" t="s">
        <v>1556</v>
      </c>
      <c r="G123" s="13">
        <v>44422</v>
      </c>
      <c r="H123" s="78" t="s">
        <v>1557</v>
      </c>
      <c r="I123" s="15">
        <v>70</v>
      </c>
      <c r="J123" s="15">
        <v>50</v>
      </c>
      <c r="K123" s="15">
        <v>30</v>
      </c>
      <c r="L123" s="15">
        <v>5</v>
      </c>
      <c r="M123" s="84">
        <v>26.25</v>
      </c>
      <c r="N123" s="73">
        <v>26</v>
      </c>
      <c r="O123" s="64">
        <v>3000</v>
      </c>
      <c r="P123" s="65">
        <f>Table224523689101112131415161718192021222423456789101112131415[[#This Row],[PEMBULATAN]]*O123</f>
        <v>78000</v>
      </c>
    </row>
    <row r="124" spans="1:16" ht="39" customHeight="1" x14ac:dyDescent="0.2">
      <c r="A124" s="93"/>
      <c r="B124" s="76"/>
      <c r="C124" s="74" t="s">
        <v>2000</v>
      </c>
      <c r="D124" s="79" t="s">
        <v>198</v>
      </c>
      <c r="E124" s="13">
        <v>44419</v>
      </c>
      <c r="F124" s="77" t="s">
        <v>1556</v>
      </c>
      <c r="G124" s="13">
        <v>44422</v>
      </c>
      <c r="H124" s="78" t="s">
        <v>1557</v>
      </c>
      <c r="I124" s="15">
        <v>55</v>
      </c>
      <c r="J124" s="15">
        <v>57</v>
      </c>
      <c r="K124" s="15">
        <v>12</v>
      </c>
      <c r="L124" s="15">
        <v>8</v>
      </c>
      <c r="M124" s="84">
        <v>9.4049999999999994</v>
      </c>
      <c r="N124" s="73">
        <v>10</v>
      </c>
      <c r="O124" s="64">
        <v>3000</v>
      </c>
      <c r="P124" s="65">
        <f>Table224523689101112131415161718192021222423456789101112131415[[#This Row],[PEMBULATAN]]*O124</f>
        <v>30000</v>
      </c>
    </row>
    <row r="125" spans="1:16" ht="39" customHeight="1" x14ac:dyDescent="0.2">
      <c r="A125" s="93"/>
      <c r="B125" s="76"/>
      <c r="C125" s="74" t="s">
        <v>2001</v>
      </c>
      <c r="D125" s="79" t="s">
        <v>198</v>
      </c>
      <c r="E125" s="13">
        <v>44419</v>
      </c>
      <c r="F125" s="77" t="s">
        <v>1556</v>
      </c>
      <c r="G125" s="13">
        <v>44422</v>
      </c>
      <c r="H125" s="78" t="s">
        <v>1557</v>
      </c>
      <c r="I125" s="15">
        <v>44</v>
      </c>
      <c r="J125" s="15">
        <v>51</v>
      </c>
      <c r="K125" s="15">
        <v>34</v>
      </c>
      <c r="L125" s="15">
        <v>20</v>
      </c>
      <c r="M125" s="84">
        <v>19.074000000000002</v>
      </c>
      <c r="N125" s="73">
        <v>20</v>
      </c>
      <c r="O125" s="64">
        <v>3000</v>
      </c>
      <c r="P125" s="65">
        <f>Table224523689101112131415161718192021222423456789101112131415[[#This Row],[PEMBULATAN]]*O125</f>
        <v>60000</v>
      </c>
    </row>
    <row r="126" spans="1:16" ht="39" customHeight="1" x14ac:dyDescent="0.2">
      <c r="A126" s="93"/>
      <c r="B126" s="76"/>
      <c r="C126" s="74" t="s">
        <v>2002</v>
      </c>
      <c r="D126" s="79" t="s">
        <v>198</v>
      </c>
      <c r="E126" s="13">
        <v>44419</v>
      </c>
      <c r="F126" s="77" t="s">
        <v>1556</v>
      </c>
      <c r="G126" s="13">
        <v>44422</v>
      </c>
      <c r="H126" s="78" t="s">
        <v>1557</v>
      </c>
      <c r="I126" s="15">
        <v>61</v>
      </c>
      <c r="J126" s="15">
        <v>41</v>
      </c>
      <c r="K126" s="15">
        <v>24</v>
      </c>
      <c r="L126" s="15">
        <v>19</v>
      </c>
      <c r="M126" s="84">
        <v>15.006</v>
      </c>
      <c r="N126" s="73">
        <v>19</v>
      </c>
      <c r="O126" s="64">
        <v>3000</v>
      </c>
      <c r="P126" s="65">
        <f>Table224523689101112131415161718192021222423456789101112131415[[#This Row],[PEMBULATAN]]*O126</f>
        <v>57000</v>
      </c>
    </row>
    <row r="127" spans="1:16" ht="39" customHeight="1" x14ac:dyDescent="0.2">
      <c r="A127" s="93"/>
      <c r="B127" s="76"/>
      <c r="C127" s="74" t="s">
        <v>2003</v>
      </c>
      <c r="D127" s="79" t="s">
        <v>198</v>
      </c>
      <c r="E127" s="13">
        <v>44419</v>
      </c>
      <c r="F127" s="77" t="s">
        <v>1556</v>
      </c>
      <c r="G127" s="13">
        <v>44422</v>
      </c>
      <c r="H127" s="78" t="s">
        <v>1557</v>
      </c>
      <c r="I127" s="15">
        <v>41</v>
      </c>
      <c r="J127" s="15">
        <v>36</v>
      </c>
      <c r="K127" s="15">
        <v>10</v>
      </c>
      <c r="L127" s="15">
        <v>9</v>
      </c>
      <c r="M127" s="84">
        <v>3.69</v>
      </c>
      <c r="N127" s="73">
        <v>9</v>
      </c>
      <c r="O127" s="64">
        <v>3000</v>
      </c>
      <c r="P127" s="65">
        <f>Table224523689101112131415161718192021222423456789101112131415[[#This Row],[PEMBULATAN]]*O127</f>
        <v>27000</v>
      </c>
    </row>
    <row r="128" spans="1:16" ht="39" customHeight="1" x14ac:dyDescent="0.2">
      <c r="A128" s="93"/>
      <c r="B128" s="76"/>
      <c r="C128" s="74" t="s">
        <v>2004</v>
      </c>
      <c r="D128" s="79" t="s">
        <v>198</v>
      </c>
      <c r="E128" s="13">
        <v>44419</v>
      </c>
      <c r="F128" s="77" t="s">
        <v>1556</v>
      </c>
      <c r="G128" s="13">
        <v>44422</v>
      </c>
      <c r="H128" s="78" t="s">
        <v>1557</v>
      </c>
      <c r="I128" s="15">
        <v>51</v>
      </c>
      <c r="J128" s="15">
        <v>36</v>
      </c>
      <c r="K128" s="15">
        <v>22</v>
      </c>
      <c r="L128" s="15">
        <v>12</v>
      </c>
      <c r="M128" s="84">
        <v>10.098000000000001</v>
      </c>
      <c r="N128" s="73">
        <v>12</v>
      </c>
      <c r="O128" s="64">
        <v>3000</v>
      </c>
      <c r="P128" s="65">
        <f>Table224523689101112131415161718192021222423456789101112131415[[#This Row],[PEMBULATAN]]*O128</f>
        <v>36000</v>
      </c>
    </row>
    <row r="129" spans="1:16" ht="39" customHeight="1" x14ac:dyDescent="0.2">
      <c r="A129" s="93"/>
      <c r="B129" s="76"/>
      <c r="C129" s="74" t="s">
        <v>2005</v>
      </c>
      <c r="D129" s="79" t="s">
        <v>198</v>
      </c>
      <c r="E129" s="13">
        <v>44419</v>
      </c>
      <c r="F129" s="77" t="s">
        <v>1556</v>
      </c>
      <c r="G129" s="13">
        <v>44422</v>
      </c>
      <c r="H129" s="78" t="s">
        <v>1557</v>
      </c>
      <c r="I129" s="15">
        <v>31</v>
      </c>
      <c r="J129" s="15">
        <v>32</v>
      </c>
      <c r="K129" s="15">
        <v>10</v>
      </c>
      <c r="L129" s="15">
        <v>10</v>
      </c>
      <c r="M129" s="84">
        <v>2.48</v>
      </c>
      <c r="N129" s="73">
        <v>10</v>
      </c>
      <c r="O129" s="64">
        <v>3000</v>
      </c>
      <c r="P129" s="65">
        <f>Table224523689101112131415161718192021222423456789101112131415[[#This Row],[PEMBULATAN]]*O129</f>
        <v>30000</v>
      </c>
    </row>
    <row r="130" spans="1:16" ht="39" customHeight="1" x14ac:dyDescent="0.2">
      <c r="A130" s="93"/>
      <c r="B130" s="76"/>
      <c r="C130" s="74" t="s">
        <v>2006</v>
      </c>
      <c r="D130" s="79" t="s">
        <v>198</v>
      </c>
      <c r="E130" s="13">
        <v>44419</v>
      </c>
      <c r="F130" s="77" t="s">
        <v>1556</v>
      </c>
      <c r="G130" s="13">
        <v>44422</v>
      </c>
      <c r="H130" s="78" t="s">
        <v>1557</v>
      </c>
      <c r="I130" s="15">
        <v>23</v>
      </c>
      <c r="J130" s="15">
        <v>24</v>
      </c>
      <c r="K130" s="15">
        <v>12</v>
      </c>
      <c r="L130" s="15">
        <v>4</v>
      </c>
      <c r="M130" s="84">
        <v>1.6559999999999999</v>
      </c>
      <c r="N130" s="73">
        <v>4</v>
      </c>
      <c r="O130" s="64">
        <v>3000</v>
      </c>
      <c r="P130" s="65">
        <f>Table224523689101112131415161718192021222423456789101112131415[[#This Row],[PEMBULATAN]]*O130</f>
        <v>12000</v>
      </c>
    </row>
    <row r="131" spans="1:16" ht="39" customHeight="1" x14ac:dyDescent="0.2">
      <c r="A131" s="93"/>
      <c r="B131" s="76"/>
      <c r="C131" s="74" t="s">
        <v>2007</v>
      </c>
      <c r="D131" s="79" t="s">
        <v>198</v>
      </c>
      <c r="E131" s="13">
        <v>44419</v>
      </c>
      <c r="F131" s="77" t="s">
        <v>1556</v>
      </c>
      <c r="G131" s="13">
        <v>44422</v>
      </c>
      <c r="H131" s="78" t="s">
        <v>1557</v>
      </c>
      <c r="I131" s="15">
        <v>70</v>
      </c>
      <c r="J131" s="15">
        <v>61</v>
      </c>
      <c r="K131" s="15">
        <v>13</v>
      </c>
      <c r="L131" s="15">
        <v>21</v>
      </c>
      <c r="M131" s="84">
        <v>13.8775</v>
      </c>
      <c r="N131" s="73">
        <v>21</v>
      </c>
      <c r="O131" s="64">
        <v>3000</v>
      </c>
      <c r="P131" s="65">
        <f>Table224523689101112131415161718192021222423456789101112131415[[#This Row],[PEMBULATAN]]*O131</f>
        <v>63000</v>
      </c>
    </row>
    <row r="132" spans="1:16" ht="39" customHeight="1" x14ac:dyDescent="0.2">
      <c r="A132" s="93"/>
      <c r="B132" s="76"/>
      <c r="C132" s="74" t="s">
        <v>2008</v>
      </c>
      <c r="D132" s="79" t="s">
        <v>198</v>
      </c>
      <c r="E132" s="13">
        <v>44419</v>
      </c>
      <c r="F132" s="77" t="s">
        <v>1556</v>
      </c>
      <c r="G132" s="13">
        <v>44422</v>
      </c>
      <c r="H132" s="78" t="s">
        <v>1557</v>
      </c>
      <c r="I132" s="15">
        <v>41</v>
      </c>
      <c r="J132" s="15">
        <v>25</v>
      </c>
      <c r="K132" s="15">
        <v>21</v>
      </c>
      <c r="L132" s="15">
        <v>18</v>
      </c>
      <c r="M132" s="84">
        <v>5.3812499999999996</v>
      </c>
      <c r="N132" s="73">
        <v>18</v>
      </c>
      <c r="O132" s="64">
        <v>3000</v>
      </c>
      <c r="P132" s="65">
        <f>Table224523689101112131415161718192021222423456789101112131415[[#This Row],[PEMBULATAN]]*O132</f>
        <v>54000</v>
      </c>
    </row>
    <row r="133" spans="1:16" ht="39" customHeight="1" x14ac:dyDescent="0.2">
      <c r="A133" s="93"/>
      <c r="B133" s="76"/>
      <c r="C133" s="74" t="s">
        <v>2009</v>
      </c>
      <c r="D133" s="79" t="s">
        <v>198</v>
      </c>
      <c r="E133" s="13">
        <v>44419</v>
      </c>
      <c r="F133" s="77" t="s">
        <v>1556</v>
      </c>
      <c r="G133" s="13">
        <v>44422</v>
      </c>
      <c r="H133" s="78" t="s">
        <v>1557</v>
      </c>
      <c r="I133" s="15">
        <v>57</v>
      </c>
      <c r="J133" s="15">
        <v>10</v>
      </c>
      <c r="K133" s="15">
        <v>18</v>
      </c>
      <c r="L133" s="15">
        <v>19</v>
      </c>
      <c r="M133" s="84">
        <v>2.5649999999999999</v>
      </c>
      <c r="N133" s="73">
        <v>19</v>
      </c>
      <c r="O133" s="64">
        <v>3000</v>
      </c>
      <c r="P133" s="65">
        <f>Table224523689101112131415161718192021222423456789101112131415[[#This Row],[PEMBULATAN]]*O133</f>
        <v>57000</v>
      </c>
    </row>
    <row r="134" spans="1:16" ht="39" customHeight="1" x14ac:dyDescent="0.2">
      <c r="A134" s="93"/>
      <c r="B134" s="76"/>
      <c r="C134" s="74" t="s">
        <v>2010</v>
      </c>
      <c r="D134" s="79" t="s">
        <v>198</v>
      </c>
      <c r="E134" s="13">
        <v>44419</v>
      </c>
      <c r="F134" s="77" t="s">
        <v>1556</v>
      </c>
      <c r="G134" s="13">
        <v>44422</v>
      </c>
      <c r="H134" s="78" t="s">
        <v>1557</v>
      </c>
      <c r="I134" s="15">
        <v>51</v>
      </c>
      <c r="J134" s="15">
        <v>41</v>
      </c>
      <c r="K134" s="15">
        <v>22</v>
      </c>
      <c r="L134" s="15">
        <v>11</v>
      </c>
      <c r="M134" s="84">
        <v>11.500500000000001</v>
      </c>
      <c r="N134" s="73">
        <v>12</v>
      </c>
      <c r="O134" s="64">
        <v>3000</v>
      </c>
      <c r="P134" s="65">
        <f>Table224523689101112131415161718192021222423456789101112131415[[#This Row],[PEMBULATAN]]*O134</f>
        <v>36000</v>
      </c>
    </row>
    <row r="135" spans="1:16" ht="39" customHeight="1" x14ac:dyDescent="0.2">
      <c r="A135" s="93"/>
      <c r="B135" s="76"/>
      <c r="C135" s="74" t="s">
        <v>2011</v>
      </c>
      <c r="D135" s="79" t="s">
        <v>198</v>
      </c>
      <c r="E135" s="13">
        <v>44419</v>
      </c>
      <c r="F135" s="77" t="s">
        <v>1556</v>
      </c>
      <c r="G135" s="13">
        <v>44422</v>
      </c>
      <c r="H135" s="78" t="s">
        <v>1557</v>
      </c>
      <c r="I135" s="15">
        <v>24</v>
      </c>
      <c r="J135" s="15">
        <v>20</v>
      </c>
      <c r="K135" s="15">
        <v>5</v>
      </c>
      <c r="L135" s="15">
        <v>25</v>
      </c>
      <c r="M135" s="84">
        <v>0.6</v>
      </c>
      <c r="N135" s="73">
        <v>25</v>
      </c>
      <c r="O135" s="64">
        <v>3000</v>
      </c>
      <c r="P135" s="65">
        <f>Table224523689101112131415161718192021222423456789101112131415[[#This Row],[PEMBULATAN]]*O135</f>
        <v>75000</v>
      </c>
    </row>
    <row r="136" spans="1:16" ht="39" customHeight="1" x14ac:dyDescent="0.2">
      <c r="A136" s="93"/>
      <c r="B136" s="76"/>
      <c r="C136" s="74" t="s">
        <v>2012</v>
      </c>
      <c r="D136" s="79" t="s">
        <v>198</v>
      </c>
      <c r="E136" s="13">
        <v>44419</v>
      </c>
      <c r="F136" s="77" t="s">
        <v>1556</v>
      </c>
      <c r="G136" s="13">
        <v>44422</v>
      </c>
      <c r="H136" s="78" t="s">
        <v>1557</v>
      </c>
      <c r="I136" s="15">
        <v>20</v>
      </c>
      <c r="J136" s="15">
        <v>24</v>
      </c>
      <c r="K136" s="15">
        <v>11</v>
      </c>
      <c r="L136" s="15">
        <v>16</v>
      </c>
      <c r="M136" s="84">
        <v>1.32</v>
      </c>
      <c r="N136" s="73">
        <v>16</v>
      </c>
      <c r="O136" s="64">
        <v>3000</v>
      </c>
      <c r="P136" s="65">
        <f>Table224523689101112131415161718192021222423456789101112131415[[#This Row],[PEMBULATAN]]*O136</f>
        <v>48000</v>
      </c>
    </row>
    <row r="137" spans="1:16" ht="39" customHeight="1" x14ac:dyDescent="0.2">
      <c r="A137" s="93"/>
      <c r="B137" s="76"/>
      <c r="C137" s="74" t="s">
        <v>2013</v>
      </c>
      <c r="D137" s="79" t="s">
        <v>198</v>
      </c>
      <c r="E137" s="13">
        <v>44419</v>
      </c>
      <c r="F137" s="77" t="s">
        <v>1556</v>
      </c>
      <c r="G137" s="13">
        <v>44422</v>
      </c>
      <c r="H137" s="78" t="s">
        <v>1557</v>
      </c>
      <c r="I137" s="15">
        <v>81</v>
      </c>
      <c r="J137" s="15">
        <v>60</v>
      </c>
      <c r="K137" s="15">
        <v>37</v>
      </c>
      <c r="L137" s="15">
        <v>1</v>
      </c>
      <c r="M137" s="84">
        <v>44.954999999999998</v>
      </c>
      <c r="N137" s="73">
        <v>45</v>
      </c>
      <c r="O137" s="64">
        <v>3000</v>
      </c>
      <c r="P137" s="65">
        <f>Table224523689101112131415161718192021222423456789101112131415[[#This Row],[PEMBULATAN]]*O137</f>
        <v>135000</v>
      </c>
    </row>
    <row r="138" spans="1:16" ht="39" customHeight="1" x14ac:dyDescent="0.2">
      <c r="A138" s="93"/>
      <c r="B138" s="76"/>
      <c r="C138" s="74" t="s">
        <v>2014</v>
      </c>
      <c r="D138" s="79" t="s">
        <v>198</v>
      </c>
      <c r="E138" s="13">
        <v>44419</v>
      </c>
      <c r="F138" s="77" t="s">
        <v>1556</v>
      </c>
      <c r="G138" s="13">
        <v>44422</v>
      </c>
      <c r="H138" s="78" t="s">
        <v>1557</v>
      </c>
      <c r="I138" s="15">
        <v>50</v>
      </c>
      <c r="J138" s="15">
        <v>42</v>
      </c>
      <c r="K138" s="15">
        <v>29</v>
      </c>
      <c r="L138" s="15">
        <v>14</v>
      </c>
      <c r="M138" s="84">
        <v>15.225</v>
      </c>
      <c r="N138" s="73">
        <v>15</v>
      </c>
      <c r="O138" s="64">
        <v>3000</v>
      </c>
      <c r="P138" s="65">
        <f>Table224523689101112131415161718192021222423456789101112131415[[#This Row],[PEMBULATAN]]*O138</f>
        <v>45000</v>
      </c>
    </row>
    <row r="139" spans="1:16" ht="39" customHeight="1" x14ac:dyDescent="0.2">
      <c r="A139" s="93"/>
      <c r="B139" s="76"/>
      <c r="C139" s="74" t="s">
        <v>2015</v>
      </c>
      <c r="D139" s="79" t="s">
        <v>198</v>
      </c>
      <c r="E139" s="13">
        <v>44419</v>
      </c>
      <c r="F139" s="77" t="s">
        <v>1556</v>
      </c>
      <c r="G139" s="13">
        <v>44422</v>
      </c>
      <c r="H139" s="78" t="s">
        <v>1557</v>
      </c>
      <c r="I139" s="15">
        <v>80</v>
      </c>
      <c r="J139" s="15">
        <v>21</v>
      </c>
      <c r="K139" s="15">
        <v>28</v>
      </c>
      <c r="L139" s="15">
        <v>6</v>
      </c>
      <c r="M139" s="84">
        <v>11.76</v>
      </c>
      <c r="N139" s="73">
        <v>12</v>
      </c>
      <c r="O139" s="64">
        <v>3000</v>
      </c>
      <c r="P139" s="65">
        <f>Table224523689101112131415161718192021222423456789101112131415[[#This Row],[PEMBULATAN]]*O139</f>
        <v>36000</v>
      </c>
    </row>
    <row r="140" spans="1:16" ht="39" customHeight="1" x14ac:dyDescent="0.2">
      <c r="A140" s="93"/>
      <c r="B140" s="76"/>
      <c r="C140" s="74" t="s">
        <v>2016</v>
      </c>
      <c r="D140" s="79" t="s">
        <v>198</v>
      </c>
      <c r="E140" s="13">
        <v>44419</v>
      </c>
      <c r="F140" s="77" t="s">
        <v>1556</v>
      </c>
      <c r="G140" s="13">
        <v>44422</v>
      </c>
      <c r="H140" s="78" t="s">
        <v>1557</v>
      </c>
      <c r="I140" s="15">
        <v>94</v>
      </c>
      <c r="J140" s="15">
        <v>51</v>
      </c>
      <c r="K140" s="15">
        <v>40</v>
      </c>
      <c r="L140" s="15">
        <v>14</v>
      </c>
      <c r="M140" s="84">
        <v>47.94</v>
      </c>
      <c r="N140" s="73">
        <v>48</v>
      </c>
      <c r="O140" s="64">
        <v>3000</v>
      </c>
      <c r="P140" s="65">
        <f>Table224523689101112131415161718192021222423456789101112131415[[#This Row],[PEMBULATAN]]*O140</f>
        <v>144000</v>
      </c>
    </row>
    <row r="141" spans="1:16" ht="39" customHeight="1" x14ac:dyDescent="0.2">
      <c r="A141" s="93"/>
      <c r="B141" s="76"/>
      <c r="C141" s="74" t="s">
        <v>2017</v>
      </c>
      <c r="D141" s="79" t="s">
        <v>198</v>
      </c>
      <c r="E141" s="13">
        <v>44419</v>
      </c>
      <c r="F141" s="77" t="s">
        <v>1556</v>
      </c>
      <c r="G141" s="13">
        <v>44422</v>
      </c>
      <c r="H141" s="78" t="s">
        <v>1557</v>
      </c>
      <c r="I141" s="15">
        <v>100</v>
      </c>
      <c r="J141" s="15">
        <v>56</v>
      </c>
      <c r="K141" s="15">
        <v>20</v>
      </c>
      <c r="L141" s="15">
        <v>8</v>
      </c>
      <c r="M141" s="84">
        <v>28</v>
      </c>
      <c r="N141" s="73">
        <v>28</v>
      </c>
      <c r="O141" s="64">
        <v>3000</v>
      </c>
      <c r="P141" s="65">
        <f>Table224523689101112131415161718192021222423456789101112131415[[#This Row],[PEMBULATAN]]*O141</f>
        <v>84000</v>
      </c>
    </row>
    <row r="142" spans="1:16" ht="39" customHeight="1" x14ac:dyDescent="0.2">
      <c r="A142" s="93"/>
      <c r="B142" s="76"/>
      <c r="C142" s="74" t="s">
        <v>2018</v>
      </c>
      <c r="D142" s="79" t="s">
        <v>198</v>
      </c>
      <c r="E142" s="13">
        <v>44419</v>
      </c>
      <c r="F142" s="77" t="s">
        <v>1556</v>
      </c>
      <c r="G142" s="13">
        <v>44422</v>
      </c>
      <c r="H142" s="78" t="s">
        <v>1557</v>
      </c>
      <c r="I142" s="15">
        <v>43</v>
      </c>
      <c r="J142" s="15">
        <v>70</v>
      </c>
      <c r="K142" s="15">
        <v>27</v>
      </c>
      <c r="L142" s="15">
        <v>11</v>
      </c>
      <c r="M142" s="84">
        <v>20.317499999999999</v>
      </c>
      <c r="N142" s="73">
        <v>21</v>
      </c>
      <c r="O142" s="64">
        <v>3000</v>
      </c>
      <c r="P142" s="65">
        <f>Table224523689101112131415161718192021222423456789101112131415[[#This Row],[PEMBULATAN]]*O142</f>
        <v>63000</v>
      </c>
    </row>
    <row r="143" spans="1:16" ht="39" customHeight="1" x14ac:dyDescent="0.2">
      <c r="A143" s="93"/>
      <c r="B143" s="76"/>
      <c r="C143" s="74" t="s">
        <v>2019</v>
      </c>
      <c r="D143" s="79" t="s">
        <v>198</v>
      </c>
      <c r="E143" s="13">
        <v>44419</v>
      </c>
      <c r="F143" s="77" t="s">
        <v>1556</v>
      </c>
      <c r="G143" s="13">
        <v>44422</v>
      </c>
      <c r="H143" s="78" t="s">
        <v>1557</v>
      </c>
      <c r="I143" s="15">
        <v>42</v>
      </c>
      <c r="J143" s="15">
        <v>32</v>
      </c>
      <c r="K143" s="15">
        <v>30</v>
      </c>
      <c r="L143" s="15">
        <v>7</v>
      </c>
      <c r="M143" s="84">
        <v>10.08</v>
      </c>
      <c r="N143" s="73">
        <v>10</v>
      </c>
      <c r="O143" s="64">
        <v>3000</v>
      </c>
      <c r="P143" s="65">
        <f>Table224523689101112131415161718192021222423456789101112131415[[#This Row],[PEMBULATAN]]*O143</f>
        <v>30000</v>
      </c>
    </row>
    <row r="144" spans="1:16" ht="39" customHeight="1" x14ac:dyDescent="0.2">
      <c r="A144" s="93"/>
      <c r="B144" s="76"/>
      <c r="C144" s="74" t="s">
        <v>2020</v>
      </c>
      <c r="D144" s="79" t="s">
        <v>198</v>
      </c>
      <c r="E144" s="13">
        <v>44419</v>
      </c>
      <c r="F144" s="77" t="s">
        <v>1556</v>
      </c>
      <c r="G144" s="13">
        <v>44422</v>
      </c>
      <c r="H144" s="78" t="s">
        <v>1557</v>
      </c>
      <c r="I144" s="15">
        <v>63</v>
      </c>
      <c r="J144" s="15">
        <v>64</v>
      </c>
      <c r="K144" s="15">
        <v>32</v>
      </c>
      <c r="L144" s="15">
        <v>6</v>
      </c>
      <c r="M144" s="84">
        <v>32.256</v>
      </c>
      <c r="N144" s="73">
        <v>32</v>
      </c>
      <c r="O144" s="64">
        <v>3000</v>
      </c>
      <c r="P144" s="65">
        <f>Table224523689101112131415161718192021222423456789101112131415[[#This Row],[PEMBULATAN]]*O144</f>
        <v>96000</v>
      </c>
    </row>
    <row r="145" spans="1:16" ht="39" customHeight="1" x14ac:dyDescent="0.2">
      <c r="A145" s="93"/>
      <c r="B145" s="76"/>
      <c r="C145" s="74" t="s">
        <v>2021</v>
      </c>
      <c r="D145" s="79" t="s">
        <v>198</v>
      </c>
      <c r="E145" s="13">
        <v>44419</v>
      </c>
      <c r="F145" s="77" t="s">
        <v>1556</v>
      </c>
      <c r="G145" s="13">
        <v>44422</v>
      </c>
      <c r="H145" s="78" t="s">
        <v>1557</v>
      </c>
      <c r="I145" s="15">
        <v>95</v>
      </c>
      <c r="J145" s="15">
        <v>62</v>
      </c>
      <c r="K145" s="15">
        <v>36</v>
      </c>
      <c r="L145" s="15">
        <v>4</v>
      </c>
      <c r="M145" s="84">
        <v>53.01</v>
      </c>
      <c r="N145" s="73">
        <v>53</v>
      </c>
      <c r="O145" s="64">
        <v>3000</v>
      </c>
      <c r="P145" s="65">
        <f>Table224523689101112131415161718192021222423456789101112131415[[#This Row],[PEMBULATAN]]*O145</f>
        <v>159000</v>
      </c>
    </row>
    <row r="146" spans="1:16" ht="39" customHeight="1" x14ac:dyDescent="0.2">
      <c r="A146" s="93"/>
      <c r="B146" s="76"/>
      <c r="C146" s="74" t="s">
        <v>2022</v>
      </c>
      <c r="D146" s="79" t="s">
        <v>198</v>
      </c>
      <c r="E146" s="13">
        <v>44419</v>
      </c>
      <c r="F146" s="77" t="s">
        <v>1556</v>
      </c>
      <c r="G146" s="13">
        <v>44422</v>
      </c>
      <c r="H146" s="78" t="s">
        <v>1557</v>
      </c>
      <c r="I146" s="15">
        <v>61</v>
      </c>
      <c r="J146" s="15">
        <v>51</v>
      </c>
      <c r="K146" s="15">
        <v>22</v>
      </c>
      <c r="L146" s="15">
        <v>18</v>
      </c>
      <c r="M146" s="84">
        <v>17.110499999999998</v>
      </c>
      <c r="N146" s="73">
        <v>18</v>
      </c>
      <c r="O146" s="64">
        <v>3000</v>
      </c>
      <c r="P146" s="65">
        <f>Table224523689101112131415161718192021222423456789101112131415[[#This Row],[PEMBULATAN]]*O146</f>
        <v>54000</v>
      </c>
    </row>
    <row r="147" spans="1:16" ht="39" customHeight="1" x14ac:dyDescent="0.2">
      <c r="A147" s="93"/>
      <c r="B147" s="76"/>
      <c r="C147" s="74" t="s">
        <v>2023</v>
      </c>
      <c r="D147" s="79" t="s">
        <v>198</v>
      </c>
      <c r="E147" s="13">
        <v>44419</v>
      </c>
      <c r="F147" s="77" t="s">
        <v>1556</v>
      </c>
      <c r="G147" s="13">
        <v>44422</v>
      </c>
      <c r="H147" s="78" t="s">
        <v>1557</v>
      </c>
      <c r="I147" s="15">
        <v>75</v>
      </c>
      <c r="J147" s="15">
        <v>53</v>
      </c>
      <c r="K147" s="15">
        <v>30</v>
      </c>
      <c r="L147" s="15">
        <v>13</v>
      </c>
      <c r="M147" s="84">
        <v>29.8125</v>
      </c>
      <c r="N147" s="73">
        <v>30</v>
      </c>
      <c r="O147" s="64">
        <v>3000</v>
      </c>
      <c r="P147" s="65">
        <f>Table224523689101112131415161718192021222423456789101112131415[[#This Row],[PEMBULATAN]]*O147</f>
        <v>90000</v>
      </c>
    </row>
    <row r="148" spans="1:16" ht="39" customHeight="1" x14ac:dyDescent="0.2">
      <c r="A148" s="93"/>
      <c r="B148" s="76"/>
      <c r="C148" s="74" t="s">
        <v>2024</v>
      </c>
      <c r="D148" s="79" t="s">
        <v>198</v>
      </c>
      <c r="E148" s="13">
        <v>44419</v>
      </c>
      <c r="F148" s="77" t="s">
        <v>1556</v>
      </c>
      <c r="G148" s="13">
        <v>44422</v>
      </c>
      <c r="H148" s="78" t="s">
        <v>1557</v>
      </c>
      <c r="I148" s="15">
        <v>61</v>
      </c>
      <c r="J148" s="15">
        <v>40</v>
      </c>
      <c r="K148" s="15">
        <v>35</v>
      </c>
      <c r="L148" s="15">
        <v>12</v>
      </c>
      <c r="M148" s="84">
        <v>21.35</v>
      </c>
      <c r="N148" s="73">
        <v>22</v>
      </c>
      <c r="O148" s="64">
        <v>3000</v>
      </c>
      <c r="P148" s="65">
        <f>Table224523689101112131415161718192021222423456789101112131415[[#This Row],[PEMBULATAN]]*O148</f>
        <v>66000</v>
      </c>
    </row>
    <row r="149" spans="1:16" ht="39" customHeight="1" x14ac:dyDescent="0.2">
      <c r="A149" s="93"/>
      <c r="B149" s="76"/>
      <c r="C149" s="74" t="s">
        <v>2025</v>
      </c>
      <c r="D149" s="79" t="s">
        <v>198</v>
      </c>
      <c r="E149" s="13">
        <v>44419</v>
      </c>
      <c r="F149" s="77" t="s">
        <v>1556</v>
      </c>
      <c r="G149" s="13">
        <v>44422</v>
      </c>
      <c r="H149" s="78" t="s">
        <v>1557</v>
      </c>
      <c r="I149" s="15">
        <v>51</v>
      </c>
      <c r="J149" s="15">
        <v>52</v>
      </c>
      <c r="K149" s="15">
        <v>36</v>
      </c>
      <c r="L149" s="15">
        <v>21</v>
      </c>
      <c r="M149" s="84">
        <v>23.867999999999999</v>
      </c>
      <c r="N149" s="73">
        <v>24</v>
      </c>
      <c r="O149" s="64">
        <v>3000</v>
      </c>
      <c r="P149" s="65">
        <f>Table224523689101112131415161718192021222423456789101112131415[[#This Row],[PEMBULATAN]]*O149</f>
        <v>72000</v>
      </c>
    </row>
    <row r="150" spans="1:16" ht="39" customHeight="1" x14ac:dyDescent="0.2">
      <c r="A150" s="93"/>
      <c r="B150" s="76"/>
      <c r="C150" s="74" t="s">
        <v>2026</v>
      </c>
      <c r="D150" s="79" t="s">
        <v>198</v>
      </c>
      <c r="E150" s="13">
        <v>44419</v>
      </c>
      <c r="F150" s="77" t="s">
        <v>1556</v>
      </c>
      <c r="G150" s="13">
        <v>44422</v>
      </c>
      <c r="H150" s="78" t="s">
        <v>1557</v>
      </c>
      <c r="I150" s="15">
        <v>77</v>
      </c>
      <c r="J150" s="15">
        <v>45</v>
      </c>
      <c r="K150" s="15">
        <v>23</v>
      </c>
      <c r="L150" s="15">
        <v>19</v>
      </c>
      <c r="M150" s="84">
        <v>19.923749999999998</v>
      </c>
      <c r="N150" s="73">
        <v>20</v>
      </c>
      <c r="O150" s="64">
        <v>3000</v>
      </c>
      <c r="P150" s="65">
        <f>Table224523689101112131415161718192021222423456789101112131415[[#This Row],[PEMBULATAN]]*O150</f>
        <v>60000</v>
      </c>
    </row>
    <row r="151" spans="1:16" ht="39" customHeight="1" x14ac:dyDescent="0.2">
      <c r="A151" s="93"/>
      <c r="B151" s="76"/>
      <c r="C151" s="74" t="s">
        <v>2027</v>
      </c>
      <c r="D151" s="79" t="s">
        <v>198</v>
      </c>
      <c r="E151" s="13">
        <v>44419</v>
      </c>
      <c r="F151" s="77" t="s">
        <v>1556</v>
      </c>
      <c r="G151" s="13">
        <v>44422</v>
      </c>
      <c r="H151" s="78" t="s">
        <v>1557</v>
      </c>
      <c r="I151" s="15">
        <v>31</v>
      </c>
      <c r="J151" s="15">
        <v>34</v>
      </c>
      <c r="K151" s="15">
        <v>17</v>
      </c>
      <c r="L151" s="15">
        <v>19</v>
      </c>
      <c r="M151" s="84">
        <v>4.4794999999999998</v>
      </c>
      <c r="N151" s="73">
        <v>19</v>
      </c>
      <c r="O151" s="64">
        <v>3000</v>
      </c>
      <c r="P151" s="65">
        <f>Table224523689101112131415161718192021222423456789101112131415[[#This Row],[PEMBULATAN]]*O151</f>
        <v>57000</v>
      </c>
    </row>
    <row r="152" spans="1:16" ht="39" customHeight="1" x14ac:dyDescent="0.2">
      <c r="A152" s="93"/>
      <c r="B152" s="76"/>
      <c r="C152" s="74" t="s">
        <v>2028</v>
      </c>
      <c r="D152" s="79" t="s">
        <v>198</v>
      </c>
      <c r="E152" s="13">
        <v>44419</v>
      </c>
      <c r="F152" s="77" t="s">
        <v>1556</v>
      </c>
      <c r="G152" s="13">
        <v>44422</v>
      </c>
      <c r="H152" s="78" t="s">
        <v>1557</v>
      </c>
      <c r="I152" s="15">
        <v>20</v>
      </c>
      <c r="J152" s="15">
        <v>20</v>
      </c>
      <c r="K152" s="15">
        <v>5</v>
      </c>
      <c r="L152" s="15">
        <v>5</v>
      </c>
      <c r="M152" s="84">
        <v>0.5</v>
      </c>
      <c r="N152" s="73">
        <v>5</v>
      </c>
      <c r="O152" s="64">
        <v>3000</v>
      </c>
      <c r="P152" s="65">
        <f>Table224523689101112131415161718192021222423456789101112131415[[#This Row],[PEMBULATAN]]*O152</f>
        <v>15000</v>
      </c>
    </row>
    <row r="153" spans="1:16" ht="39" customHeight="1" x14ac:dyDescent="0.2">
      <c r="A153" s="93"/>
      <c r="B153" s="76"/>
      <c r="C153" s="74" t="s">
        <v>2029</v>
      </c>
      <c r="D153" s="79" t="s">
        <v>198</v>
      </c>
      <c r="E153" s="13">
        <v>44419</v>
      </c>
      <c r="F153" s="77" t="s">
        <v>1556</v>
      </c>
      <c r="G153" s="13">
        <v>44422</v>
      </c>
      <c r="H153" s="78" t="s">
        <v>1557</v>
      </c>
      <c r="I153" s="15">
        <v>76</v>
      </c>
      <c r="J153" s="15">
        <v>66</v>
      </c>
      <c r="K153" s="15">
        <v>30</v>
      </c>
      <c r="L153" s="15">
        <v>17</v>
      </c>
      <c r="M153" s="84">
        <v>37.619999999999997</v>
      </c>
      <c r="N153" s="73">
        <v>38</v>
      </c>
      <c r="O153" s="64">
        <v>3000</v>
      </c>
      <c r="P153" s="65">
        <f>Table224523689101112131415161718192021222423456789101112131415[[#This Row],[PEMBULATAN]]*O153</f>
        <v>114000</v>
      </c>
    </row>
    <row r="154" spans="1:16" ht="39" customHeight="1" x14ac:dyDescent="0.2">
      <c r="A154" s="93"/>
      <c r="B154" s="76"/>
      <c r="C154" s="74" t="s">
        <v>2030</v>
      </c>
      <c r="D154" s="79" t="s">
        <v>198</v>
      </c>
      <c r="E154" s="13">
        <v>44419</v>
      </c>
      <c r="F154" s="77" t="s">
        <v>1556</v>
      </c>
      <c r="G154" s="13">
        <v>44422</v>
      </c>
      <c r="H154" s="78" t="s">
        <v>1557</v>
      </c>
      <c r="I154" s="15">
        <v>90</v>
      </c>
      <c r="J154" s="15">
        <v>67</v>
      </c>
      <c r="K154" s="15">
        <v>39</v>
      </c>
      <c r="L154" s="15">
        <v>16</v>
      </c>
      <c r="M154" s="84">
        <v>58.792499999999997</v>
      </c>
      <c r="N154" s="73">
        <v>59</v>
      </c>
      <c r="O154" s="64">
        <v>3000</v>
      </c>
      <c r="P154" s="65">
        <f>Table224523689101112131415161718192021222423456789101112131415[[#This Row],[PEMBULATAN]]*O154</f>
        <v>177000</v>
      </c>
    </row>
    <row r="155" spans="1:16" ht="39" customHeight="1" x14ac:dyDescent="0.2">
      <c r="A155" s="93"/>
      <c r="B155" s="76"/>
      <c r="C155" s="74" t="s">
        <v>2031</v>
      </c>
      <c r="D155" s="79" t="s">
        <v>198</v>
      </c>
      <c r="E155" s="13">
        <v>44419</v>
      </c>
      <c r="F155" s="77" t="s">
        <v>1556</v>
      </c>
      <c r="G155" s="13">
        <v>44422</v>
      </c>
      <c r="H155" s="78" t="s">
        <v>1557</v>
      </c>
      <c r="I155" s="15">
        <v>70</v>
      </c>
      <c r="J155" s="15">
        <v>66</v>
      </c>
      <c r="K155" s="15">
        <v>28</v>
      </c>
      <c r="L155" s="15">
        <v>9</v>
      </c>
      <c r="M155" s="84">
        <v>32.340000000000003</v>
      </c>
      <c r="N155" s="73">
        <v>33</v>
      </c>
      <c r="O155" s="64">
        <v>3000</v>
      </c>
      <c r="P155" s="65">
        <f>Table224523689101112131415161718192021222423456789101112131415[[#This Row],[PEMBULATAN]]*O155</f>
        <v>99000</v>
      </c>
    </row>
    <row r="156" spans="1:16" ht="39" customHeight="1" x14ac:dyDescent="0.2">
      <c r="A156" s="93"/>
      <c r="B156" s="76"/>
      <c r="C156" s="74" t="s">
        <v>2032</v>
      </c>
      <c r="D156" s="79" t="s">
        <v>198</v>
      </c>
      <c r="E156" s="13">
        <v>44419</v>
      </c>
      <c r="F156" s="77" t="s">
        <v>1556</v>
      </c>
      <c r="G156" s="13">
        <v>44422</v>
      </c>
      <c r="H156" s="78" t="s">
        <v>1557</v>
      </c>
      <c r="I156" s="15">
        <v>100</v>
      </c>
      <c r="J156" s="15">
        <v>65</v>
      </c>
      <c r="K156" s="15">
        <v>28</v>
      </c>
      <c r="L156" s="15">
        <v>5</v>
      </c>
      <c r="M156" s="84">
        <v>45.5</v>
      </c>
      <c r="N156" s="73">
        <v>46</v>
      </c>
      <c r="O156" s="64">
        <v>3000</v>
      </c>
      <c r="P156" s="65">
        <f>Table224523689101112131415161718192021222423456789101112131415[[#This Row],[PEMBULATAN]]*O156</f>
        <v>138000</v>
      </c>
    </row>
    <row r="157" spans="1:16" ht="39" customHeight="1" x14ac:dyDescent="0.2">
      <c r="A157" s="93"/>
      <c r="B157" s="76"/>
      <c r="C157" s="74" t="s">
        <v>2033</v>
      </c>
      <c r="D157" s="79" t="s">
        <v>198</v>
      </c>
      <c r="E157" s="13">
        <v>44419</v>
      </c>
      <c r="F157" s="77" t="s">
        <v>1556</v>
      </c>
      <c r="G157" s="13">
        <v>44422</v>
      </c>
      <c r="H157" s="78" t="s">
        <v>1557</v>
      </c>
      <c r="I157" s="15">
        <v>77</v>
      </c>
      <c r="J157" s="15">
        <v>65</v>
      </c>
      <c r="K157" s="15">
        <v>22</v>
      </c>
      <c r="L157" s="15">
        <v>17</v>
      </c>
      <c r="M157" s="84">
        <v>27.5275</v>
      </c>
      <c r="N157" s="73">
        <v>28</v>
      </c>
      <c r="O157" s="64">
        <v>3000</v>
      </c>
      <c r="P157" s="65">
        <f>Table224523689101112131415161718192021222423456789101112131415[[#This Row],[PEMBULATAN]]*O157</f>
        <v>84000</v>
      </c>
    </row>
    <row r="158" spans="1:16" ht="39" customHeight="1" x14ac:dyDescent="0.2">
      <c r="A158" s="93"/>
      <c r="B158" s="76"/>
      <c r="C158" s="74" t="s">
        <v>2034</v>
      </c>
      <c r="D158" s="79" t="s">
        <v>198</v>
      </c>
      <c r="E158" s="13">
        <v>44419</v>
      </c>
      <c r="F158" s="77" t="s">
        <v>1556</v>
      </c>
      <c r="G158" s="13">
        <v>44422</v>
      </c>
      <c r="H158" s="78" t="s">
        <v>1557</v>
      </c>
      <c r="I158" s="15">
        <v>95</v>
      </c>
      <c r="J158" s="15">
        <v>58</v>
      </c>
      <c r="K158" s="15">
        <v>39</v>
      </c>
      <c r="L158" s="15">
        <v>24</v>
      </c>
      <c r="M158" s="84">
        <v>53.722499999999997</v>
      </c>
      <c r="N158" s="73">
        <v>54</v>
      </c>
      <c r="O158" s="64">
        <v>3000</v>
      </c>
      <c r="P158" s="65">
        <f>Table224523689101112131415161718192021222423456789101112131415[[#This Row],[PEMBULATAN]]*O158</f>
        <v>162000</v>
      </c>
    </row>
    <row r="159" spans="1:16" ht="39" customHeight="1" x14ac:dyDescent="0.2">
      <c r="A159" s="93"/>
      <c r="B159" s="76"/>
      <c r="C159" s="74" t="s">
        <v>2035</v>
      </c>
      <c r="D159" s="79" t="s">
        <v>198</v>
      </c>
      <c r="E159" s="13">
        <v>44419</v>
      </c>
      <c r="F159" s="77" t="s">
        <v>1556</v>
      </c>
      <c r="G159" s="13">
        <v>44422</v>
      </c>
      <c r="H159" s="78" t="s">
        <v>1557</v>
      </c>
      <c r="I159" s="15">
        <v>97</v>
      </c>
      <c r="J159" s="15">
        <v>61</v>
      </c>
      <c r="K159" s="15">
        <v>40</v>
      </c>
      <c r="L159" s="15">
        <v>4</v>
      </c>
      <c r="M159" s="84">
        <v>59.17</v>
      </c>
      <c r="N159" s="73">
        <v>59</v>
      </c>
      <c r="O159" s="64">
        <v>3000</v>
      </c>
      <c r="P159" s="65">
        <f>Table224523689101112131415161718192021222423456789101112131415[[#This Row],[PEMBULATAN]]*O159</f>
        <v>177000</v>
      </c>
    </row>
    <row r="160" spans="1:16" ht="39" customHeight="1" x14ac:dyDescent="0.2">
      <c r="A160" s="93"/>
      <c r="B160" s="76"/>
      <c r="C160" s="74" t="s">
        <v>2036</v>
      </c>
      <c r="D160" s="79" t="s">
        <v>198</v>
      </c>
      <c r="E160" s="13">
        <v>44419</v>
      </c>
      <c r="F160" s="77" t="s">
        <v>1556</v>
      </c>
      <c r="G160" s="13">
        <v>44422</v>
      </c>
      <c r="H160" s="78" t="s">
        <v>1557</v>
      </c>
      <c r="I160" s="15">
        <v>100</v>
      </c>
      <c r="J160" s="15">
        <v>60</v>
      </c>
      <c r="K160" s="15">
        <v>34</v>
      </c>
      <c r="L160" s="15">
        <v>6</v>
      </c>
      <c r="M160" s="84">
        <v>51</v>
      </c>
      <c r="N160" s="73">
        <v>51</v>
      </c>
      <c r="O160" s="64">
        <v>3000</v>
      </c>
      <c r="P160" s="65">
        <f>Table224523689101112131415161718192021222423456789101112131415[[#This Row],[PEMBULATAN]]*O160</f>
        <v>153000</v>
      </c>
    </row>
    <row r="161" spans="1:16" ht="39" customHeight="1" x14ac:dyDescent="0.2">
      <c r="A161" s="93"/>
      <c r="B161" s="76"/>
      <c r="C161" s="74" t="s">
        <v>2037</v>
      </c>
      <c r="D161" s="79" t="s">
        <v>198</v>
      </c>
      <c r="E161" s="13">
        <v>44419</v>
      </c>
      <c r="F161" s="77" t="s">
        <v>1556</v>
      </c>
      <c r="G161" s="13">
        <v>44422</v>
      </c>
      <c r="H161" s="78" t="s">
        <v>1557</v>
      </c>
      <c r="I161" s="15">
        <v>100</v>
      </c>
      <c r="J161" s="15">
        <v>64</v>
      </c>
      <c r="K161" s="15">
        <v>27</v>
      </c>
      <c r="L161" s="15">
        <v>23</v>
      </c>
      <c r="M161" s="84">
        <v>43.2</v>
      </c>
      <c r="N161" s="73">
        <v>43</v>
      </c>
      <c r="O161" s="64">
        <v>3000</v>
      </c>
      <c r="P161" s="65">
        <f>Table224523689101112131415161718192021222423456789101112131415[[#This Row],[PEMBULATAN]]*O161</f>
        <v>129000</v>
      </c>
    </row>
    <row r="162" spans="1:16" ht="39" customHeight="1" x14ac:dyDescent="0.2">
      <c r="A162" s="93"/>
      <c r="B162" s="76"/>
      <c r="C162" s="74" t="s">
        <v>2038</v>
      </c>
      <c r="D162" s="79" t="s">
        <v>198</v>
      </c>
      <c r="E162" s="13">
        <v>44419</v>
      </c>
      <c r="F162" s="77" t="s">
        <v>1556</v>
      </c>
      <c r="G162" s="13">
        <v>44422</v>
      </c>
      <c r="H162" s="78" t="s">
        <v>1557</v>
      </c>
      <c r="I162" s="15">
        <v>58</v>
      </c>
      <c r="J162" s="15">
        <v>48</v>
      </c>
      <c r="K162" s="15">
        <v>26</v>
      </c>
      <c r="L162" s="15">
        <v>22</v>
      </c>
      <c r="M162" s="84">
        <v>18.096</v>
      </c>
      <c r="N162" s="73">
        <v>22</v>
      </c>
      <c r="O162" s="64">
        <v>3000</v>
      </c>
      <c r="P162" s="65">
        <f>Table224523689101112131415161718192021222423456789101112131415[[#This Row],[PEMBULATAN]]*O162</f>
        <v>66000</v>
      </c>
    </row>
    <row r="163" spans="1:16" ht="39" customHeight="1" x14ac:dyDescent="0.2">
      <c r="A163" s="93"/>
      <c r="B163" s="76"/>
      <c r="C163" s="74" t="s">
        <v>2039</v>
      </c>
      <c r="D163" s="79" t="s">
        <v>198</v>
      </c>
      <c r="E163" s="13">
        <v>44419</v>
      </c>
      <c r="F163" s="77" t="s">
        <v>1556</v>
      </c>
      <c r="G163" s="13">
        <v>44422</v>
      </c>
      <c r="H163" s="78" t="s">
        <v>1557</v>
      </c>
      <c r="I163" s="15">
        <v>92</v>
      </c>
      <c r="J163" s="15">
        <v>53</v>
      </c>
      <c r="K163" s="15">
        <v>35</v>
      </c>
      <c r="L163" s="15">
        <v>12</v>
      </c>
      <c r="M163" s="84">
        <v>42.664999999999999</v>
      </c>
      <c r="N163" s="73">
        <v>43</v>
      </c>
      <c r="O163" s="64">
        <v>3000</v>
      </c>
      <c r="P163" s="65">
        <f>Table224523689101112131415161718192021222423456789101112131415[[#This Row],[PEMBULATAN]]*O163</f>
        <v>129000</v>
      </c>
    </row>
    <row r="164" spans="1:16" ht="39" customHeight="1" x14ac:dyDescent="0.2">
      <c r="A164" s="93"/>
      <c r="B164" s="76"/>
      <c r="C164" s="74" t="s">
        <v>2040</v>
      </c>
      <c r="D164" s="79" t="s">
        <v>198</v>
      </c>
      <c r="E164" s="13">
        <v>44419</v>
      </c>
      <c r="F164" s="77" t="s">
        <v>1556</v>
      </c>
      <c r="G164" s="13">
        <v>44422</v>
      </c>
      <c r="H164" s="78" t="s">
        <v>1557</v>
      </c>
      <c r="I164" s="15">
        <v>85</v>
      </c>
      <c r="J164" s="15">
        <v>60</v>
      </c>
      <c r="K164" s="15">
        <v>37</v>
      </c>
      <c r="L164" s="15">
        <v>20</v>
      </c>
      <c r="M164" s="84">
        <v>47.174999999999997</v>
      </c>
      <c r="N164" s="73">
        <v>47</v>
      </c>
      <c r="O164" s="64">
        <v>3000</v>
      </c>
      <c r="P164" s="65">
        <f>Table224523689101112131415161718192021222423456789101112131415[[#This Row],[PEMBULATAN]]*O164</f>
        <v>141000</v>
      </c>
    </row>
    <row r="165" spans="1:16" ht="39" customHeight="1" x14ac:dyDescent="0.2">
      <c r="A165" s="93"/>
      <c r="B165" s="76"/>
      <c r="C165" s="74" t="s">
        <v>2041</v>
      </c>
      <c r="D165" s="79" t="s">
        <v>198</v>
      </c>
      <c r="E165" s="13">
        <v>44419</v>
      </c>
      <c r="F165" s="77" t="s">
        <v>1556</v>
      </c>
      <c r="G165" s="13">
        <v>44422</v>
      </c>
      <c r="H165" s="78" t="s">
        <v>1557</v>
      </c>
      <c r="I165" s="15">
        <v>70</v>
      </c>
      <c r="J165" s="15">
        <v>58</v>
      </c>
      <c r="K165" s="15">
        <v>38</v>
      </c>
      <c r="L165" s="15">
        <v>24</v>
      </c>
      <c r="M165" s="84">
        <v>38.57</v>
      </c>
      <c r="N165" s="73">
        <v>39</v>
      </c>
      <c r="O165" s="64">
        <v>3000</v>
      </c>
      <c r="P165" s="65">
        <f>Table224523689101112131415161718192021222423456789101112131415[[#This Row],[PEMBULATAN]]*O165</f>
        <v>117000</v>
      </c>
    </row>
    <row r="166" spans="1:16" ht="39" customHeight="1" x14ac:dyDescent="0.2">
      <c r="A166" s="93"/>
      <c r="B166" s="76"/>
      <c r="C166" s="74" t="s">
        <v>2042</v>
      </c>
      <c r="D166" s="79" t="s">
        <v>198</v>
      </c>
      <c r="E166" s="13">
        <v>44419</v>
      </c>
      <c r="F166" s="77" t="s">
        <v>1556</v>
      </c>
      <c r="G166" s="13">
        <v>44422</v>
      </c>
      <c r="H166" s="78" t="s">
        <v>1557</v>
      </c>
      <c r="I166" s="15">
        <v>90</v>
      </c>
      <c r="J166" s="15">
        <v>60</v>
      </c>
      <c r="K166" s="15">
        <v>44</v>
      </c>
      <c r="L166" s="15">
        <v>6</v>
      </c>
      <c r="M166" s="84">
        <v>59.4</v>
      </c>
      <c r="N166" s="73">
        <v>60</v>
      </c>
      <c r="O166" s="64">
        <v>3000</v>
      </c>
      <c r="P166" s="65">
        <f>Table224523689101112131415161718192021222423456789101112131415[[#This Row],[PEMBULATAN]]*O166</f>
        <v>180000</v>
      </c>
    </row>
    <row r="167" spans="1:16" ht="39" customHeight="1" x14ac:dyDescent="0.2">
      <c r="A167" s="93"/>
      <c r="B167" s="76"/>
      <c r="C167" s="74" t="s">
        <v>2043</v>
      </c>
      <c r="D167" s="79" t="s">
        <v>198</v>
      </c>
      <c r="E167" s="13">
        <v>44419</v>
      </c>
      <c r="F167" s="77" t="s">
        <v>1556</v>
      </c>
      <c r="G167" s="13">
        <v>44422</v>
      </c>
      <c r="H167" s="78" t="s">
        <v>1557</v>
      </c>
      <c r="I167" s="15">
        <v>50</v>
      </c>
      <c r="J167" s="15">
        <v>56</v>
      </c>
      <c r="K167" s="15">
        <v>17</v>
      </c>
      <c r="L167" s="15">
        <v>20</v>
      </c>
      <c r="M167" s="84">
        <v>11.9</v>
      </c>
      <c r="N167" s="73">
        <v>20</v>
      </c>
      <c r="O167" s="64">
        <v>3000</v>
      </c>
      <c r="P167" s="65">
        <f>Table224523689101112131415161718192021222423456789101112131415[[#This Row],[PEMBULATAN]]*O167</f>
        <v>60000</v>
      </c>
    </row>
    <row r="168" spans="1:16" ht="39" customHeight="1" x14ac:dyDescent="0.2">
      <c r="A168" s="93"/>
      <c r="B168" s="76"/>
      <c r="C168" s="74" t="s">
        <v>2044</v>
      </c>
      <c r="D168" s="79" t="s">
        <v>198</v>
      </c>
      <c r="E168" s="13">
        <v>44419</v>
      </c>
      <c r="F168" s="77" t="s">
        <v>1556</v>
      </c>
      <c r="G168" s="13">
        <v>44422</v>
      </c>
      <c r="H168" s="78" t="s">
        <v>1557</v>
      </c>
      <c r="I168" s="15">
        <v>61</v>
      </c>
      <c r="J168" s="15">
        <v>55</v>
      </c>
      <c r="K168" s="15">
        <v>30</v>
      </c>
      <c r="L168" s="15">
        <v>14</v>
      </c>
      <c r="M168" s="84">
        <v>25.162500000000001</v>
      </c>
      <c r="N168" s="73">
        <v>25</v>
      </c>
      <c r="O168" s="64">
        <v>3000</v>
      </c>
      <c r="P168" s="65">
        <f>Table224523689101112131415161718192021222423456789101112131415[[#This Row],[PEMBULATAN]]*O168</f>
        <v>75000</v>
      </c>
    </row>
    <row r="169" spans="1:16" ht="39" customHeight="1" x14ac:dyDescent="0.2">
      <c r="A169" s="93"/>
      <c r="B169" s="76"/>
      <c r="C169" s="74" t="s">
        <v>2045</v>
      </c>
      <c r="D169" s="79" t="s">
        <v>198</v>
      </c>
      <c r="E169" s="13">
        <v>44419</v>
      </c>
      <c r="F169" s="77" t="s">
        <v>1556</v>
      </c>
      <c r="G169" s="13">
        <v>44422</v>
      </c>
      <c r="H169" s="78" t="s">
        <v>1557</v>
      </c>
      <c r="I169" s="15">
        <v>117</v>
      </c>
      <c r="J169" s="15">
        <v>64</v>
      </c>
      <c r="K169" s="15">
        <v>28</v>
      </c>
      <c r="L169" s="15">
        <v>18</v>
      </c>
      <c r="M169" s="84">
        <v>52.415999999999997</v>
      </c>
      <c r="N169" s="73">
        <v>53</v>
      </c>
      <c r="O169" s="64">
        <v>3000</v>
      </c>
      <c r="P169" s="65">
        <f>Table224523689101112131415161718192021222423456789101112131415[[#This Row],[PEMBULATAN]]*O169</f>
        <v>159000</v>
      </c>
    </row>
    <row r="170" spans="1:16" ht="39" customHeight="1" x14ac:dyDescent="0.2">
      <c r="A170" s="93"/>
      <c r="B170" s="76"/>
      <c r="C170" s="74" t="s">
        <v>2046</v>
      </c>
      <c r="D170" s="79" t="s">
        <v>198</v>
      </c>
      <c r="E170" s="13">
        <v>44419</v>
      </c>
      <c r="F170" s="77" t="s">
        <v>1556</v>
      </c>
      <c r="G170" s="13">
        <v>44422</v>
      </c>
      <c r="H170" s="78" t="s">
        <v>1557</v>
      </c>
      <c r="I170" s="15">
        <v>65</v>
      </c>
      <c r="J170" s="15">
        <v>65</v>
      </c>
      <c r="K170" s="15">
        <v>23</v>
      </c>
      <c r="L170" s="15">
        <v>19</v>
      </c>
      <c r="M170" s="84">
        <v>24.293749999999999</v>
      </c>
      <c r="N170" s="73">
        <v>24</v>
      </c>
      <c r="O170" s="64">
        <v>3000</v>
      </c>
      <c r="P170" s="65">
        <f>Table224523689101112131415161718192021222423456789101112131415[[#This Row],[PEMBULATAN]]*O170</f>
        <v>72000</v>
      </c>
    </row>
    <row r="171" spans="1:16" ht="39" customHeight="1" x14ac:dyDescent="0.2">
      <c r="A171" s="93"/>
      <c r="B171" s="76"/>
      <c r="C171" s="74" t="s">
        <v>2047</v>
      </c>
      <c r="D171" s="79" t="s">
        <v>198</v>
      </c>
      <c r="E171" s="13">
        <v>44419</v>
      </c>
      <c r="F171" s="77" t="s">
        <v>1556</v>
      </c>
      <c r="G171" s="13">
        <v>44422</v>
      </c>
      <c r="H171" s="78" t="s">
        <v>1557</v>
      </c>
      <c r="I171" s="15">
        <v>60</v>
      </c>
      <c r="J171" s="15">
        <v>60</v>
      </c>
      <c r="K171" s="15">
        <v>26</v>
      </c>
      <c r="L171" s="15">
        <v>22</v>
      </c>
      <c r="M171" s="84">
        <v>23.4</v>
      </c>
      <c r="N171" s="73">
        <v>24</v>
      </c>
      <c r="O171" s="64">
        <v>3000</v>
      </c>
      <c r="P171" s="65">
        <f>Table224523689101112131415161718192021222423456789101112131415[[#This Row],[PEMBULATAN]]*O171</f>
        <v>72000</v>
      </c>
    </row>
    <row r="172" spans="1:16" ht="39" customHeight="1" x14ac:dyDescent="0.2">
      <c r="A172" s="93"/>
      <c r="B172" s="76"/>
      <c r="C172" s="74" t="s">
        <v>2048</v>
      </c>
      <c r="D172" s="79" t="s">
        <v>198</v>
      </c>
      <c r="E172" s="13">
        <v>44419</v>
      </c>
      <c r="F172" s="77" t="s">
        <v>1556</v>
      </c>
      <c r="G172" s="13">
        <v>44422</v>
      </c>
      <c r="H172" s="78" t="s">
        <v>1557</v>
      </c>
      <c r="I172" s="15">
        <v>90</v>
      </c>
      <c r="J172" s="15">
        <v>67</v>
      </c>
      <c r="K172" s="15">
        <v>49</v>
      </c>
      <c r="L172" s="15">
        <v>9</v>
      </c>
      <c r="M172" s="84">
        <v>73.867500000000007</v>
      </c>
      <c r="N172" s="73">
        <v>74</v>
      </c>
      <c r="O172" s="64">
        <v>3000</v>
      </c>
      <c r="P172" s="65">
        <f>Table224523689101112131415161718192021222423456789101112131415[[#This Row],[PEMBULATAN]]*O172</f>
        <v>222000</v>
      </c>
    </row>
    <row r="173" spans="1:16" ht="39" customHeight="1" x14ac:dyDescent="0.2">
      <c r="A173" s="93"/>
      <c r="B173" s="76"/>
      <c r="C173" s="74" t="s">
        <v>2049</v>
      </c>
      <c r="D173" s="79" t="s">
        <v>198</v>
      </c>
      <c r="E173" s="13">
        <v>44419</v>
      </c>
      <c r="F173" s="77" t="s">
        <v>1556</v>
      </c>
      <c r="G173" s="13">
        <v>44422</v>
      </c>
      <c r="H173" s="78" t="s">
        <v>1557</v>
      </c>
      <c r="I173" s="15">
        <v>60</v>
      </c>
      <c r="J173" s="15">
        <v>40</v>
      </c>
      <c r="K173" s="15">
        <v>27</v>
      </c>
      <c r="L173" s="15">
        <v>26</v>
      </c>
      <c r="M173" s="84">
        <v>16.2</v>
      </c>
      <c r="N173" s="73">
        <v>26</v>
      </c>
      <c r="O173" s="64">
        <v>3000</v>
      </c>
      <c r="P173" s="65">
        <f>Table224523689101112131415161718192021222423456789101112131415[[#This Row],[PEMBULATAN]]*O173</f>
        <v>78000</v>
      </c>
    </row>
    <row r="174" spans="1:16" ht="39" customHeight="1" x14ac:dyDescent="0.2">
      <c r="A174" s="93"/>
      <c r="B174" s="76"/>
      <c r="C174" s="74" t="s">
        <v>2050</v>
      </c>
      <c r="D174" s="79" t="s">
        <v>198</v>
      </c>
      <c r="E174" s="13">
        <v>44419</v>
      </c>
      <c r="F174" s="77" t="s">
        <v>1556</v>
      </c>
      <c r="G174" s="13">
        <v>44422</v>
      </c>
      <c r="H174" s="78" t="s">
        <v>1557</v>
      </c>
      <c r="I174" s="15">
        <v>63</v>
      </c>
      <c r="J174" s="15">
        <v>60</v>
      </c>
      <c r="K174" s="15">
        <v>37</v>
      </c>
      <c r="L174" s="15">
        <v>20</v>
      </c>
      <c r="M174" s="84">
        <v>34.965000000000003</v>
      </c>
      <c r="N174" s="73">
        <v>35</v>
      </c>
      <c r="O174" s="64">
        <v>3000</v>
      </c>
      <c r="P174" s="65">
        <f>Table224523689101112131415161718192021222423456789101112131415[[#This Row],[PEMBULATAN]]*O174</f>
        <v>105000</v>
      </c>
    </row>
    <row r="175" spans="1:16" ht="39" customHeight="1" x14ac:dyDescent="0.2">
      <c r="A175" s="93"/>
      <c r="B175" s="76"/>
      <c r="C175" s="74" t="s">
        <v>2051</v>
      </c>
      <c r="D175" s="79" t="s">
        <v>198</v>
      </c>
      <c r="E175" s="13">
        <v>44419</v>
      </c>
      <c r="F175" s="77" t="s">
        <v>1556</v>
      </c>
      <c r="G175" s="13">
        <v>44422</v>
      </c>
      <c r="H175" s="78" t="s">
        <v>1557</v>
      </c>
      <c r="I175" s="15">
        <v>83</v>
      </c>
      <c r="J175" s="15">
        <v>64</v>
      </c>
      <c r="K175" s="15">
        <v>36</v>
      </c>
      <c r="L175" s="15">
        <v>5</v>
      </c>
      <c r="M175" s="84">
        <v>47.808</v>
      </c>
      <c r="N175" s="73">
        <v>48</v>
      </c>
      <c r="O175" s="64">
        <v>3000</v>
      </c>
      <c r="P175" s="65">
        <f>Table224523689101112131415161718192021222423456789101112131415[[#This Row],[PEMBULATAN]]*O175</f>
        <v>144000</v>
      </c>
    </row>
    <row r="176" spans="1:16" ht="39" customHeight="1" x14ac:dyDescent="0.2">
      <c r="A176" s="93"/>
      <c r="B176" s="76"/>
      <c r="C176" s="74" t="s">
        <v>2052</v>
      </c>
      <c r="D176" s="79" t="s">
        <v>198</v>
      </c>
      <c r="E176" s="13">
        <v>44419</v>
      </c>
      <c r="F176" s="77" t="s">
        <v>1556</v>
      </c>
      <c r="G176" s="13">
        <v>44422</v>
      </c>
      <c r="H176" s="78" t="s">
        <v>1557</v>
      </c>
      <c r="I176" s="15">
        <v>51</v>
      </c>
      <c r="J176" s="15">
        <v>46</v>
      </c>
      <c r="K176" s="15">
        <v>19</v>
      </c>
      <c r="L176" s="15">
        <v>9</v>
      </c>
      <c r="M176" s="84">
        <v>11.1435</v>
      </c>
      <c r="N176" s="73">
        <v>11</v>
      </c>
      <c r="O176" s="64">
        <v>3000</v>
      </c>
      <c r="P176" s="65">
        <f>Table224523689101112131415161718192021222423456789101112131415[[#This Row],[PEMBULATAN]]*O176</f>
        <v>33000</v>
      </c>
    </row>
    <row r="177" spans="1:16" ht="39" customHeight="1" x14ac:dyDescent="0.2">
      <c r="A177" s="93"/>
      <c r="B177" s="76"/>
      <c r="C177" s="74" t="s">
        <v>2053</v>
      </c>
      <c r="D177" s="79" t="s">
        <v>198</v>
      </c>
      <c r="E177" s="13">
        <v>44419</v>
      </c>
      <c r="F177" s="77" t="s">
        <v>1556</v>
      </c>
      <c r="G177" s="13">
        <v>44422</v>
      </c>
      <c r="H177" s="78" t="s">
        <v>1557</v>
      </c>
      <c r="I177" s="15">
        <v>90</v>
      </c>
      <c r="J177" s="15">
        <v>63</v>
      </c>
      <c r="K177" s="15">
        <v>36</v>
      </c>
      <c r="L177" s="15">
        <v>22</v>
      </c>
      <c r="M177" s="84">
        <v>51.03</v>
      </c>
      <c r="N177" s="73">
        <v>51</v>
      </c>
      <c r="O177" s="64">
        <v>3000</v>
      </c>
      <c r="P177" s="65">
        <f>Table224523689101112131415161718192021222423456789101112131415[[#This Row],[PEMBULATAN]]*O177</f>
        <v>153000</v>
      </c>
    </row>
    <row r="178" spans="1:16" ht="39" customHeight="1" x14ac:dyDescent="0.2">
      <c r="A178" s="93"/>
      <c r="B178" s="76"/>
      <c r="C178" s="74" t="s">
        <v>2054</v>
      </c>
      <c r="D178" s="79" t="s">
        <v>198</v>
      </c>
      <c r="E178" s="13">
        <v>44419</v>
      </c>
      <c r="F178" s="77" t="s">
        <v>1556</v>
      </c>
      <c r="G178" s="13">
        <v>44422</v>
      </c>
      <c r="H178" s="78" t="s">
        <v>1557</v>
      </c>
      <c r="I178" s="15">
        <v>90</v>
      </c>
      <c r="J178" s="15">
        <v>68</v>
      </c>
      <c r="K178" s="15">
        <v>30</v>
      </c>
      <c r="L178" s="15">
        <v>18</v>
      </c>
      <c r="M178" s="84">
        <v>45.9</v>
      </c>
      <c r="N178" s="73">
        <v>46</v>
      </c>
      <c r="O178" s="64">
        <v>3000</v>
      </c>
      <c r="P178" s="65">
        <f>Table224523689101112131415161718192021222423456789101112131415[[#This Row],[PEMBULATAN]]*O178</f>
        <v>138000</v>
      </c>
    </row>
    <row r="179" spans="1:16" ht="39" customHeight="1" x14ac:dyDescent="0.2">
      <c r="A179" s="93"/>
      <c r="B179" s="76"/>
      <c r="C179" s="74" t="s">
        <v>2055</v>
      </c>
      <c r="D179" s="79" t="s">
        <v>198</v>
      </c>
      <c r="E179" s="13">
        <v>44419</v>
      </c>
      <c r="F179" s="77" t="s">
        <v>1556</v>
      </c>
      <c r="G179" s="13">
        <v>44422</v>
      </c>
      <c r="H179" s="78" t="s">
        <v>1557</v>
      </c>
      <c r="I179" s="15">
        <v>94</v>
      </c>
      <c r="J179" s="15">
        <v>60</v>
      </c>
      <c r="K179" s="15">
        <v>45</v>
      </c>
      <c r="L179" s="15">
        <v>18</v>
      </c>
      <c r="M179" s="84">
        <v>63.45</v>
      </c>
      <c r="N179" s="73">
        <v>64</v>
      </c>
      <c r="O179" s="64">
        <v>3000</v>
      </c>
      <c r="P179" s="65">
        <f>Table224523689101112131415161718192021222423456789101112131415[[#This Row],[PEMBULATAN]]*O179</f>
        <v>192000</v>
      </c>
    </row>
    <row r="180" spans="1:16" ht="39" customHeight="1" x14ac:dyDescent="0.2">
      <c r="A180" s="93"/>
      <c r="B180" s="76"/>
      <c r="C180" s="74" t="s">
        <v>2056</v>
      </c>
      <c r="D180" s="79" t="s">
        <v>198</v>
      </c>
      <c r="E180" s="13">
        <v>44419</v>
      </c>
      <c r="F180" s="77" t="s">
        <v>1556</v>
      </c>
      <c r="G180" s="13">
        <v>44422</v>
      </c>
      <c r="H180" s="78" t="s">
        <v>1557</v>
      </c>
      <c r="I180" s="15">
        <v>100</v>
      </c>
      <c r="J180" s="15">
        <v>67</v>
      </c>
      <c r="K180" s="15">
        <v>41</v>
      </c>
      <c r="L180" s="15">
        <v>1</v>
      </c>
      <c r="M180" s="84">
        <v>68.674999999999997</v>
      </c>
      <c r="N180" s="73">
        <v>69</v>
      </c>
      <c r="O180" s="64">
        <v>3000</v>
      </c>
      <c r="P180" s="65">
        <f>Table224523689101112131415161718192021222423456789101112131415[[#This Row],[PEMBULATAN]]*O180</f>
        <v>207000</v>
      </c>
    </row>
    <row r="181" spans="1:16" ht="22.5" customHeight="1" x14ac:dyDescent="0.2">
      <c r="A181" s="144" t="s">
        <v>33</v>
      </c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6"/>
      <c r="M181" s="80">
        <f>SUBTOTAL(109,Table224523689101112131415161718192021222423456789101112131415[KG VOLUME])</f>
        <v>5518.2042499999998</v>
      </c>
      <c r="N181" s="68">
        <f>SUM(N3:N180)</f>
        <v>5782</v>
      </c>
      <c r="O181" s="147">
        <f>SUM(P3:P180)</f>
        <v>17346000</v>
      </c>
      <c r="P181" s="148"/>
    </row>
    <row r="182" spans="1:16" ht="22.5" customHeight="1" x14ac:dyDescent="0.2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6"/>
      <c r="N182" s="88" t="s">
        <v>54</v>
      </c>
      <c r="O182" s="87"/>
      <c r="P182" s="87">
        <f>O181*10%</f>
        <v>1734600</v>
      </c>
    </row>
    <row r="183" spans="1:16" x14ac:dyDescent="0.2">
      <c r="A183" s="11"/>
      <c r="B183" s="56" t="s">
        <v>47</v>
      </c>
      <c r="C183" s="55"/>
      <c r="D183" s="57" t="s">
        <v>48</v>
      </c>
      <c r="H183" s="63"/>
      <c r="N183" s="62" t="s">
        <v>34</v>
      </c>
      <c r="P183" s="69">
        <f>O181*1%</f>
        <v>173460</v>
      </c>
    </row>
    <row r="184" spans="1:16" x14ac:dyDescent="0.2">
      <c r="A184" s="11"/>
      <c r="H184" s="63"/>
      <c r="N184" s="62" t="s">
        <v>35</v>
      </c>
      <c r="P184" s="71">
        <v>0</v>
      </c>
    </row>
    <row r="185" spans="1:16" ht="15.75" thickBot="1" x14ac:dyDescent="0.25">
      <c r="A185" s="11"/>
      <c r="H185" s="63"/>
      <c r="N185" s="62" t="s">
        <v>36</v>
      </c>
      <c r="P185" s="71">
        <v>0</v>
      </c>
    </row>
    <row r="186" spans="1:16" x14ac:dyDescent="0.2">
      <c r="A186" s="11"/>
      <c r="H186" s="63"/>
      <c r="N186" s="66" t="s">
        <v>37</v>
      </c>
      <c r="O186" s="67"/>
      <c r="P186" s="70">
        <f>O181-P182+P183</f>
        <v>15784860</v>
      </c>
    </row>
    <row r="187" spans="1:16" x14ac:dyDescent="0.2">
      <c r="B187" s="56"/>
      <c r="C187" s="55"/>
      <c r="D187" s="57"/>
    </row>
    <row r="189" spans="1:16" x14ac:dyDescent="0.2">
      <c r="A189" s="11"/>
      <c r="H189" s="63"/>
      <c r="P189" s="72"/>
    </row>
    <row r="190" spans="1:16" x14ac:dyDescent="0.2">
      <c r="A190" s="11"/>
      <c r="H190" s="63"/>
      <c r="O190" s="58"/>
      <c r="P190" s="72"/>
    </row>
    <row r="191" spans="1:16" s="3" customFormat="1" x14ac:dyDescent="0.25">
      <c r="A191" s="11"/>
      <c r="B191" s="2"/>
      <c r="C191" s="2"/>
      <c r="E191" s="12"/>
      <c r="H191" s="63"/>
      <c r="N191" s="14"/>
      <c r="O191" s="14"/>
      <c r="P191" s="14"/>
    </row>
    <row r="192" spans="1:16" s="3" customFormat="1" x14ac:dyDescent="0.25">
      <c r="A192" s="11"/>
      <c r="B192" s="2"/>
      <c r="C192" s="2"/>
      <c r="E192" s="12"/>
      <c r="H192" s="63"/>
      <c r="N192" s="14"/>
      <c r="O192" s="14"/>
      <c r="P192" s="14"/>
    </row>
    <row r="193" spans="1:16" s="3" customFormat="1" x14ac:dyDescent="0.25">
      <c r="A193" s="11"/>
      <c r="B193" s="2"/>
      <c r="C193" s="2"/>
      <c r="E193" s="12"/>
      <c r="H193" s="63"/>
      <c r="N193" s="14"/>
      <c r="O193" s="14"/>
      <c r="P193" s="14"/>
    </row>
    <row r="194" spans="1:16" s="3" customFormat="1" x14ac:dyDescent="0.25">
      <c r="A194" s="11"/>
      <c r="B194" s="2"/>
      <c r="C194" s="2"/>
      <c r="E194" s="12"/>
      <c r="H194" s="63"/>
      <c r="N194" s="14"/>
      <c r="O194" s="14"/>
      <c r="P194" s="14"/>
    </row>
    <row r="195" spans="1:16" s="3" customFormat="1" x14ac:dyDescent="0.25">
      <c r="A195" s="11"/>
      <c r="B195" s="2"/>
      <c r="C195" s="2"/>
      <c r="E195" s="12"/>
      <c r="H195" s="63"/>
      <c r="N195" s="14"/>
      <c r="O195" s="14"/>
      <c r="P195" s="14"/>
    </row>
    <row r="196" spans="1:16" s="3" customFormat="1" x14ac:dyDescent="0.25">
      <c r="A196" s="11"/>
      <c r="B196" s="2"/>
      <c r="C196" s="2"/>
      <c r="E196" s="12"/>
      <c r="H196" s="63"/>
      <c r="N196" s="14"/>
      <c r="O196" s="14"/>
      <c r="P196" s="14"/>
    </row>
    <row r="197" spans="1:16" s="3" customFormat="1" x14ac:dyDescent="0.25">
      <c r="A197" s="11"/>
      <c r="B197" s="2"/>
      <c r="C197" s="2"/>
      <c r="E197" s="12"/>
      <c r="H197" s="63"/>
      <c r="N197" s="14"/>
      <c r="O197" s="14"/>
      <c r="P197" s="14"/>
    </row>
    <row r="198" spans="1:16" s="3" customFormat="1" x14ac:dyDescent="0.25">
      <c r="A198" s="11"/>
      <c r="B198" s="2"/>
      <c r="C198" s="2"/>
      <c r="E198" s="12"/>
      <c r="H198" s="63"/>
      <c r="N198" s="14"/>
      <c r="O198" s="14"/>
      <c r="P198" s="14"/>
    </row>
    <row r="199" spans="1:16" s="3" customFormat="1" x14ac:dyDescent="0.25">
      <c r="A199" s="11"/>
      <c r="B199" s="2"/>
      <c r="C199" s="2"/>
      <c r="E199" s="12"/>
      <c r="H199" s="63"/>
      <c r="N199" s="14"/>
      <c r="O199" s="14"/>
      <c r="P199" s="14"/>
    </row>
    <row r="200" spans="1:16" s="3" customFormat="1" x14ac:dyDescent="0.25">
      <c r="A200" s="11"/>
      <c r="B200" s="2"/>
      <c r="C200" s="2"/>
      <c r="E200" s="12"/>
      <c r="H200" s="63"/>
      <c r="N200" s="14"/>
      <c r="O200" s="14"/>
      <c r="P200" s="14"/>
    </row>
    <row r="201" spans="1:16" s="3" customFormat="1" x14ac:dyDescent="0.25">
      <c r="A201" s="11"/>
      <c r="B201" s="2"/>
      <c r="C201" s="2"/>
      <c r="E201" s="12"/>
      <c r="H201" s="63"/>
      <c r="N201" s="14"/>
      <c r="O201" s="14"/>
      <c r="P201" s="14"/>
    </row>
    <row r="202" spans="1:16" s="3" customFormat="1" x14ac:dyDescent="0.25">
      <c r="A202" s="11"/>
      <c r="B202" s="2"/>
      <c r="C202" s="2"/>
      <c r="E202" s="12"/>
      <c r="H202" s="63"/>
      <c r="N202" s="14"/>
      <c r="O202" s="14"/>
      <c r="P202" s="14"/>
    </row>
  </sheetData>
  <mergeCells count="3">
    <mergeCell ref="A3:A4"/>
    <mergeCell ref="A181:L181"/>
    <mergeCell ref="O181:P181"/>
  </mergeCells>
  <conditionalFormatting sqref="B3">
    <cfRule type="duplicateValues" dxfId="372" priority="2"/>
  </conditionalFormatting>
  <conditionalFormatting sqref="B4:B180">
    <cfRule type="duplicateValues" dxfId="371" priority="6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6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K14" sqref="K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5109</v>
      </c>
      <c r="B3" s="106" t="s">
        <v>5110</v>
      </c>
      <c r="C3" s="9" t="s">
        <v>5111</v>
      </c>
      <c r="D3" s="77" t="s">
        <v>82</v>
      </c>
      <c r="E3" s="13">
        <v>44419</v>
      </c>
      <c r="F3" s="77" t="s">
        <v>1556</v>
      </c>
      <c r="G3" s="13">
        <v>44422</v>
      </c>
      <c r="H3" s="10" t="s">
        <v>1557</v>
      </c>
      <c r="I3" s="1">
        <v>99</v>
      </c>
      <c r="J3" s="1">
        <v>63</v>
      </c>
      <c r="K3" s="1">
        <v>30</v>
      </c>
      <c r="L3" s="1">
        <v>10</v>
      </c>
      <c r="M3" s="83">
        <v>46.777500000000003</v>
      </c>
      <c r="N3" s="8">
        <v>47</v>
      </c>
      <c r="O3" s="64">
        <v>3000</v>
      </c>
      <c r="P3" s="65">
        <f>Table2245236891011121314151617181920212224234567891011121314151638[[#This Row],[PEMBULATAN]]*O3</f>
        <v>141000</v>
      </c>
    </row>
    <row r="4" spans="1:16" ht="39" customHeight="1" x14ac:dyDescent="0.2">
      <c r="A4" s="143"/>
      <c r="B4" s="76" t="s">
        <v>5112</v>
      </c>
      <c r="C4" s="9" t="s">
        <v>5113</v>
      </c>
      <c r="D4" s="77" t="s">
        <v>82</v>
      </c>
      <c r="E4" s="13">
        <v>44419</v>
      </c>
      <c r="F4" s="77" t="s">
        <v>1556</v>
      </c>
      <c r="G4" s="13">
        <v>44422</v>
      </c>
      <c r="H4" s="10" t="s">
        <v>1557</v>
      </c>
      <c r="I4" s="1">
        <v>93</v>
      </c>
      <c r="J4" s="1">
        <v>60</v>
      </c>
      <c r="K4" s="1">
        <v>39</v>
      </c>
      <c r="L4" s="1">
        <v>4</v>
      </c>
      <c r="M4" s="83">
        <v>54.405000000000001</v>
      </c>
      <c r="N4" s="8">
        <v>55</v>
      </c>
      <c r="O4" s="64">
        <v>3000</v>
      </c>
      <c r="P4" s="65">
        <f>Table2245236891011121314151617181920212224234567891011121314151638[[#This Row],[PEMBULATAN]]*O4</f>
        <v>165000</v>
      </c>
    </row>
    <row r="5" spans="1:16" ht="39" customHeight="1" x14ac:dyDescent="0.2">
      <c r="A5" s="105"/>
      <c r="B5" s="76"/>
      <c r="C5" s="90" t="s">
        <v>5114</v>
      </c>
      <c r="D5" s="79" t="s">
        <v>82</v>
      </c>
      <c r="E5" s="13">
        <v>44419</v>
      </c>
      <c r="F5" s="77" t="s">
        <v>1556</v>
      </c>
      <c r="G5" s="13">
        <v>44422</v>
      </c>
      <c r="H5" s="78" t="s">
        <v>1557</v>
      </c>
      <c r="I5" s="15">
        <v>90</v>
      </c>
      <c r="J5" s="15">
        <v>63</v>
      </c>
      <c r="K5" s="15">
        <v>27</v>
      </c>
      <c r="L5" s="15">
        <v>6</v>
      </c>
      <c r="M5" s="84">
        <v>38.272500000000001</v>
      </c>
      <c r="N5" s="73">
        <v>38</v>
      </c>
      <c r="O5" s="64">
        <v>3000</v>
      </c>
      <c r="P5" s="65">
        <f>Table2245236891011121314151617181920212224234567891011121314151638[[#This Row],[PEMBULATAN]]*O5</f>
        <v>114000</v>
      </c>
    </row>
    <row r="6" spans="1:16" ht="39" customHeight="1" x14ac:dyDescent="0.2">
      <c r="A6" s="105"/>
      <c r="B6" s="76"/>
      <c r="C6" s="90" t="s">
        <v>5115</v>
      </c>
      <c r="D6" s="79" t="s">
        <v>82</v>
      </c>
      <c r="E6" s="13">
        <v>44419</v>
      </c>
      <c r="F6" s="77" t="s">
        <v>1556</v>
      </c>
      <c r="G6" s="13">
        <v>44422</v>
      </c>
      <c r="H6" s="78" t="s">
        <v>1557</v>
      </c>
      <c r="I6" s="15">
        <v>86</v>
      </c>
      <c r="J6" s="15">
        <v>66</v>
      </c>
      <c r="K6" s="15">
        <v>28</v>
      </c>
      <c r="L6" s="15">
        <v>36</v>
      </c>
      <c r="M6" s="84">
        <v>39.731999999999999</v>
      </c>
      <c r="N6" s="73">
        <v>40</v>
      </c>
      <c r="O6" s="64">
        <v>3000</v>
      </c>
      <c r="P6" s="65">
        <f>Table2245236891011121314151617181920212224234567891011121314151638[[#This Row],[PEMBULATAN]]*O6</f>
        <v>120000</v>
      </c>
    </row>
    <row r="7" spans="1:16" ht="39" customHeight="1" x14ac:dyDescent="0.2">
      <c r="A7" s="105"/>
      <c r="B7" s="76"/>
      <c r="C7" s="90" t="s">
        <v>5116</v>
      </c>
      <c r="D7" s="79" t="s">
        <v>82</v>
      </c>
      <c r="E7" s="13">
        <v>44419</v>
      </c>
      <c r="F7" s="77" t="s">
        <v>1556</v>
      </c>
      <c r="G7" s="13">
        <v>44422</v>
      </c>
      <c r="H7" s="78" t="s">
        <v>1557</v>
      </c>
      <c r="I7" s="15">
        <v>60</v>
      </c>
      <c r="J7" s="15">
        <v>58</v>
      </c>
      <c r="K7" s="15">
        <v>25</v>
      </c>
      <c r="L7" s="15">
        <v>15</v>
      </c>
      <c r="M7" s="84">
        <v>21.75</v>
      </c>
      <c r="N7" s="73">
        <v>22</v>
      </c>
      <c r="O7" s="64">
        <v>3000</v>
      </c>
      <c r="P7" s="65">
        <f>Table2245236891011121314151617181920212224234567891011121314151638[[#This Row],[PEMBULATAN]]*O7</f>
        <v>66000</v>
      </c>
    </row>
    <row r="8" spans="1:16" ht="39" customHeight="1" x14ac:dyDescent="0.2">
      <c r="A8" s="105"/>
      <c r="B8" s="76"/>
      <c r="C8" s="90" t="s">
        <v>5117</v>
      </c>
      <c r="D8" s="79" t="s">
        <v>82</v>
      </c>
      <c r="E8" s="13">
        <v>44419</v>
      </c>
      <c r="F8" s="77" t="s">
        <v>1556</v>
      </c>
      <c r="G8" s="13">
        <v>44422</v>
      </c>
      <c r="H8" s="78" t="s">
        <v>1557</v>
      </c>
      <c r="I8" s="15">
        <v>54</v>
      </c>
      <c r="J8" s="15">
        <v>40</v>
      </c>
      <c r="K8" s="15">
        <v>26</v>
      </c>
      <c r="L8" s="15">
        <v>3</v>
      </c>
      <c r="M8" s="84">
        <v>14.04</v>
      </c>
      <c r="N8" s="73">
        <v>14</v>
      </c>
      <c r="O8" s="64">
        <v>3000</v>
      </c>
      <c r="P8" s="65">
        <f>Table2245236891011121314151617181920212224234567891011121314151638[[#This Row],[PEMBULATAN]]*O8</f>
        <v>42000</v>
      </c>
    </row>
    <row r="9" spans="1:16" ht="39" customHeight="1" x14ac:dyDescent="0.2">
      <c r="A9" s="105"/>
      <c r="B9" s="76"/>
      <c r="C9" s="90" t="s">
        <v>5118</v>
      </c>
      <c r="D9" s="79" t="s">
        <v>82</v>
      </c>
      <c r="E9" s="13">
        <v>44419</v>
      </c>
      <c r="F9" s="77" t="s">
        <v>1556</v>
      </c>
      <c r="G9" s="13">
        <v>44422</v>
      </c>
      <c r="H9" s="78" t="s">
        <v>1557</v>
      </c>
      <c r="I9" s="15">
        <v>66</v>
      </c>
      <c r="J9" s="15">
        <v>44</v>
      </c>
      <c r="K9" s="15">
        <v>19</v>
      </c>
      <c r="L9" s="15">
        <v>17</v>
      </c>
      <c r="M9" s="84">
        <v>13.794</v>
      </c>
      <c r="N9" s="73">
        <v>17</v>
      </c>
      <c r="O9" s="64">
        <v>3000</v>
      </c>
      <c r="P9" s="65">
        <f>Table2245236891011121314151617181920212224234567891011121314151638[[#This Row],[PEMBULATAN]]*O9</f>
        <v>51000</v>
      </c>
    </row>
    <row r="10" spans="1:16" ht="39" customHeight="1" x14ac:dyDescent="0.2">
      <c r="A10" s="105"/>
      <c r="B10" s="76"/>
      <c r="C10" s="90" t="s">
        <v>5119</v>
      </c>
      <c r="D10" s="79" t="s">
        <v>82</v>
      </c>
      <c r="E10" s="13">
        <v>44419</v>
      </c>
      <c r="F10" s="77" t="s">
        <v>1556</v>
      </c>
      <c r="G10" s="13">
        <v>44422</v>
      </c>
      <c r="H10" s="78" t="s">
        <v>1557</v>
      </c>
      <c r="I10" s="15">
        <v>96</v>
      </c>
      <c r="J10" s="15">
        <v>60</v>
      </c>
      <c r="K10" s="15">
        <v>34</v>
      </c>
      <c r="L10" s="15">
        <v>5</v>
      </c>
      <c r="M10" s="84">
        <v>48.96</v>
      </c>
      <c r="N10" s="73">
        <v>49</v>
      </c>
      <c r="O10" s="64">
        <v>3000</v>
      </c>
      <c r="P10" s="65">
        <f>Table2245236891011121314151617181920212224234567891011121314151638[[#This Row],[PEMBULATAN]]*O10</f>
        <v>147000</v>
      </c>
    </row>
    <row r="11" spans="1:16" ht="39" customHeight="1" x14ac:dyDescent="0.2">
      <c r="A11" s="105"/>
      <c r="B11" s="76"/>
      <c r="C11" s="90" t="s">
        <v>5120</v>
      </c>
      <c r="D11" s="79" t="s">
        <v>82</v>
      </c>
      <c r="E11" s="13">
        <v>44419</v>
      </c>
      <c r="F11" s="77" t="s">
        <v>1556</v>
      </c>
      <c r="G11" s="13">
        <v>44422</v>
      </c>
      <c r="H11" s="78" t="s">
        <v>1557</v>
      </c>
      <c r="I11" s="15">
        <v>82</v>
      </c>
      <c r="J11" s="15">
        <v>64</v>
      </c>
      <c r="K11" s="15">
        <v>37</v>
      </c>
      <c r="L11" s="15">
        <v>3</v>
      </c>
      <c r="M11" s="84">
        <v>48.543999999999997</v>
      </c>
      <c r="N11" s="73">
        <v>49</v>
      </c>
      <c r="O11" s="64">
        <v>3000</v>
      </c>
      <c r="P11" s="65">
        <f>Table2245236891011121314151617181920212224234567891011121314151638[[#This Row],[PEMBULATAN]]*O11</f>
        <v>147000</v>
      </c>
    </row>
    <row r="12" spans="1:16" ht="39" customHeight="1" x14ac:dyDescent="0.2">
      <c r="A12" s="105"/>
      <c r="B12" s="76"/>
      <c r="C12" s="90" t="s">
        <v>5121</v>
      </c>
      <c r="D12" s="79" t="s">
        <v>82</v>
      </c>
      <c r="E12" s="13">
        <v>44419</v>
      </c>
      <c r="F12" s="77" t="s">
        <v>1556</v>
      </c>
      <c r="G12" s="13">
        <v>44422</v>
      </c>
      <c r="H12" s="78" t="s">
        <v>1557</v>
      </c>
      <c r="I12" s="15">
        <v>100</v>
      </c>
      <c r="J12" s="15">
        <v>50</v>
      </c>
      <c r="K12" s="15">
        <v>40</v>
      </c>
      <c r="L12" s="15">
        <v>2</v>
      </c>
      <c r="M12" s="84">
        <v>50</v>
      </c>
      <c r="N12" s="73">
        <v>50</v>
      </c>
      <c r="O12" s="64">
        <v>3000</v>
      </c>
      <c r="P12" s="65">
        <f>Table2245236891011121314151617181920212224234567891011121314151638[[#This Row],[PEMBULATAN]]*O12</f>
        <v>150000</v>
      </c>
    </row>
    <row r="13" spans="1:16" ht="39" customHeight="1" x14ac:dyDescent="0.2">
      <c r="A13" s="105"/>
      <c r="B13" s="76"/>
      <c r="C13" s="90" t="s">
        <v>5122</v>
      </c>
      <c r="D13" s="79" t="s">
        <v>82</v>
      </c>
      <c r="E13" s="13">
        <v>44419</v>
      </c>
      <c r="F13" s="77" t="s">
        <v>1556</v>
      </c>
      <c r="G13" s="13">
        <v>44422</v>
      </c>
      <c r="H13" s="78" t="s">
        <v>1557</v>
      </c>
      <c r="I13" s="15">
        <v>95</v>
      </c>
      <c r="J13" s="15">
        <v>63</v>
      </c>
      <c r="K13" s="15">
        <v>40</v>
      </c>
      <c r="L13" s="15">
        <v>8</v>
      </c>
      <c r="M13" s="84">
        <v>59.85</v>
      </c>
      <c r="N13" s="73">
        <v>60</v>
      </c>
      <c r="O13" s="64">
        <v>3000</v>
      </c>
      <c r="P13" s="65">
        <f>Table2245236891011121314151617181920212224234567891011121314151638[[#This Row],[PEMBULATAN]]*O13</f>
        <v>180000</v>
      </c>
    </row>
    <row r="14" spans="1:16" ht="39" customHeight="1" x14ac:dyDescent="0.2">
      <c r="A14" s="105"/>
      <c r="B14" s="76"/>
      <c r="C14" s="90" t="s">
        <v>5123</v>
      </c>
      <c r="D14" s="79" t="s">
        <v>82</v>
      </c>
      <c r="E14" s="13">
        <v>44419</v>
      </c>
      <c r="F14" s="77" t="s">
        <v>1556</v>
      </c>
      <c r="G14" s="13">
        <v>44422</v>
      </c>
      <c r="H14" s="78" t="s">
        <v>1557</v>
      </c>
      <c r="I14" s="15">
        <v>86</v>
      </c>
      <c r="J14" s="15">
        <v>50</v>
      </c>
      <c r="K14" s="15">
        <v>30</v>
      </c>
      <c r="L14" s="15">
        <v>3</v>
      </c>
      <c r="M14" s="84">
        <v>32.25</v>
      </c>
      <c r="N14" s="73">
        <v>32</v>
      </c>
      <c r="O14" s="64">
        <v>3000</v>
      </c>
      <c r="P14" s="65">
        <f>Table2245236891011121314151617181920212224234567891011121314151638[[#This Row],[PEMBULATAN]]*O14</f>
        <v>96000</v>
      </c>
    </row>
    <row r="15" spans="1:16" ht="22.5" customHeight="1" x14ac:dyDescent="0.2">
      <c r="A15" s="144" t="s">
        <v>33</v>
      </c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6"/>
      <c r="M15" s="80">
        <f>SUBTOTAL(109,Table2245236891011121314151617181920212224234567891011121314151638[KG VOLUME])</f>
        <v>468.375</v>
      </c>
      <c r="N15" s="68">
        <f>SUM(N3:N14)</f>
        <v>473</v>
      </c>
      <c r="O15" s="147">
        <f>SUM(P3:P14)</f>
        <v>1419000</v>
      </c>
      <c r="P15" s="148"/>
    </row>
    <row r="16" spans="1:16" ht="22.5" customHeight="1" x14ac:dyDescent="0.2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6"/>
      <c r="N16" s="88" t="s">
        <v>54</v>
      </c>
      <c r="O16" s="87"/>
      <c r="P16" s="87">
        <f>O15*10%</f>
        <v>141900</v>
      </c>
    </row>
    <row r="17" spans="1:16" x14ac:dyDescent="0.2">
      <c r="A17" s="11"/>
      <c r="B17" s="56" t="s">
        <v>47</v>
      </c>
      <c r="C17" s="55"/>
      <c r="D17" s="57" t="s">
        <v>48</v>
      </c>
      <c r="H17" s="63"/>
      <c r="N17" s="62" t="s">
        <v>34</v>
      </c>
      <c r="P17" s="69">
        <f>O15*1%</f>
        <v>14190</v>
      </c>
    </row>
    <row r="18" spans="1:16" x14ac:dyDescent="0.2">
      <c r="A18" s="11"/>
      <c r="H18" s="63"/>
      <c r="N18" s="62" t="s">
        <v>35</v>
      </c>
      <c r="P18" s="71">
        <v>0</v>
      </c>
    </row>
    <row r="19" spans="1:16" ht="15.75" thickBot="1" x14ac:dyDescent="0.25">
      <c r="A19" s="11"/>
      <c r="H19" s="63"/>
      <c r="N19" s="62" t="s">
        <v>36</v>
      </c>
      <c r="P19" s="71">
        <v>0</v>
      </c>
    </row>
    <row r="20" spans="1:16" x14ac:dyDescent="0.2">
      <c r="A20" s="11"/>
      <c r="H20" s="63"/>
      <c r="N20" s="66" t="s">
        <v>37</v>
      </c>
      <c r="O20" s="67"/>
      <c r="P20" s="70">
        <f>O15-P16+P17</f>
        <v>1291290</v>
      </c>
    </row>
    <row r="21" spans="1:16" x14ac:dyDescent="0.2">
      <c r="B21" s="56"/>
      <c r="C21" s="55"/>
      <c r="D21" s="57"/>
    </row>
    <row r="23" spans="1:16" x14ac:dyDescent="0.2">
      <c r="A23" s="11"/>
      <c r="H23" s="63"/>
      <c r="P23" s="72"/>
    </row>
    <row r="24" spans="1:16" x14ac:dyDescent="0.2">
      <c r="A24" s="11"/>
      <c r="H24" s="63"/>
      <c r="O24" s="58"/>
      <c r="P24" s="72"/>
    </row>
    <row r="25" spans="1:16" s="3" customFormat="1" x14ac:dyDescent="0.25">
      <c r="A25" s="11"/>
      <c r="B25" s="2"/>
      <c r="C25" s="2"/>
      <c r="E25" s="12"/>
      <c r="H25" s="63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3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3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3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3"/>
      <c r="N29" s="14"/>
      <c r="O29" s="14"/>
      <c r="P29" s="14"/>
    </row>
    <row r="30" spans="1:16" s="3" customFormat="1" x14ac:dyDescent="0.25">
      <c r="A30" s="11"/>
      <c r="B30" s="2"/>
      <c r="C30" s="2"/>
      <c r="E30" s="12"/>
      <c r="H30" s="63"/>
      <c r="N30" s="14"/>
      <c r="O30" s="14"/>
      <c r="P30" s="14"/>
    </row>
    <row r="31" spans="1:16" s="3" customFormat="1" x14ac:dyDescent="0.25">
      <c r="A31" s="11"/>
      <c r="B31" s="2"/>
      <c r="C31" s="2"/>
      <c r="E31" s="12"/>
      <c r="H31" s="63"/>
      <c r="N31" s="14"/>
      <c r="O31" s="14"/>
      <c r="P31" s="14"/>
    </row>
    <row r="32" spans="1:16" s="3" customFormat="1" x14ac:dyDescent="0.25">
      <c r="A32" s="11"/>
      <c r="B32" s="2"/>
      <c r="C32" s="2"/>
      <c r="E32" s="12"/>
      <c r="H32" s="63"/>
      <c r="N32" s="14"/>
      <c r="O32" s="14"/>
      <c r="P32" s="14"/>
    </row>
    <row r="33" spans="1:16" s="3" customFormat="1" x14ac:dyDescent="0.25">
      <c r="A33" s="11"/>
      <c r="B33" s="2"/>
      <c r="C33" s="2"/>
      <c r="E33" s="12"/>
      <c r="H33" s="63"/>
      <c r="N33" s="14"/>
      <c r="O33" s="14"/>
      <c r="P33" s="14"/>
    </row>
    <row r="34" spans="1:16" s="3" customFormat="1" x14ac:dyDescent="0.25">
      <c r="A34" s="11"/>
      <c r="B34" s="2"/>
      <c r="C34" s="2"/>
      <c r="E34" s="12"/>
      <c r="H34" s="63"/>
      <c r="N34" s="14"/>
      <c r="O34" s="14"/>
      <c r="P34" s="14"/>
    </row>
    <row r="35" spans="1:16" s="3" customFormat="1" x14ac:dyDescent="0.25">
      <c r="A35" s="11"/>
      <c r="B35" s="2"/>
      <c r="C35" s="2"/>
      <c r="E35" s="12"/>
      <c r="H35" s="63"/>
      <c r="N35" s="14"/>
      <c r="O35" s="14"/>
      <c r="P35" s="14"/>
    </row>
    <row r="36" spans="1:16" s="3" customFormat="1" x14ac:dyDescent="0.25">
      <c r="A36" s="11"/>
      <c r="B36" s="2"/>
      <c r="C36" s="2"/>
      <c r="E36" s="12"/>
      <c r="H36" s="63"/>
      <c r="N36" s="14"/>
      <c r="O36" s="14"/>
      <c r="P36" s="14"/>
    </row>
  </sheetData>
  <mergeCells count="3">
    <mergeCell ref="A3:A4"/>
    <mergeCell ref="A15:L15"/>
    <mergeCell ref="O15:P15"/>
  </mergeCells>
  <conditionalFormatting sqref="B3">
    <cfRule type="duplicateValues" dxfId="355" priority="1"/>
  </conditionalFormatting>
  <conditionalFormatting sqref="B4:B14">
    <cfRule type="duplicateValues" dxfId="354" priority="8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rgb="FF92D050"/>
  </sheetPr>
  <dimension ref="A1:P289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F205" sqref="F20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2058</v>
      </c>
      <c r="B3" s="75" t="s">
        <v>2059</v>
      </c>
      <c r="C3" s="9" t="s">
        <v>2060</v>
      </c>
      <c r="D3" s="77" t="s">
        <v>82</v>
      </c>
      <c r="E3" s="13">
        <v>44419</v>
      </c>
      <c r="F3" s="77" t="s">
        <v>1556</v>
      </c>
      <c r="G3" s="13">
        <v>44422</v>
      </c>
      <c r="H3" s="10" t="s">
        <v>1557</v>
      </c>
      <c r="I3" s="1">
        <v>76</v>
      </c>
      <c r="J3" s="1">
        <v>56</v>
      </c>
      <c r="K3" s="1">
        <v>37</v>
      </c>
      <c r="L3" s="1">
        <v>17</v>
      </c>
      <c r="M3" s="83">
        <v>39.368000000000002</v>
      </c>
      <c r="N3" s="8">
        <v>40</v>
      </c>
      <c r="O3" s="64">
        <v>3000</v>
      </c>
      <c r="P3" s="65">
        <f>Table22452368910111213141516171819202122242345678910111213141516[[#This Row],[PEMBULATAN]]*O3</f>
        <v>120000</v>
      </c>
    </row>
    <row r="4" spans="1:16" ht="39" customHeight="1" x14ac:dyDescent="0.2">
      <c r="A4" s="143"/>
      <c r="B4" s="76"/>
      <c r="C4" s="9" t="s">
        <v>2061</v>
      </c>
      <c r="D4" s="77" t="s">
        <v>82</v>
      </c>
      <c r="E4" s="13">
        <v>44419</v>
      </c>
      <c r="F4" s="77" t="s">
        <v>1556</v>
      </c>
      <c r="G4" s="13">
        <v>44422</v>
      </c>
      <c r="H4" s="10" t="s">
        <v>1557</v>
      </c>
      <c r="I4" s="1">
        <v>62</v>
      </c>
      <c r="J4" s="1">
        <v>60</v>
      </c>
      <c r="K4" s="1">
        <v>31</v>
      </c>
      <c r="L4" s="1">
        <v>7</v>
      </c>
      <c r="M4" s="83">
        <v>28.83</v>
      </c>
      <c r="N4" s="8">
        <v>29</v>
      </c>
      <c r="O4" s="64">
        <v>3000</v>
      </c>
      <c r="P4" s="65">
        <f>Table22452368910111213141516171819202122242345678910111213141516[[#This Row],[PEMBULATAN]]*O4</f>
        <v>87000</v>
      </c>
    </row>
    <row r="5" spans="1:16" ht="39" customHeight="1" x14ac:dyDescent="0.2">
      <c r="A5" s="94"/>
      <c r="B5" s="76"/>
      <c r="C5" s="90" t="s">
        <v>2062</v>
      </c>
      <c r="D5" s="79" t="s">
        <v>82</v>
      </c>
      <c r="E5" s="13">
        <v>44419</v>
      </c>
      <c r="F5" s="77" t="s">
        <v>1556</v>
      </c>
      <c r="G5" s="13">
        <v>44422</v>
      </c>
      <c r="H5" s="78" t="s">
        <v>1557</v>
      </c>
      <c r="I5" s="15">
        <v>92</v>
      </c>
      <c r="J5" s="15">
        <v>67</v>
      </c>
      <c r="K5" s="15">
        <v>33</v>
      </c>
      <c r="L5" s="15">
        <v>17</v>
      </c>
      <c r="M5" s="84">
        <v>50.853000000000002</v>
      </c>
      <c r="N5" s="73">
        <v>51</v>
      </c>
      <c r="O5" s="64">
        <v>3000</v>
      </c>
      <c r="P5" s="65">
        <f>Table22452368910111213141516171819202122242345678910111213141516[[#This Row],[PEMBULATAN]]*O5</f>
        <v>153000</v>
      </c>
    </row>
    <row r="6" spans="1:16" ht="39" customHeight="1" x14ac:dyDescent="0.2">
      <c r="A6" s="94"/>
      <c r="B6" s="76"/>
      <c r="C6" s="90" t="s">
        <v>2063</v>
      </c>
      <c r="D6" s="79" t="s">
        <v>82</v>
      </c>
      <c r="E6" s="13">
        <v>44419</v>
      </c>
      <c r="F6" s="77" t="s">
        <v>1556</v>
      </c>
      <c r="G6" s="13">
        <v>44422</v>
      </c>
      <c r="H6" s="78" t="s">
        <v>1557</v>
      </c>
      <c r="I6" s="15">
        <v>103</v>
      </c>
      <c r="J6" s="15">
        <v>60</v>
      </c>
      <c r="K6" s="15">
        <v>35</v>
      </c>
      <c r="L6" s="15">
        <v>7</v>
      </c>
      <c r="M6" s="84">
        <v>54.075000000000003</v>
      </c>
      <c r="N6" s="73">
        <v>54</v>
      </c>
      <c r="O6" s="64">
        <v>3000</v>
      </c>
      <c r="P6" s="65">
        <f>Table22452368910111213141516171819202122242345678910111213141516[[#This Row],[PEMBULATAN]]*O6</f>
        <v>162000</v>
      </c>
    </row>
    <row r="7" spans="1:16" ht="39" customHeight="1" x14ac:dyDescent="0.2">
      <c r="A7" s="94"/>
      <c r="B7" s="76"/>
      <c r="C7" s="90" t="s">
        <v>2064</v>
      </c>
      <c r="D7" s="79" t="s">
        <v>82</v>
      </c>
      <c r="E7" s="13">
        <v>44419</v>
      </c>
      <c r="F7" s="77" t="s">
        <v>1556</v>
      </c>
      <c r="G7" s="13">
        <v>44422</v>
      </c>
      <c r="H7" s="78" t="s">
        <v>1557</v>
      </c>
      <c r="I7" s="15">
        <v>93</v>
      </c>
      <c r="J7" s="15">
        <v>56</v>
      </c>
      <c r="K7" s="15">
        <v>34</v>
      </c>
      <c r="L7" s="15">
        <v>14</v>
      </c>
      <c r="M7" s="84">
        <v>44.268000000000001</v>
      </c>
      <c r="N7" s="73">
        <v>44</v>
      </c>
      <c r="O7" s="64">
        <v>3000</v>
      </c>
      <c r="P7" s="65">
        <f>Table22452368910111213141516171819202122242345678910111213141516[[#This Row],[PEMBULATAN]]*O7</f>
        <v>132000</v>
      </c>
    </row>
    <row r="8" spans="1:16" ht="39" customHeight="1" x14ac:dyDescent="0.2">
      <c r="A8" s="94"/>
      <c r="B8" s="76"/>
      <c r="C8" s="90" t="s">
        <v>2065</v>
      </c>
      <c r="D8" s="79" t="s">
        <v>82</v>
      </c>
      <c r="E8" s="13">
        <v>44419</v>
      </c>
      <c r="F8" s="77" t="s">
        <v>1556</v>
      </c>
      <c r="G8" s="13">
        <v>44422</v>
      </c>
      <c r="H8" s="78" t="s">
        <v>1557</v>
      </c>
      <c r="I8" s="15">
        <v>79</v>
      </c>
      <c r="J8" s="15">
        <v>60</v>
      </c>
      <c r="K8" s="15">
        <v>28</v>
      </c>
      <c r="L8" s="15">
        <v>1</v>
      </c>
      <c r="M8" s="84">
        <v>33.18</v>
      </c>
      <c r="N8" s="73">
        <v>33</v>
      </c>
      <c r="O8" s="64">
        <v>3000</v>
      </c>
      <c r="P8" s="65">
        <f>Table22452368910111213141516171819202122242345678910111213141516[[#This Row],[PEMBULATAN]]*O8</f>
        <v>99000</v>
      </c>
    </row>
    <row r="9" spans="1:16" ht="39" customHeight="1" x14ac:dyDescent="0.2">
      <c r="A9" s="94"/>
      <c r="B9" s="76"/>
      <c r="C9" s="90" t="s">
        <v>2066</v>
      </c>
      <c r="D9" s="79" t="s">
        <v>82</v>
      </c>
      <c r="E9" s="13">
        <v>44419</v>
      </c>
      <c r="F9" s="77" t="s">
        <v>1556</v>
      </c>
      <c r="G9" s="13">
        <v>44422</v>
      </c>
      <c r="H9" s="78" t="s">
        <v>1557</v>
      </c>
      <c r="I9" s="15">
        <v>90</v>
      </c>
      <c r="J9" s="15">
        <v>60</v>
      </c>
      <c r="K9" s="15">
        <v>25</v>
      </c>
      <c r="L9" s="15">
        <v>12</v>
      </c>
      <c r="M9" s="84">
        <v>33.75</v>
      </c>
      <c r="N9" s="73">
        <v>34</v>
      </c>
      <c r="O9" s="64">
        <v>3000</v>
      </c>
      <c r="P9" s="65">
        <f>Table22452368910111213141516171819202122242345678910111213141516[[#This Row],[PEMBULATAN]]*O9</f>
        <v>102000</v>
      </c>
    </row>
    <row r="10" spans="1:16" ht="39" customHeight="1" x14ac:dyDescent="0.2">
      <c r="A10" s="94"/>
      <c r="B10" s="76"/>
      <c r="C10" s="90" t="s">
        <v>2067</v>
      </c>
      <c r="D10" s="79" t="s">
        <v>82</v>
      </c>
      <c r="E10" s="13">
        <v>44419</v>
      </c>
      <c r="F10" s="77" t="s">
        <v>1556</v>
      </c>
      <c r="G10" s="13">
        <v>44422</v>
      </c>
      <c r="H10" s="78" t="s">
        <v>1557</v>
      </c>
      <c r="I10" s="15">
        <v>50</v>
      </c>
      <c r="J10" s="15">
        <v>44</v>
      </c>
      <c r="K10" s="15">
        <v>15</v>
      </c>
      <c r="L10" s="15">
        <v>11</v>
      </c>
      <c r="M10" s="84">
        <v>8.25</v>
      </c>
      <c r="N10" s="73">
        <v>11</v>
      </c>
      <c r="O10" s="64">
        <v>3000</v>
      </c>
      <c r="P10" s="65">
        <f>Table22452368910111213141516171819202122242345678910111213141516[[#This Row],[PEMBULATAN]]*O10</f>
        <v>33000</v>
      </c>
    </row>
    <row r="11" spans="1:16" ht="39" customHeight="1" x14ac:dyDescent="0.2">
      <c r="A11" s="94"/>
      <c r="B11" s="76"/>
      <c r="C11" s="90" t="s">
        <v>2068</v>
      </c>
      <c r="D11" s="79" t="s">
        <v>82</v>
      </c>
      <c r="E11" s="13">
        <v>44419</v>
      </c>
      <c r="F11" s="77" t="s">
        <v>1556</v>
      </c>
      <c r="G11" s="13">
        <v>44422</v>
      </c>
      <c r="H11" s="78" t="s">
        <v>1557</v>
      </c>
      <c r="I11" s="15">
        <v>98</v>
      </c>
      <c r="J11" s="15">
        <v>70</v>
      </c>
      <c r="K11" s="15">
        <v>30</v>
      </c>
      <c r="L11" s="15">
        <v>5</v>
      </c>
      <c r="M11" s="84">
        <v>51.45</v>
      </c>
      <c r="N11" s="73">
        <v>52</v>
      </c>
      <c r="O11" s="64">
        <v>3000</v>
      </c>
      <c r="P11" s="65">
        <f>Table22452368910111213141516171819202122242345678910111213141516[[#This Row],[PEMBULATAN]]*O11</f>
        <v>156000</v>
      </c>
    </row>
    <row r="12" spans="1:16" ht="39" customHeight="1" x14ac:dyDescent="0.2">
      <c r="A12" s="94"/>
      <c r="B12" s="76"/>
      <c r="C12" s="90" t="s">
        <v>2069</v>
      </c>
      <c r="D12" s="79" t="s">
        <v>82</v>
      </c>
      <c r="E12" s="13">
        <v>44419</v>
      </c>
      <c r="F12" s="77" t="s">
        <v>1556</v>
      </c>
      <c r="G12" s="13">
        <v>44422</v>
      </c>
      <c r="H12" s="78" t="s">
        <v>1557</v>
      </c>
      <c r="I12" s="15">
        <v>74</v>
      </c>
      <c r="J12" s="15">
        <v>63</v>
      </c>
      <c r="K12" s="15">
        <v>37</v>
      </c>
      <c r="L12" s="15">
        <v>5</v>
      </c>
      <c r="M12" s="84">
        <v>43.1235</v>
      </c>
      <c r="N12" s="73">
        <v>43</v>
      </c>
      <c r="O12" s="64">
        <v>3000</v>
      </c>
      <c r="P12" s="65">
        <f>Table22452368910111213141516171819202122242345678910111213141516[[#This Row],[PEMBULATAN]]*O12</f>
        <v>129000</v>
      </c>
    </row>
    <row r="13" spans="1:16" ht="39" customHeight="1" x14ac:dyDescent="0.2">
      <c r="A13" s="94"/>
      <c r="B13" s="76"/>
      <c r="C13" s="90" t="s">
        <v>2070</v>
      </c>
      <c r="D13" s="79" t="s">
        <v>82</v>
      </c>
      <c r="E13" s="13">
        <v>44419</v>
      </c>
      <c r="F13" s="77" t="s">
        <v>1556</v>
      </c>
      <c r="G13" s="13">
        <v>44422</v>
      </c>
      <c r="H13" s="78" t="s">
        <v>1557</v>
      </c>
      <c r="I13" s="15">
        <v>80</v>
      </c>
      <c r="J13" s="15">
        <v>65</v>
      </c>
      <c r="K13" s="15">
        <v>27</v>
      </c>
      <c r="L13" s="15">
        <v>3</v>
      </c>
      <c r="M13" s="84">
        <v>35.1</v>
      </c>
      <c r="N13" s="73">
        <v>35</v>
      </c>
      <c r="O13" s="64">
        <v>3000</v>
      </c>
      <c r="P13" s="65">
        <f>Table22452368910111213141516171819202122242345678910111213141516[[#This Row],[PEMBULATAN]]*O13</f>
        <v>105000</v>
      </c>
    </row>
    <row r="14" spans="1:16" ht="39" customHeight="1" x14ac:dyDescent="0.2">
      <c r="A14" s="94"/>
      <c r="B14" s="76"/>
      <c r="C14" s="90" t="s">
        <v>2071</v>
      </c>
      <c r="D14" s="79" t="s">
        <v>82</v>
      </c>
      <c r="E14" s="13">
        <v>44419</v>
      </c>
      <c r="F14" s="77" t="s">
        <v>1556</v>
      </c>
      <c r="G14" s="13">
        <v>44422</v>
      </c>
      <c r="H14" s="78" t="s">
        <v>1557</v>
      </c>
      <c r="I14" s="15">
        <v>72</v>
      </c>
      <c r="J14" s="15">
        <v>60</v>
      </c>
      <c r="K14" s="15">
        <v>30</v>
      </c>
      <c r="L14" s="15">
        <v>5</v>
      </c>
      <c r="M14" s="84">
        <v>32.4</v>
      </c>
      <c r="N14" s="73">
        <v>33</v>
      </c>
      <c r="O14" s="64">
        <v>3000</v>
      </c>
      <c r="P14" s="65">
        <f>Table22452368910111213141516171819202122242345678910111213141516[[#This Row],[PEMBULATAN]]*O14</f>
        <v>99000</v>
      </c>
    </row>
    <row r="15" spans="1:16" ht="39" customHeight="1" x14ac:dyDescent="0.2">
      <c r="A15" s="94"/>
      <c r="B15" s="92"/>
      <c r="C15" s="90" t="s">
        <v>2072</v>
      </c>
      <c r="D15" s="79" t="s">
        <v>82</v>
      </c>
      <c r="E15" s="13">
        <v>44419</v>
      </c>
      <c r="F15" s="77" t="s">
        <v>1556</v>
      </c>
      <c r="G15" s="13">
        <v>44422</v>
      </c>
      <c r="H15" s="78" t="s">
        <v>1557</v>
      </c>
      <c r="I15" s="15">
        <v>61</v>
      </c>
      <c r="J15" s="15">
        <v>79</v>
      </c>
      <c r="K15" s="15">
        <v>22</v>
      </c>
      <c r="L15" s="15">
        <v>10</v>
      </c>
      <c r="M15" s="84">
        <v>26.5045</v>
      </c>
      <c r="N15" s="73">
        <v>27</v>
      </c>
      <c r="O15" s="64">
        <v>3000</v>
      </c>
      <c r="P15" s="65">
        <f>Table22452368910111213141516171819202122242345678910111213141516[[#This Row],[PEMBULATAN]]*O15</f>
        <v>81000</v>
      </c>
    </row>
    <row r="16" spans="1:16" ht="39" customHeight="1" x14ac:dyDescent="0.2">
      <c r="A16" s="94"/>
      <c r="B16" s="76" t="s">
        <v>2073</v>
      </c>
      <c r="C16" s="90" t="s">
        <v>2074</v>
      </c>
      <c r="D16" s="79" t="s">
        <v>82</v>
      </c>
      <c r="E16" s="13">
        <v>44419</v>
      </c>
      <c r="F16" s="77" t="s">
        <v>1556</v>
      </c>
      <c r="G16" s="13">
        <v>44422</v>
      </c>
      <c r="H16" s="78" t="s">
        <v>1557</v>
      </c>
      <c r="I16" s="15">
        <v>60</v>
      </c>
      <c r="J16" s="15">
        <v>62</v>
      </c>
      <c r="K16" s="15">
        <v>40</v>
      </c>
      <c r="L16" s="15">
        <v>50</v>
      </c>
      <c r="M16" s="84">
        <v>37.200000000000003</v>
      </c>
      <c r="N16" s="73">
        <v>50</v>
      </c>
      <c r="O16" s="64">
        <v>3000</v>
      </c>
      <c r="P16" s="65">
        <f>Table22452368910111213141516171819202122242345678910111213141516[[#This Row],[PEMBULATAN]]*O16</f>
        <v>150000</v>
      </c>
    </row>
    <row r="17" spans="1:16" ht="39" customHeight="1" x14ac:dyDescent="0.2">
      <c r="A17" s="94"/>
      <c r="B17" s="76"/>
      <c r="C17" s="90" t="s">
        <v>2075</v>
      </c>
      <c r="D17" s="79" t="s">
        <v>82</v>
      </c>
      <c r="E17" s="13">
        <v>44419</v>
      </c>
      <c r="F17" s="77" t="s">
        <v>1556</v>
      </c>
      <c r="G17" s="13">
        <v>44422</v>
      </c>
      <c r="H17" s="78" t="s">
        <v>1557</v>
      </c>
      <c r="I17" s="15">
        <v>32</v>
      </c>
      <c r="J17" s="15">
        <v>26</v>
      </c>
      <c r="K17" s="15">
        <v>26</v>
      </c>
      <c r="L17" s="15">
        <v>45</v>
      </c>
      <c r="M17" s="84">
        <v>5.4080000000000004</v>
      </c>
      <c r="N17" s="73">
        <v>45</v>
      </c>
      <c r="O17" s="64">
        <v>3000</v>
      </c>
      <c r="P17" s="65">
        <f>Table22452368910111213141516171819202122242345678910111213141516[[#This Row],[PEMBULATAN]]*O17</f>
        <v>135000</v>
      </c>
    </row>
    <row r="18" spans="1:16" ht="39" customHeight="1" x14ac:dyDescent="0.2">
      <c r="A18" s="94"/>
      <c r="B18" s="76"/>
      <c r="C18" s="90" t="s">
        <v>2076</v>
      </c>
      <c r="D18" s="79" t="s">
        <v>82</v>
      </c>
      <c r="E18" s="13">
        <v>44419</v>
      </c>
      <c r="F18" s="77" t="s">
        <v>1556</v>
      </c>
      <c r="G18" s="13">
        <v>44422</v>
      </c>
      <c r="H18" s="78" t="s">
        <v>1557</v>
      </c>
      <c r="I18" s="15">
        <v>36</v>
      </c>
      <c r="J18" s="15">
        <v>35</v>
      </c>
      <c r="K18" s="15">
        <v>35</v>
      </c>
      <c r="L18" s="15">
        <v>5</v>
      </c>
      <c r="M18" s="84">
        <v>11.025</v>
      </c>
      <c r="N18" s="73">
        <v>11</v>
      </c>
      <c r="O18" s="64">
        <v>3000</v>
      </c>
      <c r="P18" s="65">
        <f>Table22452368910111213141516171819202122242345678910111213141516[[#This Row],[PEMBULATAN]]*O18</f>
        <v>33000</v>
      </c>
    </row>
    <row r="19" spans="1:16" ht="39" customHeight="1" x14ac:dyDescent="0.2">
      <c r="A19" s="94"/>
      <c r="B19" s="76"/>
      <c r="C19" s="90" t="s">
        <v>2077</v>
      </c>
      <c r="D19" s="79" t="s">
        <v>82</v>
      </c>
      <c r="E19" s="13">
        <v>44419</v>
      </c>
      <c r="F19" s="77" t="s">
        <v>1556</v>
      </c>
      <c r="G19" s="13">
        <v>44422</v>
      </c>
      <c r="H19" s="78" t="s">
        <v>1557</v>
      </c>
      <c r="I19" s="15">
        <v>37</v>
      </c>
      <c r="J19" s="15">
        <v>37</v>
      </c>
      <c r="K19" s="15">
        <v>37</v>
      </c>
      <c r="L19" s="15">
        <v>3</v>
      </c>
      <c r="M19" s="84">
        <v>12.66325</v>
      </c>
      <c r="N19" s="73">
        <v>13</v>
      </c>
      <c r="O19" s="64">
        <v>3000</v>
      </c>
      <c r="P19" s="65">
        <f>Table22452368910111213141516171819202122242345678910111213141516[[#This Row],[PEMBULATAN]]*O19</f>
        <v>39000</v>
      </c>
    </row>
    <row r="20" spans="1:16" ht="39" customHeight="1" x14ac:dyDescent="0.2">
      <c r="A20" s="94"/>
      <c r="B20" s="76"/>
      <c r="C20" s="90" t="s">
        <v>2078</v>
      </c>
      <c r="D20" s="79" t="s">
        <v>82</v>
      </c>
      <c r="E20" s="13">
        <v>44419</v>
      </c>
      <c r="F20" s="77" t="s">
        <v>1556</v>
      </c>
      <c r="G20" s="13">
        <v>44422</v>
      </c>
      <c r="H20" s="78" t="s">
        <v>1557</v>
      </c>
      <c r="I20" s="15">
        <v>37</v>
      </c>
      <c r="J20" s="15">
        <v>41</v>
      </c>
      <c r="K20" s="15">
        <v>41</v>
      </c>
      <c r="L20" s="15">
        <v>4</v>
      </c>
      <c r="M20" s="84">
        <v>15.549250000000001</v>
      </c>
      <c r="N20" s="73">
        <v>16</v>
      </c>
      <c r="O20" s="64">
        <v>3000</v>
      </c>
      <c r="P20" s="65">
        <f>Table22452368910111213141516171819202122242345678910111213141516[[#This Row],[PEMBULATAN]]*O20</f>
        <v>48000</v>
      </c>
    </row>
    <row r="21" spans="1:16" ht="39" customHeight="1" x14ac:dyDescent="0.2">
      <c r="A21" s="94"/>
      <c r="B21" s="76"/>
      <c r="C21" s="90" t="s">
        <v>2079</v>
      </c>
      <c r="D21" s="79" t="s">
        <v>82</v>
      </c>
      <c r="E21" s="13">
        <v>44419</v>
      </c>
      <c r="F21" s="77" t="s">
        <v>1556</v>
      </c>
      <c r="G21" s="13">
        <v>44422</v>
      </c>
      <c r="H21" s="78" t="s">
        <v>1557</v>
      </c>
      <c r="I21" s="15">
        <v>42</v>
      </c>
      <c r="J21" s="15">
        <v>32</v>
      </c>
      <c r="K21" s="15">
        <v>30</v>
      </c>
      <c r="L21" s="15">
        <v>3</v>
      </c>
      <c r="M21" s="84">
        <v>10.08</v>
      </c>
      <c r="N21" s="73">
        <v>10</v>
      </c>
      <c r="O21" s="64">
        <v>3000</v>
      </c>
      <c r="P21" s="65">
        <f>Table22452368910111213141516171819202122242345678910111213141516[[#This Row],[PEMBULATAN]]*O21</f>
        <v>30000</v>
      </c>
    </row>
    <row r="22" spans="1:16" ht="39" customHeight="1" x14ac:dyDescent="0.2">
      <c r="A22" s="94"/>
      <c r="B22" s="76"/>
      <c r="C22" s="90" t="s">
        <v>2080</v>
      </c>
      <c r="D22" s="79" t="s">
        <v>82</v>
      </c>
      <c r="E22" s="13">
        <v>44419</v>
      </c>
      <c r="F22" s="77" t="s">
        <v>1556</v>
      </c>
      <c r="G22" s="13">
        <v>44422</v>
      </c>
      <c r="H22" s="78" t="s">
        <v>1557</v>
      </c>
      <c r="I22" s="15">
        <v>43</v>
      </c>
      <c r="J22" s="15">
        <v>34</v>
      </c>
      <c r="K22" s="15">
        <v>27</v>
      </c>
      <c r="L22" s="15">
        <v>25</v>
      </c>
      <c r="M22" s="84">
        <v>9.8684999999999992</v>
      </c>
      <c r="N22" s="73">
        <v>25</v>
      </c>
      <c r="O22" s="64">
        <v>3000</v>
      </c>
      <c r="P22" s="65">
        <f>Table22452368910111213141516171819202122242345678910111213141516[[#This Row],[PEMBULATAN]]*O22</f>
        <v>75000</v>
      </c>
    </row>
    <row r="23" spans="1:16" ht="39" customHeight="1" x14ac:dyDescent="0.2">
      <c r="A23" s="94"/>
      <c r="B23" s="76"/>
      <c r="C23" s="90" t="s">
        <v>2081</v>
      </c>
      <c r="D23" s="79" t="s">
        <v>82</v>
      </c>
      <c r="E23" s="13">
        <v>44419</v>
      </c>
      <c r="F23" s="77" t="s">
        <v>1556</v>
      </c>
      <c r="G23" s="13">
        <v>44422</v>
      </c>
      <c r="H23" s="78" t="s">
        <v>1557</v>
      </c>
      <c r="I23" s="15">
        <v>42</v>
      </c>
      <c r="J23" s="15">
        <v>33</v>
      </c>
      <c r="K23" s="15">
        <v>28</v>
      </c>
      <c r="L23" s="15">
        <v>22</v>
      </c>
      <c r="M23" s="84">
        <v>9.702</v>
      </c>
      <c r="N23" s="73">
        <v>22</v>
      </c>
      <c r="O23" s="64">
        <v>3000</v>
      </c>
      <c r="P23" s="65">
        <f>Table22452368910111213141516171819202122242345678910111213141516[[#This Row],[PEMBULATAN]]*O23</f>
        <v>66000</v>
      </c>
    </row>
    <row r="24" spans="1:16" ht="39" customHeight="1" x14ac:dyDescent="0.2">
      <c r="A24" s="94"/>
      <c r="B24" s="76"/>
      <c r="C24" s="90" t="s">
        <v>2082</v>
      </c>
      <c r="D24" s="79" t="s">
        <v>82</v>
      </c>
      <c r="E24" s="13">
        <v>44419</v>
      </c>
      <c r="F24" s="77" t="s">
        <v>1556</v>
      </c>
      <c r="G24" s="13">
        <v>44422</v>
      </c>
      <c r="H24" s="78" t="s">
        <v>1557</v>
      </c>
      <c r="I24" s="15">
        <v>107</v>
      </c>
      <c r="J24" s="15">
        <v>66</v>
      </c>
      <c r="K24" s="15">
        <v>11</v>
      </c>
      <c r="L24" s="15">
        <v>10</v>
      </c>
      <c r="M24" s="84">
        <v>19.420500000000001</v>
      </c>
      <c r="N24" s="73">
        <v>20</v>
      </c>
      <c r="O24" s="64">
        <v>3000</v>
      </c>
      <c r="P24" s="65">
        <f>Table22452368910111213141516171819202122242345678910111213141516[[#This Row],[PEMBULATAN]]*O24</f>
        <v>60000</v>
      </c>
    </row>
    <row r="25" spans="1:16" ht="39" customHeight="1" x14ac:dyDescent="0.2">
      <c r="A25" s="94"/>
      <c r="B25" s="76"/>
      <c r="C25" s="90" t="s">
        <v>2083</v>
      </c>
      <c r="D25" s="79" t="s">
        <v>82</v>
      </c>
      <c r="E25" s="13">
        <v>44419</v>
      </c>
      <c r="F25" s="77" t="s">
        <v>1556</v>
      </c>
      <c r="G25" s="13">
        <v>44422</v>
      </c>
      <c r="H25" s="78" t="s">
        <v>1557</v>
      </c>
      <c r="I25" s="15">
        <v>54</v>
      </c>
      <c r="J25" s="15">
        <v>63</v>
      </c>
      <c r="K25" s="15">
        <v>20</v>
      </c>
      <c r="L25" s="15">
        <v>6</v>
      </c>
      <c r="M25" s="84">
        <v>17.010000000000002</v>
      </c>
      <c r="N25" s="73">
        <v>17</v>
      </c>
      <c r="O25" s="64">
        <v>3000</v>
      </c>
      <c r="P25" s="65">
        <f>Table22452368910111213141516171819202122242345678910111213141516[[#This Row],[PEMBULATAN]]*O25</f>
        <v>51000</v>
      </c>
    </row>
    <row r="26" spans="1:16" ht="39" customHeight="1" x14ac:dyDescent="0.2">
      <c r="A26" s="94"/>
      <c r="B26" s="76"/>
      <c r="C26" s="90" t="s">
        <v>2084</v>
      </c>
      <c r="D26" s="79" t="s">
        <v>82</v>
      </c>
      <c r="E26" s="13">
        <v>44419</v>
      </c>
      <c r="F26" s="77" t="s">
        <v>1556</v>
      </c>
      <c r="G26" s="13">
        <v>44422</v>
      </c>
      <c r="H26" s="78" t="s">
        <v>1557</v>
      </c>
      <c r="I26" s="15">
        <v>91</v>
      </c>
      <c r="J26" s="15">
        <v>44</v>
      </c>
      <c r="K26" s="15">
        <v>20</v>
      </c>
      <c r="L26" s="15">
        <v>7</v>
      </c>
      <c r="M26" s="84">
        <v>20.02</v>
      </c>
      <c r="N26" s="73">
        <v>20</v>
      </c>
      <c r="O26" s="64">
        <v>3000</v>
      </c>
      <c r="P26" s="65">
        <f>Table22452368910111213141516171819202122242345678910111213141516[[#This Row],[PEMBULATAN]]*O26</f>
        <v>60000</v>
      </c>
    </row>
    <row r="27" spans="1:16" ht="39" customHeight="1" x14ac:dyDescent="0.2">
      <c r="A27" s="94"/>
      <c r="B27" s="76"/>
      <c r="C27" s="90" t="s">
        <v>2085</v>
      </c>
      <c r="D27" s="79" t="s">
        <v>82</v>
      </c>
      <c r="E27" s="13">
        <v>44419</v>
      </c>
      <c r="F27" s="77" t="s">
        <v>1556</v>
      </c>
      <c r="G27" s="13">
        <v>44422</v>
      </c>
      <c r="H27" s="78" t="s">
        <v>1557</v>
      </c>
      <c r="I27" s="15">
        <v>83</v>
      </c>
      <c r="J27" s="15">
        <v>43</v>
      </c>
      <c r="K27" s="15">
        <v>20</v>
      </c>
      <c r="L27" s="15">
        <v>21</v>
      </c>
      <c r="M27" s="84">
        <v>17.844999999999999</v>
      </c>
      <c r="N27" s="73">
        <v>21</v>
      </c>
      <c r="O27" s="64">
        <v>3000</v>
      </c>
      <c r="P27" s="65">
        <f>Table22452368910111213141516171819202122242345678910111213141516[[#This Row],[PEMBULATAN]]*O27</f>
        <v>63000</v>
      </c>
    </row>
    <row r="28" spans="1:16" ht="39" customHeight="1" x14ac:dyDescent="0.2">
      <c r="A28" s="94"/>
      <c r="B28" s="76"/>
      <c r="C28" s="90" t="s">
        <v>2086</v>
      </c>
      <c r="D28" s="79" t="s">
        <v>82</v>
      </c>
      <c r="E28" s="13">
        <v>44419</v>
      </c>
      <c r="F28" s="77" t="s">
        <v>1556</v>
      </c>
      <c r="G28" s="13">
        <v>44422</v>
      </c>
      <c r="H28" s="78" t="s">
        <v>1557</v>
      </c>
      <c r="I28" s="15">
        <v>92</v>
      </c>
      <c r="J28" s="15">
        <v>61</v>
      </c>
      <c r="K28" s="15">
        <v>38</v>
      </c>
      <c r="L28" s="15">
        <v>13</v>
      </c>
      <c r="M28" s="84">
        <v>53.314</v>
      </c>
      <c r="N28" s="73">
        <v>54</v>
      </c>
      <c r="O28" s="64">
        <v>3000</v>
      </c>
      <c r="P28" s="65">
        <f>Table22452368910111213141516171819202122242345678910111213141516[[#This Row],[PEMBULATAN]]*O28</f>
        <v>162000</v>
      </c>
    </row>
    <row r="29" spans="1:16" ht="39" customHeight="1" x14ac:dyDescent="0.2">
      <c r="A29" s="94"/>
      <c r="B29" s="76"/>
      <c r="C29" s="90" t="s">
        <v>2087</v>
      </c>
      <c r="D29" s="79" t="s">
        <v>82</v>
      </c>
      <c r="E29" s="13">
        <v>44419</v>
      </c>
      <c r="F29" s="77" t="s">
        <v>1556</v>
      </c>
      <c r="G29" s="13">
        <v>44422</v>
      </c>
      <c r="H29" s="78" t="s">
        <v>1557</v>
      </c>
      <c r="I29" s="15">
        <v>100</v>
      </c>
      <c r="J29" s="15">
        <v>51</v>
      </c>
      <c r="K29" s="15">
        <v>30</v>
      </c>
      <c r="L29" s="15">
        <v>7</v>
      </c>
      <c r="M29" s="84">
        <v>38.25</v>
      </c>
      <c r="N29" s="73">
        <v>38</v>
      </c>
      <c r="O29" s="64">
        <v>3000</v>
      </c>
      <c r="P29" s="65">
        <f>Table22452368910111213141516171819202122242345678910111213141516[[#This Row],[PEMBULATAN]]*O29</f>
        <v>114000</v>
      </c>
    </row>
    <row r="30" spans="1:16" ht="39" customHeight="1" x14ac:dyDescent="0.2">
      <c r="A30" s="94"/>
      <c r="B30" s="76"/>
      <c r="C30" s="90" t="s">
        <v>2088</v>
      </c>
      <c r="D30" s="79" t="s">
        <v>82</v>
      </c>
      <c r="E30" s="13">
        <v>44419</v>
      </c>
      <c r="F30" s="77" t="s">
        <v>1556</v>
      </c>
      <c r="G30" s="13">
        <v>44422</v>
      </c>
      <c r="H30" s="78" t="s">
        <v>1557</v>
      </c>
      <c r="I30" s="15">
        <v>94</v>
      </c>
      <c r="J30" s="15">
        <v>52</v>
      </c>
      <c r="K30" s="15">
        <v>33</v>
      </c>
      <c r="L30" s="15">
        <v>23</v>
      </c>
      <c r="M30" s="84">
        <v>40.326000000000001</v>
      </c>
      <c r="N30" s="73">
        <v>41</v>
      </c>
      <c r="O30" s="64">
        <v>3000</v>
      </c>
      <c r="P30" s="65">
        <f>Table22452368910111213141516171819202122242345678910111213141516[[#This Row],[PEMBULATAN]]*O30</f>
        <v>123000</v>
      </c>
    </row>
    <row r="31" spans="1:16" ht="39" customHeight="1" x14ac:dyDescent="0.2">
      <c r="A31" s="94"/>
      <c r="B31" s="76"/>
      <c r="C31" s="90" t="s">
        <v>2089</v>
      </c>
      <c r="D31" s="79" t="s">
        <v>82</v>
      </c>
      <c r="E31" s="13">
        <v>44419</v>
      </c>
      <c r="F31" s="77" t="s">
        <v>1556</v>
      </c>
      <c r="G31" s="13">
        <v>44422</v>
      </c>
      <c r="H31" s="78" t="s">
        <v>1557</v>
      </c>
      <c r="I31" s="15">
        <v>85</v>
      </c>
      <c r="J31" s="15">
        <v>52</v>
      </c>
      <c r="K31" s="15">
        <v>33</v>
      </c>
      <c r="L31" s="15">
        <v>1</v>
      </c>
      <c r="M31" s="84">
        <v>36.465000000000003</v>
      </c>
      <c r="N31" s="73">
        <v>37</v>
      </c>
      <c r="O31" s="64">
        <v>3000</v>
      </c>
      <c r="P31" s="65">
        <f>Table22452368910111213141516171819202122242345678910111213141516[[#This Row],[PEMBULATAN]]*O31</f>
        <v>111000</v>
      </c>
    </row>
    <row r="32" spans="1:16" ht="39" customHeight="1" x14ac:dyDescent="0.2">
      <c r="A32" s="94"/>
      <c r="B32" s="76"/>
      <c r="C32" s="90" t="s">
        <v>2090</v>
      </c>
      <c r="D32" s="79" t="s">
        <v>82</v>
      </c>
      <c r="E32" s="13">
        <v>44419</v>
      </c>
      <c r="F32" s="77" t="s">
        <v>1556</v>
      </c>
      <c r="G32" s="13">
        <v>44422</v>
      </c>
      <c r="H32" s="78" t="s">
        <v>1557</v>
      </c>
      <c r="I32" s="15">
        <v>72</v>
      </c>
      <c r="J32" s="15">
        <v>55</v>
      </c>
      <c r="K32" s="15">
        <v>28</v>
      </c>
      <c r="L32" s="15">
        <v>3</v>
      </c>
      <c r="M32" s="84">
        <v>27.72</v>
      </c>
      <c r="N32" s="73">
        <v>28</v>
      </c>
      <c r="O32" s="64">
        <v>3000</v>
      </c>
      <c r="P32" s="65">
        <f>Table22452368910111213141516171819202122242345678910111213141516[[#This Row],[PEMBULATAN]]*O32</f>
        <v>84000</v>
      </c>
    </row>
    <row r="33" spans="1:16" ht="39" customHeight="1" x14ac:dyDescent="0.2">
      <c r="A33" s="94"/>
      <c r="B33" s="76"/>
      <c r="C33" s="90" t="s">
        <v>2091</v>
      </c>
      <c r="D33" s="79" t="s">
        <v>82</v>
      </c>
      <c r="E33" s="13">
        <v>44419</v>
      </c>
      <c r="F33" s="77" t="s">
        <v>1556</v>
      </c>
      <c r="G33" s="13">
        <v>44422</v>
      </c>
      <c r="H33" s="78" t="s">
        <v>1557</v>
      </c>
      <c r="I33" s="15">
        <v>92</v>
      </c>
      <c r="J33" s="15">
        <v>63</v>
      </c>
      <c r="K33" s="15">
        <v>20</v>
      </c>
      <c r="L33" s="15">
        <v>7</v>
      </c>
      <c r="M33" s="84">
        <v>28.98</v>
      </c>
      <c r="N33" s="73">
        <v>29</v>
      </c>
      <c r="O33" s="64">
        <v>3000</v>
      </c>
      <c r="P33" s="65">
        <f>Table22452368910111213141516171819202122242345678910111213141516[[#This Row],[PEMBULATAN]]*O33</f>
        <v>87000</v>
      </c>
    </row>
    <row r="34" spans="1:16" ht="39" customHeight="1" x14ac:dyDescent="0.2">
      <c r="A34" s="94"/>
      <c r="B34" s="76"/>
      <c r="C34" s="90" t="s">
        <v>2092</v>
      </c>
      <c r="D34" s="79" t="s">
        <v>82</v>
      </c>
      <c r="E34" s="13">
        <v>44419</v>
      </c>
      <c r="F34" s="77" t="s">
        <v>1556</v>
      </c>
      <c r="G34" s="13">
        <v>44422</v>
      </c>
      <c r="H34" s="78" t="s">
        <v>1557</v>
      </c>
      <c r="I34" s="15">
        <v>90</v>
      </c>
      <c r="J34" s="15">
        <v>60</v>
      </c>
      <c r="K34" s="15">
        <v>30</v>
      </c>
      <c r="L34" s="15">
        <v>7</v>
      </c>
      <c r="M34" s="84">
        <v>40.5</v>
      </c>
      <c r="N34" s="73">
        <v>41</v>
      </c>
      <c r="O34" s="64">
        <v>3000</v>
      </c>
      <c r="P34" s="65">
        <f>Table22452368910111213141516171819202122242345678910111213141516[[#This Row],[PEMBULATAN]]*O34</f>
        <v>123000</v>
      </c>
    </row>
    <row r="35" spans="1:16" ht="39" customHeight="1" x14ac:dyDescent="0.2">
      <c r="A35" s="94"/>
      <c r="B35" s="76"/>
      <c r="C35" s="90" t="s">
        <v>2093</v>
      </c>
      <c r="D35" s="79" t="s">
        <v>82</v>
      </c>
      <c r="E35" s="13">
        <v>44419</v>
      </c>
      <c r="F35" s="77" t="s">
        <v>1556</v>
      </c>
      <c r="G35" s="13">
        <v>44422</v>
      </c>
      <c r="H35" s="78" t="s">
        <v>1557</v>
      </c>
      <c r="I35" s="15">
        <v>98</v>
      </c>
      <c r="J35" s="15">
        <v>63</v>
      </c>
      <c r="K35" s="15">
        <v>23</v>
      </c>
      <c r="L35" s="15">
        <v>2</v>
      </c>
      <c r="M35" s="84">
        <v>35.500500000000002</v>
      </c>
      <c r="N35" s="73">
        <v>36</v>
      </c>
      <c r="O35" s="64">
        <v>3000</v>
      </c>
      <c r="P35" s="65">
        <f>Table22452368910111213141516171819202122242345678910111213141516[[#This Row],[PEMBULATAN]]*O35</f>
        <v>108000</v>
      </c>
    </row>
    <row r="36" spans="1:16" ht="39" customHeight="1" x14ac:dyDescent="0.2">
      <c r="A36" s="94"/>
      <c r="B36" s="76"/>
      <c r="C36" s="90" t="s">
        <v>2094</v>
      </c>
      <c r="D36" s="79" t="s">
        <v>82</v>
      </c>
      <c r="E36" s="13">
        <v>44419</v>
      </c>
      <c r="F36" s="77" t="s">
        <v>1556</v>
      </c>
      <c r="G36" s="13">
        <v>44422</v>
      </c>
      <c r="H36" s="78" t="s">
        <v>1557</v>
      </c>
      <c r="I36" s="15">
        <v>85</v>
      </c>
      <c r="J36" s="15">
        <v>62</v>
      </c>
      <c r="K36" s="15">
        <v>25</v>
      </c>
      <c r="L36" s="15">
        <v>35</v>
      </c>
      <c r="M36" s="84">
        <v>32.9375</v>
      </c>
      <c r="N36" s="73">
        <v>35</v>
      </c>
      <c r="O36" s="64">
        <v>3000</v>
      </c>
      <c r="P36" s="65">
        <f>Table22452368910111213141516171819202122242345678910111213141516[[#This Row],[PEMBULATAN]]*O36</f>
        <v>105000</v>
      </c>
    </row>
    <row r="37" spans="1:16" ht="39" customHeight="1" x14ac:dyDescent="0.2">
      <c r="A37" s="94"/>
      <c r="B37" s="76"/>
      <c r="C37" s="90" t="s">
        <v>2095</v>
      </c>
      <c r="D37" s="79" t="s">
        <v>82</v>
      </c>
      <c r="E37" s="13">
        <v>44419</v>
      </c>
      <c r="F37" s="77" t="s">
        <v>1556</v>
      </c>
      <c r="G37" s="13">
        <v>44422</v>
      </c>
      <c r="H37" s="78" t="s">
        <v>1557</v>
      </c>
      <c r="I37" s="15">
        <v>82</v>
      </c>
      <c r="J37" s="15">
        <v>63</v>
      </c>
      <c r="K37" s="15">
        <v>31</v>
      </c>
      <c r="L37" s="15">
        <v>2</v>
      </c>
      <c r="M37" s="84">
        <v>40.036499999999997</v>
      </c>
      <c r="N37" s="73">
        <v>40</v>
      </c>
      <c r="O37" s="64">
        <v>3000</v>
      </c>
      <c r="P37" s="65">
        <f>Table22452368910111213141516171819202122242345678910111213141516[[#This Row],[PEMBULATAN]]*O37</f>
        <v>120000</v>
      </c>
    </row>
    <row r="38" spans="1:16" ht="39" customHeight="1" x14ac:dyDescent="0.2">
      <c r="A38" s="94"/>
      <c r="B38" s="76"/>
      <c r="C38" s="90" t="s">
        <v>2096</v>
      </c>
      <c r="D38" s="79" t="s">
        <v>82</v>
      </c>
      <c r="E38" s="13">
        <v>44419</v>
      </c>
      <c r="F38" s="77" t="s">
        <v>1556</v>
      </c>
      <c r="G38" s="13">
        <v>44422</v>
      </c>
      <c r="H38" s="78" t="s">
        <v>1557</v>
      </c>
      <c r="I38" s="15">
        <v>90</v>
      </c>
      <c r="J38" s="15">
        <v>62</v>
      </c>
      <c r="K38" s="15">
        <v>20</v>
      </c>
      <c r="L38" s="15">
        <v>4</v>
      </c>
      <c r="M38" s="84">
        <v>27.9</v>
      </c>
      <c r="N38" s="73">
        <v>28</v>
      </c>
      <c r="O38" s="64">
        <v>3000</v>
      </c>
      <c r="P38" s="65">
        <f>Table22452368910111213141516171819202122242345678910111213141516[[#This Row],[PEMBULATAN]]*O38</f>
        <v>84000</v>
      </c>
    </row>
    <row r="39" spans="1:16" ht="39" customHeight="1" x14ac:dyDescent="0.2">
      <c r="A39" s="94"/>
      <c r="B39" s="76"/>
      <c r="C39" s="90" t="s">
        <v>2097</v>
      </c>
      <c r="D39" s="79" t="s">
        <v>82</v>
      </c>
      <c r="E39" s="13">
        <v>44419</v>
      </c>
      <c r="F39" s="77" t="s">
        <v>1556</v>
      </c>
      <c r="G39" s="13">
        <v>44422</v>
      </c>
      <c r="H39" s="78" t="s">
        <v>1557</v>
      </c>
      <c r="I39" s="15">
        <v>88</v>
      </c>
      <c r="J39" s="15">
        <v>63</v>
      </c>
      <c r="K39" s="15">
        <v>22</v>
      </c>
      <c r="L39" s="15">
        <v>4</v>
      </c>
      <c r="M39" s="84">
        <v>30.492000000000001</v>
      </c>
      <c r="N39" s="73">
        <v>31</v>
      </c>
      <c r="O39" s="64">
        <v>3000</v>
      </c>
      <c r="P39" s="65">
        <f>Table22452368910111213141516171819202122242345678910111213141516[[#This Row],[PEMBULATAN]]*O39</f>
        <v>93000</v>
      </c>
    </row>
    <row r="40" spans="1:16" ht="39" customHeight="1" x14ac:dyDescent="0.2">
      <c r="A40" s="94"/>
      <c r="B40" s="76"/>
      <c r="C40" s="90" t="s">
        <v>2098</v>
      </c>
      <c r="D40" s="79" t="s">
        <v>82</v>
      </c>
      <c r="E40" s="13">
        <v>44419</v>
      </c>
      <c r="F40" s="77" t="s">
        <v>1556</v>
      </c>
      <c r="G40" s="13">
        <v>44422</v>
      </c>
      <c r="H40" s="78" t="s">
        <v>1557</v>
      </c>
      <c r="I40" s="15">
        <v>94</v>
      </c>
      <c r="J40" s="15">
        <v>53</v>
      </c>
      <c r="K40" s="15">
        <v>30</v>
      </c>
      <c r="L40" s="15">
        <v>10</v>
      </c>
      <c r="M40" s="84">
        <v>37.365000000000002</v>
      </c>
      <c r="N40" s="73">
        <v>38</v>
      </c>
      <c r="O40" s="64">
        <v>3000</v>
      </c>
      <c r="P40" s="65">
        <f>Table22452368910111213141516171819202122242345678910111213141516[[#This Row],[PEMBULATAN]]*O40</f>
        <v>114000</v>
      </c>
    </row>
    <row r="41" spans="1:16" ht="39" customHeight="1" x14ac:dyDescent="0.2">
      <c r="A41" s="94"/>
      <c r="B41" s="76"/>
      <c r="C41" s="90" t="s">
        <v>2099</v>
      </c>
      <c r="D41" s="79" t="s">
        <v>82</v>
      </c>
      <c r="E41" s="13">
        <v>44419</v>
      </c>
      <c r="F41" s="77" t="s">
        <v>1556</v>
      </c>
      <c r="G41" s="13">
        <v>44422</v>
      </c>
      <c r="H41" s="78" t="s">
        <v>1557</v>
      </c>
      <c r="I41" s="15">
        <v>90</v>
      </c>
      <c r="J41" s="15">
        <v>65</v>
      </c>
      <c r="K41" s="15">
        <v>21</v>
      </c>
      <c r="L41" s="15">
        <v>20</v>
      </c>
      <c r="M41" s="84">
        <v>30.712499999999999</v>
      </c>
      <c r="N41" s="73">
        <v>31</v>
      </c>
      <c r="O41" s="64">
        <v>3000</v>
      </c>
      <c r="P41" s="65">
        <f>Table22452368910111213141516171819202122242345678910111213141516[[#This Row],[PEMBULATAN]]*O41</f>
        <v>93000</v>
      </c>
    </row>
    <row r="42" spans="1:16" ht="39" customHeight="1" x14ac:dyDescent="0.2">
      <c r="A42" s="94"/>
      <c r="B42" s="76"/>
      <c r="C42" s="90" t="s">
        <v>2100</v>
      </c>
      <c r="D42" s="79" t="s">
        <v>82</v>
      </c>
      <c r="E42" s="13">
        <v>44419</v>
      </c>
      <c r="F42" s="77" t="s">
        <v>1556</v>
      </c>
      <c r="G42" s="13">
        <v>44422</v>
      </c>
      <c r="H42" s="78" t="s">
        <v>1557</v>
      </c>
      <c r="I42" s="15">
        <v>76</v>
      </c>
      <c r="J42" s="15">
        <v>64</v>
      </c>
      <c r="K42" s="15">
        <v>25</v>
      </c>
      <c r="L42" s="15">
        <v>7</v>
      </c>
      <c r="M42" s="84">
        <v>30.4</v>
      </c>
      <c r="N42" s="73">
        <v>31</v>
      </c>
      <c r="O42" s="64">
        <v>3000</v>
      </c>
      <c r="P42" s="65">
        <f>Table22452368910111213141516171819202122242345678910111213141516[[#This Row],[PEMBULATAN]]*O42</f>
        <v>93000</v>
      </c>
    </row>
    <row r="43" spans="1:16" ht="39" customHeight="1" x14ac:dyDescent="0.2">
      <c r="A43" s="94"/>
      <c r="B43" s="76"/>
      <c r="C43" s="90" t="s">
        <v>2101</v>
      </c>
      <c r="D43" s="79" t="s">
        <v>82</v>
      </c>
      <c r="E43" s="13">
        <v>44419</v>
      </c>
      <c r="F43" s="77" t="s">
        <v>1556</v>
      </c>
      <c r="G43" s="13">
        <v>44422</v>
      </c>
      <c r="H43" s="78" t="s">
        <v>1557</v>
      </c>
      <c r="I43" s="15">
        <v>61</v>
      </c>
      <c r="J43" s="15">
        <v>71</v>
      </c>
      <c r="K43" s="15">
        <v>20</v>
      </c>
      <c r="L43" s="15">
        <v>29</v>
      </c>
      <c r="M43" s="84">
        <v>21.655000000000001</v>
      </c>
      <c r="N43" s="73">
        <v>29</v>
      </c>
      <c r="O43" s="64">
        <v>3000</v>
      </c>
      <c r="P43" s="65">
        <f>Table22452368910111213141516171819202122242345678910111213141516[[#This Row],[PEMBULATAN]]*O43</f>
        <v>87000</v>
      </c>
    </row>
    <row r="44" spans="1:16" ht="39" customHeight="1" x14ac:dyDescent="0.2">
      <c r="A44" s="94"/>
      <c r="B44" s="76"/>
      <c r="C44" s="90" t="s">
        <v>2102</v>
      </c>
      <c r="D44" s="79" t="s">
        <v>82</v>
      </c>
      <c r="E44" s="13">
        <v>44419</v>
      </c>
      <c r="F44" s="77" t="s">
        <v>1556</v>
      </c>
      <c r="G44" s="13">
        <v>44422</v>
      </c>
      <c r="H44" s="78" t="s">
        <v>1557</v>
      </c>
      <c r="I44" s="15">
        <v>83</v>
      </c>
      <c r="J44" s="15">
        <v>51</v>
      </c>
      <c r="K44" s="15">
        <v>31</v>
      </c>
      <c r="L44" s="15">
        <v>8</v>
      </c>
      <c r="M44" s="84">
        <v>32.805750000000003</v>
      </c>
      <c r="N44" s="73">
        <v>33</v>
      </c>
      <c r="O44" s="64">
        <v>3000</v>
      </c>
      <c r="P44" s="65">
        <f>Table22452368910111213141516171819202122242345678910111213141516[[#This Row],[PEMBULATAN]]*O44</f>
        <v>99000</v>
      </c>
    </row>
    <row r="45" spans="1:16" ht="39" customHeight="1" x14ac:dyDescent="0.2">
      <c r="A45" s="94"/>
      <c r="B45" s="76"/>
      <c r="C45" s="90" t="s">
        <v>2103</v>
      </c>
      <c r="D45" s="79" t="s">
        <v>82</v>
      </c>
      <c r="E45" s="13">
        <v>44419</v>
      </c>
      <c r="F45" s="77" t="s">
        <v>1556</v>
      </c>
      <c r="G45" s="13">
        <v>44422</v>
      </c>
      <c r="H45" s="78" t="s">
        <v>1557</v>
      </c>
      <c r="I45" s="15">
        <v>101</v>
      </c>
      <c r="J45" s="15">
        <v>61</v>
      </c>
      <c r="K45" s="15">
        <v>32</v>
      </c>
      <c r="L45" s="15">
        <v>3</v>
      </c>
      <c r="M45" s="84">
        <v>49.287999999999997</v>
      </c>
      <c r="N45" s="73">
        <v>49</v>
      </c>
      <c r="O45" s="64">
        <v>3000</v>
      </c>
      <c r="P45" s="65">
        <f>Table22452368910111213141516171819202122242345678910111213141516[[#This Row],[PEMBULATAN]]*O45</f>
        <v>147000</v>
      </c>
    </row>
    <row r="46" spans="1:16" ht="39" customHeight="1" x14ac:dyDescent="0.2">
      <c r="A46" s="94"/>
      <c r="B46" s="76"/>
      <c r="C46" s="90" t="s">
        <v>2104</v>
      </c>
      <c r="D46" s="79" t="s">
        <v>82</v>
      </c>
      <c r="E46" s="13">
        <v>44419</v>
      </c>
      <c r="F46" s="77" t="s">
        <v>1556</v>
      </c>
      <c r="G46" s="13">
        <v>44422</v>
      </c>
      <c r="H46" s="78" t="s">
        <v>1557</v>
      </c>
      <c r="I46" s="15">
        <v>82</v>
      </c>
      <c r="J46" s="15">
        <v>54</v>
      </c>
      <c r="K46" s="15">
        <v>31</v>
      </c>
      <c r="L46" s="15">
        <v>2</v>
      </c>
      <c r="M46" s="84">
        <v>34.317</v>
      </c>
      <c r="N46" s="73">
        <v>35</v>
      </c>
      <c r="O46" s="64">
        <v>3000</v>
      </c>
      <c r="P46" s="65">
        <f>Table22452368910111213141516171819202122242345678910111213141516[[#This Row],[PEMBULATAN]]*O46</f>
        <v>105000</v>
      </c>
    </row>
    <row r="47" spans="1:16" ht="39" customHeight="1" x14ac:dyDescent="0.2">
      <c r="A47" s="94"/>
      <c r="B47" s="76"/>
      <c r="C47" s="90" t="s">
        <v>2105</v>
      </c>
      <c r="D47" s="79" t="s">
        <v>82</v>
      </c>
      <c r="E47" s="13">
        <v>44419</v>
      </c>
      <c r="F47" s="77" t="s">
        <v>1556</v>
      </c>
      <c r="G47" s="13">
        <v>44422</v>
      </c>
      <c r="H47" s="78" t="s">
        <v>1557</v>
      </c>
      <c r="I47" s="15">
        <v>95</v>
      </c>
      <c r="J47" s="15">
        <v>52</v>
      </c>
      <c r="K47" s="15">
        <v>40</v>
      </c>
      <c r="L47" s="15">
        <v>8</v>
      </c>
      <c r="M47" s="84">
        <v>49.4</v>
      </c>
      <c r="N47" s="73">
        <v>50</v>
      </c>
      <c r="O47" s="64">
        <v>3000</v>
      </c>
      <c r="P47" s="65">
        <f>Table22452368910111213141516171819202122242345678910111213141516[[#This Row],[PEMBULATAN]]*O47</f>
        <v>150000</v>
      </c>
    </row>
    <row r="48" spans="1:16" ht="39" customHeight="1" x14ac:dyDescent="0.2">
      <c r="A48" s="94"/>
      <c r="B48" s="76"/>
      <c r="C48" s="90" t="s">
        <v>2106</v>
      </c>
      <c r="D48" s="79" t="s">
        <v>82</v>
      </c>
      <c r="E48" s="13">
        <v>44419</v>
      </c>
      <c r="F48" s="77" t="s">
        <v>1556</v>
      </c>
      <c r="G48" s="13">
        <v>44422</v>
      </c>
      <c r="H48" s="78" t="s">
        <v>1557</v>
      </c>
      <c r="I48" s="15">
        <v>96</v>
      </c>
      <c r="J48" s="15">
        <v>55</v>
      </c>
      <c r="K48" s="15">
        <v>34</v>
      </c>
      <c r="L48" s="15">
        <v>22</v>
      </c>
      <c r="M48" s="84">
        <v>44.88</v>
      </c>
      <c r="N48" s="73">
        <v>45</v>
      </c>
      <c r="O48" s="64">
        <v>3000</v>
      </c>
      <c r="P48" s="65">
        <f>Table22452368910111213141516171819202122242345678910111213141516[[#This Row],[PEMBULATAN]]*O48</f>
        <v>135000</v>
      </c>
    </row>
    <row r="49" spans="1:16" ht="39" customHeight="1" x14ac:dyDescent="0.2">
      <c r="A49" s="94"/>
      <c r="B49" s="76"/>
      <c r="C49" s="90" t="s">
        <v>2107</v>
      </c>
      <c r="D49" s="79" t="s">
        <v>82</v>
      </c>
      <c r="E49" s="13">
        <v>44419</v>
      </c>
      <c r="F49" s="77" t="s">
        <v>1556</v>
      </c>
      <c r="G49" s="13">
        <v>44422</v>
      </c>
      <c r="H49" s="78" t="s">
        <v>1557</v>
      </c>
      <c r="I49" s="15">
        <v>82</v>
      </c>
      <c r="J49" s="15">
        <v>53</v>
      </c>
      <c r="K49" s="15">
        <v>30</v>
      </c>
      <c r="L49" s="15">
        <v>14</v>
      </c>
      <c r="M49" s="84">
        <v>32.594999999999999</v>
      </c>
      <c r="N49" s="73">
        <v>33</v>
      </c>
      <c r="O49" s="64">
        <v>3000</v>
      </c>
      <c r="P49" s="65">
        <f>Table22452368910111213141516171819202122242345678910111213141516[[#This Row],[PEMBULATAN]]*O49</f>
        <v>99000</v>
      </c>
    </row>
    <row r="50" spans="1:16" ht="39" customHeight="1" x14ac:dyDescent="0.2">
      <c r="A50" s="94"/>
      <c r="B50" s="76"/>
      <c r="C50" s="90" t="s">
        <v>2108</v>
      </c>
      <c r="D50" s="79" t="s">
        <v>82</v>
      </c>
      <c r="E50" s="13">
        <v>44419</v>
      </c>
      <c r="F50" s="77" t="s">
        <v>1556</v>
      </c>
      <c r="G50" s="13">
        <v>44422</v>
      </c>
      <c r="H50" s="78" t="s">
        <v>1557</v>
      </c>
      <c r="I50" s="15">
        <v>74</v>
      </c>
      <c r="J50" s="15">
        <v>51</v>
      </c>
      <c r="K50" s="15">
        <v>30</v>
      </c>
      <c r="L50" s="15">
        <v>3</v>
      </c>
      <c r="M50" s="84">
        <v>28.305</v>
      </c>
      <c r="N50" s="73">
        <v>29</v>
      </c>
      <c r="O50" s="64">
        <v>3000</v>
      </c>
      <c r="P50" s="65">
        <f>Table22452368910111213141516171819202122242345678910111213141516[[#This Row],[PEMBULATAN]]*O50</f>
        <v>87000</v>
      </c>
    </row>
    <row r="51" spans="1:16" ht="39" customHeight="1" x14ac:dyDescent="0.2">
      <c r="A51" s="94"/>
      <c r="B51" s="76"/>
      <c r="C51" s="90" t="s">
        <v>2109</v>
      </c>
      <c r="D51" s="79" t="s">
        <v>82</v>
      </c>
      <c r="E51" s="13">
        <v>44419</v>
      </c>
      <c r="F51" s="77" t="s">
        <v>1556</v>
      </c>
      <c r="G51" s="13">
        <v>44422</v>
      </c>
      <c r="H51" s="78" t="s">
        <v>1557</v>
      </c>
      <c r="I51" s="15">
        <v>60</v>
      </c>
      <c r="J51" s="15">
        <v>44</v>
      </c>
      <c r="K51" s="15">
        <v>20</v>
      </c>
      <c r="L51" s="15">
        <v>2</v>
      </c>
      <c r="M51" s="84">
        <v>13.2</v>
      </c>
      <c r="N51" s="73">
        <v>13</v>
      </c>
      <c r="O51" s="64">
        <v>3000</v>
      </c>
      <c r="P51" s="65">
        <f>Table22452368910111213141516171819202122242345678910111213141516[[#This Row],[PEMBULATAN]]*O51</f>
        <v>39000</v>
      </c>
    </row>
    <row r="52" spans="1:16" ht="39" customHeight="1" x14ac:dyDescent="0.2">
      <c r="A52" s="94"/>
      <c r="B52" s="76"/>
      <c r="C52" s="90" t="s">
        <v>2110</v>
      </c>
      <c r="D52" s="79" t="s">
        <v>82</v>
      </c>
      <c r="E52" s="13">
        <v>44419</v>
      </c>
      <c r="F52" s="77" t="s">
        <v>1556</v>
      </c>
      <c r="G52" s="13">
        <v>44422</v>
      </c>
      <c r="H52" s="78" t="s">
        <v>1557</v>
      </c>
      <c r="I52" s="15">
        <v>80</v>
      </c>
      <c r="J52" s="15">
        <v>63</v>
      </c>
      <c r="K52" s="15">
        <v>23</v>
      </c>
      <c r="L52" s="15">
        <v>8</v>
      </c>
      <c r="M52" s="84">
        <v>28.98</v>
      </c>
      <c r="N52" s="73">
        <v>29</v>
      </c>
      <c r="O52" s="64">
        <v>3000</v>
      </c>
      <c r="P52" s="65">
        <f>Table22452368910111213141516171819202122242345678910111213141516[[#This Row],[PEMBULATAN]]*O52</f>
        <v>87000</v>
      </c>
    </row>
    <row r="53" spans="1:16" ht="39" customHeight="1" x14ac:dyDescent="0.2">
      <c r="A53" s="94"/>
      <c r="B53" s="76"/>
      <c r="C53" s="90" t="s">
        <v>2111</v>
      </c>
      <c r="D53" s="79" t="s">
        <v>82</v>
      </c>
      <c r="E53" s="13">
        <v>44419</v>
      </c>
      <c r="F53" s="77" t="s">
        <v>1556</v>
      </c>
      <c r="G53" s="13">
        <v>44422</v>
      </c>
      <c r="H53" s="78" t="s">
        <v>1557</v>
      </c>
      <c r="I53" s="15">
        <v>71</v>
      </c>
      <c r="J53" s="15">
        <v>60</v>
      </c>
      <c r="K53" s="15">
        <v>11</v>
      </c>
      <c r="L53" s="15">
        <v>7</v>
      </c>
      <c r="M53" s="84">
        <v>11.715</v>
      </c>
      <c r="N53" s="73">
        <v>12</v>
      </c>
      <c r="O53" s="64">
        <v>3000</v>
      </c>
      <c r="P53" s="65">
        <f>Table22452368910111213141516171819202122242345678910111213141516[[#This Row],[PEMBULATAN]]*O53</f>
        <v>36000</v>
      </c>
    </row>
    <row r="54" spans="1:16" ht="39" customHeight="1" x14ac:dyDescent="0.2">
      <c r="A54" s="94"/>
      <c r="B54" s="76"/>
      <c r="C54" s="90" t="s">
        <v>2112</v>
      </c>
      <c r="D54" s="79" t="s">
        <v>82</v>
      </c>
      <c r="E54" s="13">
        <v>44419</v>
      </c>
      <c r="F54" s="77" t="s">
        <v>1556</v>
      </c>
      <c r="G54" s="13">
        <v>44422</v>
      </c>
      <c r="H54" s="78" t="s">
        <v>1557</v>
      </c>
      <c r="I54" s="15">
        <v>84</v>
      </c>
      <c r="J54" s="15">
        <v>54</v>
      </c>
      <c r="K54" s="15">
        <v>30</v>
      </c>
      <c r="L54" s="15">
        <v>3</v>
      </c>
      <c r="M54" s="84">
        <v>34.020000000000003</v>
      </c>
      <c r="N54" s="73">
        <v>34</v>
      </c>
      <c r="O54" s="64">
        <v>3000</v>
      </c>
      <c r="P54" s="65">
        <f>Table22452368910111213141516171819202122242345678910111213141516[[#This Row],[PEMBULATAN]]*O54</f>
        <v>102000</v>
      </c>
    </row>
    <row r="55" spans="1:16" ht="39" customHeight="1" x14ac:dyDescent="0.2">
      <c r="A55" s="94"/>
      <c r="B55" s="76"/>
      <c r="C55" s="90" t="s">
        <v>2113</v>
      </c>
      <c r="D55" s="79" t="s">
        <v>82</v>
      </c>
      <c r="E55" s="13">
        <v>44419</v>
      </c>
      <c r="F55" s="77" t="s">
        <v>1556</v>
      </c>
      <c r="G55" s="13">
        <v>44422</v>
      </c>
      <c r="H55" s="78" t="s">
        <v>1557</v>
      </c>
      <c r="I55" s="15">
        <v>100</v>
      </c>
      <c r="J55" s="15">
        <v>60</v>
      </c>
      <c r="K55" s="15">
        <v>31</v>
      </c>
      <c r="L55" s="15">
        <v>11</v>
      </c>
      <c r="M55" s="84">
        <v>46.5</v>
      </c>
      <c r="N55" s="73">
        <v>47</v>
      </c>
      <c r="O55" s="64">
        <v>3000</v>
      </c>
      <c r="P55" s="65">
        <f>Table22452368910111213141516171819202122242345678910111213141516[[#This Row],[PEMBULATAN]]*O55</f>
        <v>141000</v>
      </c>
    </row>
    <row r="56" spans="1:16" ht="39" customHeight="1" x14ac:dyDescent="0.2">
      <c r="A56" s="94"/>
      <c r="B56" s="76"/>
      <c r="C56" s="90" t="s">
        <v>2114</v>
      </c>
      <c r="D56" s="79" t="s">
        <v>82</v>
      </c>
      <c r="E56" s="13">
        <v>44419</v>
      </c>
      <c r="F56" s="77" t="s">
        <v>1556</v>
      </c>
      <c r="G56" s="13">
        <v>44422</v>
      </c>
      <c r="H56" s="78" t="s">
        <v>1557</v>
      </c>
      <c r="I56" s="15">
        <v>81</v>
      </c>
      <c r="J56" s="15">
        <v>61</v>
      </c>
      <c r="K56" s="15">
        <v>23</v>
      </c>
      <c r="L56" s="15">
        <v>2</v>
      </c>
      <c r="M56" s="84">
        <v>28.41075</v>
      </c>
      <c r="N56" s="73">
        <v>29</v>
      </c>
      <c r="O56" s="64">
        <v>3000</v>
      </c>
      <c r="P56" s="65">
        <f>Table22452368910111213141516171819202122242345678910111213141516[[#This Row],[PEMBULATAN]]*O56</f>
        <v>87000</v>
      </c>
    </row>
    <row r="57" spans="1:16" ht="39" customHeight="1" x14ac:dyDescent="0.2">
      <c r="A57" s="94"/>
      <c r="B57" s="76"/>
      <c r="C57" s="90" t="s">
        <v>2115</v>
      </c>
      <c r="D57" s="79" t="s">
        <v>82</v>
      </c>
      <c r="E57" s="13">
        <v>44419</v>
      </c>
      <c r="F57" s="77" t="s">
        <v>1556</v>
      </c>
      <c r="G57" s="13">
        <v>44422</v>
      </c>
      <c r="H57" s="78" t="s">
        <v>1557</v>
      </c>
      <c r="I57" s="15">
        <v>81</v>
      </c>
      <c r="J57" s="15">
        <v>53</v>
      </c>
      <c r="K57" s="15">
        <v>31</v>
      </c>
      <c r="L57" s="15">
        <v>7</v>
      </c>
      <c r="M57" s="84">
        <v>33.27075</v>
      </c>
      <c r="N57" s="73">
        <v>33</v>
      </c>
      <c r="O57" s="64">
        <v>3000</v>
      </c>
      <c r="P57" s="65">
        <f>Table22452368910111213141516171819202122242345678910111213141516[[#This Row],[PEMBULATAN]]*O57</f>
        <v>99000</v>
      </c>
    </row>
    <row r="58" spans="1:16" ht="39" customHeight="1" x14ac:dyDescent="0.2">
      <c r="A58" s="94"/>
      <c r="B58" s="76"/>
      <c r="C58" s="90" t="s">
        <v>2116</v>
      </c>
      <c r="D58" s="79" t="s">
        <v>82</v>
      </c>
      <c r="E58" s="13">
        <v>44419</v>
      </c>
      <c r="F58" s="77" t="s">
        <v>1556</v>
      </c>
      <c r="G58" s="13">
        <v>44422</v>
      </c>
      <c r="H58" s="78" t="s">
        <v>1557</v>
      </c>
      <c r="I58" s="15">
        <v>90</v>
      </c>
      <c r="J58" s="15">
        <v>61</v>
      </c>
      <c r="K58" s="15">
        <v>25</v>
      </c>
      <c r="L58" s="15">
        <v>4</v>
      </c>
      <c r="M58" s="84">
        <v>34.3125</v>
      </c>
      <c r="N58" s="73">
        <v>35</v>
      </c>
      <c r="O58" s="64">
        <v>3000</v>
      </c>
      <c r="P58" s="65">
        <f>Table22452368910111213141516171819202122242345678910111213141516[[#This Row],[PEMBULATAN]]*O58</f>
        <v>105000</v>
      </c>
    </row>
    <row r="59" spans="1:16" ht="39" customHeight="1" x14ac:dyDescent="0.2">
      <c r="A59" s="94"/>
      <c r="B59" s="76"/>
      <c r="C59" s="90" t="s">
        <v>2117</v>
      </c>
      <c r="D59" s="79" t="s">
        <v>82</v>
      </c>
      <c r="E59" s="13">
        <v>44419</v>
      </c>
      <c r="F59" s="77" t="s">
        <v>1556</v>
      </c>
      <c r="G59" s="13">
        <v>44422</v>
      </c>
      <c r="H59" s="78" t="s">
        <v>1557</v>
      </c>
      <c r="I59" s="15">
        <v>90</v>
      </c>
      <c r="J59" s="15">
        <v>63</v>
      </c>
      <c r="K59" s="15">
        <v>33</v>
      </c>
      <c r="L59" s="15">
        <v>31</v>
      </c>
      <c r="M59" s="84">
        <v>46.777500000000003</v>
      </c>
      <c r="N59" s="73">
        <v>47</v>
      </c>
      <c r="O59" s="64">
        <v>3000</v>
      </c>
      <c r="P59" s="65">
        <f>Table22452368910111213141516171819202122242345678910111213141516[[#This Row],[PEMBULATAN]]*O59</f>
        <v>141000</v>
      </c>
    </row>
    <row r="60" spans="1:16" ht="39" customHeight="1" x14ac:dyDescent="0.2">
      <c r="A60" s="94"/>
      <c r="B60" s="76"/>
      <c r="C60" s="90" t="s">
        <v>2118</v>
      </c>
      <c r="D60" s="79" t="s">
        <v>82</v>
      </c>
      <c r="E60" s="13">
        <v>44419</v>
      </c>
      <c r="F60" s="77" t="s">
        <v>1556</v>
      </c>
      <c r="G60" s="13">
        <v>44422</v>
      </c>
      <c r="H60" s="78" t="s">
        <v>1557</v>
      </c>
      <c r="I60" s="15">
        <v>75</v>
      </c>
      <c r="J60" s="15">
        <v>60</v>
      </c>
      <c r="K60" s="15">
        <v>33</v>
      </c>
      <c r="L60" s="15">
        <v>3</v>
      </c>
      <c r="M60" s="84">
        <v>37.125</v>
      </c>
      <c r="N60" s="73">
        <v>37</v>
      </c>
      <c r="O60" s="64">
        <v>3000</v>
      </c>
      <c r="P60" s="65">
        <f>Table22452368910111213141516171819202122242345678910111213141516[[#This Row],[PEMBULATAN]]*O60</f>
        <v>111000</v>
      </c>
    </row>
    <row r="61" spans="1:16" ht="39" customHeight="1" x14ac:dyDescent="0.2">
      <c r="A61" s="94"/>
      <c r="B61" s="76"/>
      <c r="C61" s="90" t="s">
        <v>2119</v>
      </c>
      <c r="D61" s="79" t="s">
        <v>82</v>
      </c>
      <c r="E61" s="13">
        <v>44419</v>
      </c>
      <c r="F61" s="77" t="s">
        <v>1556</v>
      </c>
      <c r="G61" s="13">
        <v>44422</v>
      </c>
      <c r="H61" s="78" t="s">
        <v>1557</v>
      </c>
      <c r="I61" s="15">
        <v>94</v>
      </c>
      <c r="J61" s="15">
        <v>43</v>
      </c>
      <c r="K61" s="15">
        <v>30</v>
      </c>
      <c r="L61" s="15">
        <v>11</v>
      </c>
      <c r="M61" s="84">
        <v>30.315000000000001</v>
      </c>
      <c r="N61" s="73">
        <v>31</v>
      </c>
      <c r="O61" s="64">
        <v>3000</v>
      </c>
      <c r="P61" s="65">
        <f>Table22452368910111213141516171819202122242345678910111213141516[[#This Row],[PEMBULATAN]]*O61</f>
        <v>93000</v>
      </c>
    </row>
    <row r="62" spans="1:16" ht="39" customHeight="1" x14ac:dyDescent="0.2">
      <c r="A62" s="94"/>
      <c r="B62" s="76"/>
      <c r="C62" s="90" t="s">
        <v>2120</v>
      </c>
      <c r="D62" s="79" t="s">
        <v>82</v>
      </c>
      <c r="E62" s="13">
        <v>44419</v>
      </c>
      <c r="F62" s="77" t="s">
        <v>1556</v>
      </c>
      <c r="G62" s="13">
        <v>44422</v>
      </c>
      <c r="H62" s="78" t="s">
        <v>1557</v>
      </c>
      <c r="I62" s="15">
        <v>83</v>
      </c>
      <c r="J62" s="15">
        <v>50</v>
      </c>
      <c r="K62" s="15">
        <v>31</v>
      </c>
      <c r="L62" s="15">
        <v>5</v>
      </c>
      <c r="M62" s="84">
        <v>32.162500000000001</v>
      </c>
      <c r="N62" s="73">
        <v>32</v>
      </c>
      <c r="O62" s="64">
        <v>3000</v>
      </c>
      <c r="P62" s="65">
        <f>Table22452368910111213141516171819202122242345678910111213141516[[#This Row],[PEMBULATAN]]*O62</f>
        <v>96000</v>
      </c>
    </row>
    <row r="63" spans="1:16" ht="39" customHeight="1" x14ac:dyDescent="0.2">
      <c r="A63" s="94"/>
      <c r="B63" s="76"/>
      <c r="C63" s="90" t="s">
        <v>2121</v>
      </c>
      <c r="D63" s="79" t="s">
        <v>82</v>
      </c>
      <c r="E63" s="13">
        <v>44419</v>
      </c>
      <c r="F63" s="77" t="s">
        <v>1556</v>
      </c>
      <c r="G63" s="13">
        <v>44422</v>
      </c>
      <c r="H63" s="78" t="s">
        <v>1557</v>
      </c>
      <c r="I63" s="15">
        <v>91</v>
      </c>
      <c r="J63" s="15">
        <v>53</v>
      </c>
      <c r="K63" s="15">
        <v>30</v>
      </c>
      <c r="L63" s="15">
        <v>3</v>
      </c>
      <c r="M63" s="84">
        <v>36.172499999999999</v>
      </c>
      <c r="N63" s="73">
        <v>36</v>
      </c>
      <c r="O63" s="64">
        <v>3000</v>
      </c>
      <c r="P63" s="65">
        <f>Table22452368910111213141516171819202122242345678910111213141516[[#This Row],[PEMBULATAN]]*O63</f>
        <v>108000</v>
      </c>
    </row>
    <row r="64" spans="1:16" ht="39" customHeight="1" x14ac:dyDescent="0.2">
      <c r="A64" s="94"/>
      <c r="B64" s="76"/>
      <c r="C64" s="90" t="s">
        <v>2122</v>
      </c>
      <c r="D64" s="79" t="s">
        <v>82</v>
      </c>
      <c r="E64" s="13">
        <v>44419</v>
      </c>
      <c r="F64" s="77" t="s">
        <v>1556</v>
      </c>
      <c r="G64" s="13">
        <v>44422</v>
      </c>
      <c r="H64" s="78" t="s">
        <v>1557</v>
      </c>
      <c r="I64" s="15">
        <v>81</v>
      </c>
      <c r="J64" s="15">
        <v>57</v>
      </c>
      <c r="K64" s="15">
        <v>30</v>
      </c>
      <c r="L64" s="15">
        <v>13</v>
      </c>
      <c r="M64" s="84">
        <v>34.627499999999998</v>
      </c>
      <c r="N64" s="73">
        <v>35</v>
      </c>
      <c r="O64" s="64">
        <v>3000</v>
      </c>
      <c r="P64" s="65">
        <f>Table22452368910111213141516171819202122242345678910111213141516[[#This Row],[PEMBULATAN]]*O64</f>
        <v>105000</v>
      </c>
    </row>
    <row r="65" spans="1:16" ht="39" customHeight="1" x14ac:dyDescent="0.2">
      <c r="A65" s="94"/>
      <c r="B65" s="76"/>
      <c r="C65" s="90" t="s">
        <v>2123</v>
      </c>
      <c r="D65" s="79" t="s">
        <v>82</v>
      </c>
      <c r="E65" s="13">
        <v>44419</v>
      </c>
      <c r="F65" s="77" t="s">
        <v>1556</v>
      </c>
      <c r="G65" s="13">
        <v>44422</v>
      </c>
      <c r="H65" s="78" t="s">
        <v>1557</v>
      </c>
      <c r="I65" s="15">
        <v>80</v>
      </c>
      <c r="J65" s="15">
        <v>60</v>
      </c>
      <c r="K65" s="15">
        <v>31</v>
      </c>
      <c r="L65" s="15">
        <v>13</v>
      </c>
      <c r="M65" s="84">
        <v>37.200000000000003</v>
      </c>
      <c r="N65" s="73">
        <v>37</v>
      </c>
      <c r="O65" s="64">
        <v>3000</v>
      </c>
      <c r="P65" s="65">
        <f>Table22452368910111213141516171819202122242345678910111213141516[[#This Row],[PEMBULATAN]]*O65</f>
        <v>111000</v>
      </c>
    </row>
    <row r="66" spans="1:16" ht="39" customHeight="1" x14ac:dyDescent="0.2">
      <c r="A66" s="94"/>
      <c r="B66" s="76"/>
      <c r="C66" s="90" t="s">
        <v>2124</v>
      </c>
      <c r="D66" s="79" t="s">
        <v>82</v>
      </c>
      <c r="E66" s="13">
        <v>44419</v>
      </c>
      <c r="F66" s="77" t="s">
        <v>1556</v>
      </c>
      <c r="G66" s="13">
        <v>44422</v>
      </c>
      <c r="H66" s="78" t="s">
        <v>1557</v>
      </c>
      <c r="I66" s="15">
        <v>61</v>
      </c>
      <c r="J66" s="15">
        <v>60</v>
      </c>
      <c r="K66" s="15">
        <v>20</v>
      </c>
      <c r="L66" s="15">
        <v>3</v>
      </c>
      <c r="M66" s="84">
        <v>18.3</v>
      </c>
      <c r="N66" s="73">
        <v>19</v>
      </c>
      <c r="O66" s="64">
        <v>3000</v>
      </c>
      <c r="P66" s="65">
        <f>Table22452368910111213141516171819202122242345678910111213141516[[#This Row],[PEMBULATAN]]*O66</f>
        <v>57000</v>
      </c>
    </row>
    <row r="67" spans="1:16" ht="39" customHeight="1" x14ac:dyDescent="0.2">
      <c r="A67" s="94"/>
      <c r="B67" s="76"/>
      <c r="C67" s="90" t="s">
        <v>2125</v>
      </c>
      <c r="D67" s="79" t="s">
        <v>82</v>
      </c>
      <c r="E67" s="13">
        <v>44419</v>
      </c>
      <c r="F67" s="77" t="s">
        <v>1556</v>
      </c>
      <c r="G67" s="13">
        <v>44422</v>
      </c>
      <c r="H67" s="78" t="s">
        <v>1557</v>
      </c>
      <c r="I67" s="15">
        <v>90</v>
      </c>
      <c r="J67" s="15">
        <v>51</v>
      </c>
      <c r="K67" s="15">
        <v>21</v>
      </c>
      <c r="L67" s="15">
        <v>5</v>
      </c>
      <c r="M67" s="84">
        <v>24.0975</v>
      </c>
      <c r="N67" s="73">
        <v>24</v>
      </c>
      <c r="O67" s="64">
        <v>3000</v>
      </c>
      <c r="P67" s="65">
        <f>Table22452368910111213141516171819202122242345678910111213141516[[#This Row],[PEMBULATAN]]*O67</f>
        <v>72000</v>
      </c>
    </row>
    <row r="68" spans="1:16" ht="39" customHeight="1" x14ac:dyDescent="0.2">
      <c r="A68" s="94"/>
      <c r="B68" s="76"/>
      <c r="C68" s="90" t="s">
        <v>2126</v>
      </c>
      <c r="D68" s="79" t="s">
        <v>82</v>
      </c>
      <c r="E68" s="13">
        <v>44419</v>
      </c>
      <c r="F68" s="77" t="s">
        <v>1556</v>
      </c>
      <c r="G68" s="13">
        <v>44422</v>
      </c>
      <c r="H68" s="78" t="s">
        <v>1557</v>
      </c>
      <c r="I68" s="15">
        <v>81</v>
      </c>
      <c r="J68" s="15">
        <v>51</v>
      </c>
      <c r="K68" s="15">
        <v>13</v>
      </c>
      <c r="L68" s="15">
        <v>22</v>
      </c>
      <c r="M68" s="84">
        <v>13.425750000000001</v>
      </c>
      <c r="N68" s="73">
        <v>22</v>
      </c>
      <c r="O68" s="64">
        <v>3000</v>
      </c>
      <c r="P68" s="65">
        <f>Table22452368910111213141516171819202122242345678910111213141516[[#This Row],[PEMBULATAN]]*O68</f>
        <v>66000</v>
      </c>
    </row>
    <row r="69" spans="1:16" ht="39" customHeight="1" x14ac:dyDescent="0.2">
      <c r="A69" s="94"/>
      <c r="B69" s="76"/>
      <c r="C69" s="90" t="s">
        <v>2127</v>
      </c>
      <c r="D69" s="79" t="s">
        <v>82</v>
      </c>
      <c r="E69" s="13">
        <v>44419</v>
      </c>
      <c r="F69" s="77" t="s">
        <v>1556</v>
      </c>
      <c r="G69" s="13">
        <v>44422</v>
      </c>
      <c r="H69" s="78" t="s">
        <v>1557</v>
      </c>
      <c r="I69" s="15">
        <v>80</v>
      </c>
      <c r="J69" s="15">
        <v>42</v>
      </c>
      <c r="K69" s="15">
        <v>13</v>
      </c>
      <c r="L69" s="15">
        <v>19</v>
      </c>
      <c r="M69" s="84">
        <v>10.92</v>
      </c>
      <c r="N69" s="73">
        <v>19</v>
      </c>
      <c r="O69" s="64">
        <v>3000</v>
      </c>
      <c r="P69" s="65">
        <f>Table22452368910111213141516171819202122242345678910111213141516[[#This Row],[PEMBULATAN]]*O69</f>
        <v>57000</v>
      </c>
    </row>
    <row r="70" spans="1:16" ht="39" customHeight="1" x14ac:dyDescent="0.2">
      <c r="A70" s="94"/>
      <c r="B70" s="76"/>
      <c r="C70" s="90" t="s">
        <v>2128</v>
      </c>
      <c r="D70" s="79" t="s">
        <v>82</v>
      </c>
      <c r="E70" s="13">
        <v>44419</v>
      </c>
      <c r="F70" s="77" t="s">
        <v>1556</v>
      </c>
      <c r="G70" s="13">
        <v>44422</v>
      </c>
      <c r="H70" s="78" t="s">
        <v>1557</v>
      </c>
      <c r="I70" s="15">
        <v>100</v>
      </c>
      <c r="J70" s="15">
        <v>63</v>
      </c>
      <c r="K70" s="15">
        <v>32</v>
      </c>
      <c r="L70" s="15">
        <v>12</v>
      </c>
      <c r="M70" s="84">
        <v>50.4</v>
      </c>
      <c r="N70" s="73">
        <v>51</v>
      </c>
      <c r="O70" s="64">
        <v>3000</v>
      </c>
      <c r="P70" s="65">
        <f>Table22452368910111213141516171819202122242345678910111213141516[[#This Row],[PEMBULATAN]]*O70</f>
        <v>153000</v>
      </c>
    </row>
    <row r="71" spans="1:16" ht="39" customHeight="1" x14ac:dyDescent="0.2">
      <c r="A71" s="94"/>
      <c r="B71" s="76"/>
      <c r="C71" s="90" t="s">
        <v>2129</v>
      </c>
      <c r="D71" s="79" t="s">
        <v>82</v>
      </c>
      <c r="E71" s="13">
        <v>44419</v>
      </c>
      <c r="F71" s="77" t="s">
        <v>1556</v>
      </c>
      <c r="G71" s="13">
        <v>44422</v>
      </c>
      <c r="H71" s="78" t="s">
        <v>1557</v>
      </c>
      <c r="I71" s="15">
        <v>92</v>
      </c>
      <c r="J71" s="15">
        <v>61</v>
      </c>
      <c r="K71" s="15">
        <v>31</v>
      </c>
      <c r="L71" s="15">
        <v>17</v>
      </c>
      <c r="M71" s="84">
        <v>43.493000000000002</v>
      </c>
      <c r="N71" s="73">
        <v>44</v>
      </c>
      <c r="O71" s="64">
        <v>3000</v>
      </c>
      <c r="P71" s="65">
        <f>Table22452368910111213141516171819202122242345678910111213141516[[#This Row],[PEMBULATAN]]*O71</f>
        <v>132000</v>
      </c>
    </row>
    <row r="72" spans="1:16" ht="39" customHeight="1" x14ac:dyDescent="0.2">
      <c r="A72" s="94"/>
      <c r="B72" s="76"/>
      <c r="C72" s="90" t="s">
        <v>2130</v>
      </c>
      <c r="D72" s="79" t="s">
        <v>82</v>
      </c>
      <c r="E72" s="13">
        <v>44419</v>
      </c>
      <c r="F72" s="77" t="s">
        <v>1556</v>
      </c>
      <c r="G72" s="13">
        <v>44422</v>
      </c>
      <c r="H72" s="78" t="s">
        <v>1557</v>
      </c>
      <c r="I72" s="15">
        <v>101</v>
      </c>
      <c r="J72" s="15">
        <v>61</v>
      </c>
      <c r="K72" s="15">
        <v>41</v>
      </c>
      <c r="L72" s="15">
        <v>4</v>
      </c>
      <c r="M72" s="84">
        <v>63.15025</v>
      </c>
      <c r="N72" s="73">
        <v>63</v>
      </c>
      <c r="O72" s="64">
        <v>3000</v>
      </c>
      <c r="P72" s="65">
        <f>Table22452368910111213141516171819202122242345678910111213141516[[#This Row],[PEMBULATAN]]*O72</f>
        <v>189000</v>
      </c>
    </row>
    <row r="73" spans="1:16" ht="39" customHeight="1" x14ac:dyDescent="0.2">
      <c r="A73" s="94"/>
      <c r="B73" s="76"/>
      <c r="C73" s="90" t="s">
        <v>2131</v>
      </c>
      <c r="D73" s="79" t="s">
        <v>82</v>
      </c>
      <c r="E73" s="13">
        <v>44419</v>
      </c>
      <c r="F73" s="77" t="s">
        <v>1556</v>
      </c>
      <c r="G73" s="13">
        <v>44422</v>
      </c>
      <c r="H73" s="78" t="s">
        <v>1557</v>
      </c>
      <c r="I73" s="15">
        <v>80</v>
      </c>
      <c r="J73" s="15">
        <v>41</v>
      </c>
      <c r="K73" s="15">
        <v>13</v>
      </c>
      <c r="L73" s="15">
        <v>5</v>
      </c>
      <c r="M73" s="84">
        <v>10.66</v>
      </c>
      <c r="N73" s="73">
        <v>11</v>
      </c>
      <c r="O73" s="64">
        <v>3000</v>
      </c>
      <c r="P73" s="65">
        <f>Table22452368910111213141516171819202122242345678910111213141516[[#This Row],[PEMBULATAN]]*O73</f>
        <v>33000</v>
      </c>
    </row>
    <row r="74" spans="1:16" ht="39" customHeight="1" x14ac:dyDescent="0.2">
      <c r="A74" s="94"/>
      <c r="B74" s="76"/>
      <c r="C74" s="90" t="s">
        <v>2132</v>
      </c>
      <c r="D74" s="79" t="s">
        <v>82</v>
      </c>
      <c r="E74" s="13">
        <v>44419</v>
      </c>
      <c r="F74" s="77" t="s">
        <v>1556</v>
      </c>
      <c r="G74" s="13">
        <v>44422</v>
      </c>
      <c r="H74" s="78" t="s">
        <v>1557</v>
      </c>
      <c r="I74" s="15">
        <v>82</v>
      </c>
      <c r="J74" s="15">
        <v>53</v>
      </c>
      <c r="K74" s="15">
        <v>20</v>
      </c>
      <c r="L74" s="15">
        <v>5</v>
      </c>
      <c r="M74" s="84">
        <v>21.73</v>
      </c>
      <c r="N74" s="73">
        <v>22</v>
      </c>
      <c r="O74" s="64">
        <v>3000</v>
      </c>
      <c r="P74" s="65">
        <f>Table22452368910111213141516171819202122242345678910111213141516[[#This Row],[PEMBULATAN]]*O74</f>
        <v>66000</v>
      </c>
    </row>
    <row r="75" spans="1:16" ht="39" customHeight="1" x14ac:dyDescent="0.2">
      <c r="A75" s="94"/>
      <c r="B75" s="76"/>
      <c r="C75" s="90" t="s">
        <v>2133</v>
      </c>
      <c r="D75" s="79" t="s">
        <v>82</v>
      </c>
      <c r="E75" s="13">
        <v>44419</v>
      </c>
      <c r="F75" s="77" t="s">
        <v>1556</v>
      </c>
      <c r="G75" s="13">
        <v>44422</v>
      </c>
      <c r="H75" s="78" t="s">
        <v>1557</v>
      </c>
      <c r="I75" s="15">
        <v>82</v>
      </c>
      <c r="J75" s="15">
        <v>61</v>
      </c>
      <c r="K75" s="15">
        <v>39</v>
      </c>
      <c r="L75" s="15">
        <v>8</v>
      </c>
      <c r="M75" s="84">
        <v>48.769500000000001</v>
      </c>
      <c r="N75" s="73">
        <v>49</v>
      </c>
      <c r="O75" s="64">
        <v>3000</v>
      </c>
      <c r="P75" s="65">
        <f>Table22452368910111213141516171819202122242345678910111213141516[[#This Row],[PEMBULATAN]]*O75</f>
        <v>147000</v>
      </c>
    </row>
    <row r="76" spans="1:16" ht="39" customHeight="1" x14ac:dyDescent="0.2">
      <c r="A76" s="94"/>
      <c r="B76" s="76"/>
      <c r="C76" s="90" t="s">
        <v>2134</v>
      </c>
      <c r="D76" s="79" t="s">
        <v>82</v>
      </c>
      <c r="E76" s="13">
        <v>44419</v>
      </c>
      <c r="F76" s="77" t="s">
        <v>1556</v>
      </c>
      <c r="G76" s="13">
        <v>44422</v>
      </c>
      <c r="H76" s="78" t="s">
        <v>1557</v>
      </c>
      <c r="I76" s="15">
        <v>91</v>
      </c>
      <c r="J76" s="15">
        <v>50</v>
      </c>
      <c r="K76" s="15">
        <v>32</v>
      </c>
      <c r="L76" s="15">
        <v>17</v>
      </c>
      <c r="M76" s="84">
        <v>36.4</v>
      </c>
      <c r="N76" s="73">
        <v>37</v>
      </c>
      <c r="O76" s="64">
        <v>3000</v>
      </c>
      <c r="P76" s="65">
        <f>Table22452368910111213141516171819202122242345678910111213141516[[#This Row],[PEMBULATAN]]*O76</f>
        <v>111000</v>
      </c>
    </row>
    <row r="77" spans="1:16" ht="39" customHeight="1" x14ac:dyDescent="0.2">
      <c r="A77" s="94"/>
      <c r="B77" s="76"/>
      <c r="C77" s="90" t="s">
        <v>2135</v>
      </c>
      <c r="D77" s="79" t="s">
        <v>82</v>
      </c>
      <c r="E77" s="13">
        <v>44419</v>
      </c>
      <c r="F77" s="77" t="s">
        <v>1556</v>
      </c>
      <c r="G77" s="13">
        <v>44422</v>
      </c>
      <c r="H77" s="78" t="s">
        <v>1557</v>
      </c>
      <c r="I77" s="15">
        <v>90</v>
      </c>
      <c r="J77" s="15">
        <v>47</v>
      </c>
      <c r="K77" s="15">
        <v>21</v>
      </c>
      <c r="L77" s="15">
        <v>21</v>
      </c>
      <c r="M77" s="84">
        <v>22.2075</v>
      </c>
      <c r="N77" s="73">
        <v>22</v>
      </c>
      <c r="O77" s="64">
        <v>3000</v>
      </c>
      <c r="P77" s="65">
        <f>Table22452368910111213141516171819202122242345678910111213141516[[#This Row],[PEMBULATAN]]*O77</f>
        <v>66000</v>
      </c>
    </row>
    <row r="78" spans="1:16" ht="39" customHeight="1" x14ac:dyDescent="0.2">
      <c r="A78" s="94"/>
      <c r="B78" s="76"/>
      <c r="C78" s="90" t="s">
        <v>2136</v>
      </c>
      <c r="D78" s="79" t="s">
        <v>82</v>
      </c>
      <c r="E78" s="13">
        <v>44419</v>
      </c>
      <c r="F78" s="77" t="s">
        <v>1556</v>
      </c>
      <c r="G78" s="13">
        <v>44422</v>
      </c>
      <c r="H78" s="78" t="s">
        <v>1557</v>
      </c>
      <c r="I78" s="15">
        <v>30</v>
      </c>
      <c r="J78" s="15">
        <v>61</v>
      </c>
      <c r="K78" s="15">
        <v>21</v>
      </c>
      <c r="L78" s="15">
        <v>16</v>
      </c>
      <c r="M78" s="84">
        <v>9.6074999999999999</v>
      </c>
      <c r="N78" s="73">
        <v>16</v>
      </c>
      <c r="O78" s="64">
        <v>3000</v>
      </c>
      <c r="P78" s="65">
        <f>Table22452368910111213141516171819202122242345678910111213141516[[#This Row],[PEMBULATAN]]*O78</f>
        <v>48000</v>
      </c>
    </row>
    <row r="79" spans="1:16" ht="39" customHeight="1" x14ac:dyDescent="0.2">
      <c r="A79" s="94"/>
      <c r="B79" s="76"/>
      <c r="C79" s="90" t="s">
        <v>2137</v>
      </c>
      <c r="D79" s="79" t="s">
        <v>82</v>
      </c>
      <c r="E79" s="13">
        <v>44419</v>
      </c>
      <c r="F79" s="77" t="s">
        <v>1556</v>
      </c>
      <c r="G79" s="13">
        <v>44422</v>
      </c>
      <c r="H79" s="78" t="s">
        <v>1557</v>
      </c>
      <c r="I79" s="15">
        <v>73</v>
      </c>
      <c r="J79" s="15">
        <v>62</v>
      </c>
      <c r="K79" s="15">
        <v>19</v>
      </c>
      <c r="L79" s="15">
        <v>8</v>
      </c>
      <c r="M79" s="84">
        <v>21.4985</v>
      </c>
      <c r="N79" s="73">
        <v>22</v>
      </c>
      <c r="O79" s="64">
        <v>3000</v>
      </c>
      <c r="P79" s="65">
        <f>Table22452368910111213141516171819202122242345678910111213141516[[#This Row],[PEMBULATAN]]*O79</f>
        <v>66000</v>
      </c>
    </row>
    <row r="80" spans="1:16" ht="39" customHeight="1" x14ac:dyDescent="0.2">
      <c r="A80" s="94"/>
      <c r="B80" s="76"/>
      <c r="C80" s="90" t="s">
        <v>2138</v>
      </c>
      <c r="D80" s="79" t="s">
        <v>82</v>
      </c>
      <c r="E80" s="13">
        <v>44419</v>
      </c>
      <c r="F80" s="77" t="s">
        <v>1556</v>
      </c>
      <c r="G80" s="13">
        <v>44422</v>
      </c>
      <c r="H80" s="78" t="s">
        <v>1557</v>
      </c>
      <c r="I80" s="15">
        <v>31</v>
      </c>
      <c r="J80" s="15">
        <v>41</v>
      </c>
      <c r="K80" s="15">
        <v>15</v>
      </c>
      <c r="L80" s="15">
        <v>7</v>
      </c>
      <c r="M80" s="84">
        <v>4.7662500000000003</v>
      </c>
      <c r="N80" s="73">
        <v>7</v>
      </c>
      <c r="O80" s="64">
        <v>3000</v>
      </c>
      <c r="P80" s="65">
        <f>Table22452368910111213141516171819202122242345678910111213141516[[#This Row],[PEMBULATAN]]*O80</f>
        <v>21000</v>
      </c>
    </row>
    <row r="81" spans="1:16" ht="39" customHeight="1" x14ac:dyDescent="0.2">
      <c r="A81" s="94"/>
      <c r="B81" s="76"/>
      <c r="C81" s="90" t="s">
        <v>2139</v>
      </c>
      <c r="D81" s="79" t="s">
        <v>82</v>
      </c>
      <c r="E81" s="13">
        <v>44419</v>
      </c>
      <c r="F81" s="77" t="s">
        <v>1556</v>
      </c>
      <c r="G81" s="13">
        <v>44422</v>
      </c>
      <c r="H81" s="78" t="s">
        <v>1557</v>
      </c>
      <c r="I81" s="15">
        <v>80</v>
      </c>
      <c r="J81" s="15">
        <v>50</v>
      </c>
      <c r="K81" s="15">
        <v>32</v>
      </c>
      <c r="L81" s="15">
        <v>2</v>
      </c>
      <c r="M81" s="84">
        <v>32</v>
      </c>
      <c r="N81" s="73">
        <v>32</v>
      </c>
      <c r="O81" s="64">
        <v>3000</v>
      </c>
      <c r="P81" s="65">
        <f>Table22452368910111213141516171819202122242345678910111213141516[[#This Row],[PEMBULATAN]]*O81</f>
        <v>96000</v>
      </c>
    </row>
    <row r="82" spans="1:16" ht="39" customHeight="1" x14ac:dyDescent="0.2">
      <c r="A82" s="94"/>
      <c r="B82" s="76"/>
      <c r="C82" s="90" t="s">
        <v>2140</v>
      </c>
      <c r="D82" s="79" t="s">
        <v>82</v>
      </c>
      <c r="E82" s="13">
        <v>44419</v>
      </c>
      <c r="F82" s="77" t="s">
        <v>1556</v>
      </c>
      <c r="G82" s="13">
        <v>44422</v>
      </c>
      <c r="H82" s="78" t="s">
        <v>1557</v>
      </c>
      <c r="I82" s="15">
        <v>71</v>
      </c>
      <c r="J82" s="15">
        <v>50</v>
      </c>
      <c r="K82" s="15">
        <v>23</v>
      </c>
      <c r="L82" s="15">
        <v>11</v>
      </c>
      <c r="M82" s="84">
        <v>20.412500000000001</v>
      </c>
      <c r="N82" s="73">
        <v>21</v>
      </c>
      <c r="O82" s="64">
        <v>3000</v>
      </c>
      <c r="P82" s="65">
        <f>Table22452368910111213141516171819202122242345678910111213141516[[#This Row],[PEMBULATAN]]*O82</f>
        <v>63000</v>
      </c>
    </row>
    <row r="83" spans="1:16" ht="39" customHeight="1" x14ac:dyDescent="0.2">
      <c r="A83" s="94"/>
      <c r="B83" s="76"/>
      <c r="C83" s="90" t="s">
        <v>2141</v>
      </c>
      <c r="D83" s="79" t="s">
        <v>82</v>
      </c>
      <c r="E83" s="13">
        <v>44419</v>
      </c>
      <c r="F83" s="77" t="s">
        <v>1556</v>
      </c>
      <c r="G83" s="13">
        <v>44422</v>
      </c>
      <c r="H83" s="78" t="s">
        <v>1557</v>
      </c>
      <c r="I83" s="15">
        <v>101</v>
      </c>
      <c r="J83" s="15">
        <v>61</v>
      </c>
      <c r="K83" s="15">
        <v>41</v>
      </c>
      <c r="L83" s="15">
        <v>16</v>
      </c>
      <c r="M83" s="84">
        <v>63.15025</v>
      </c>
      <c r="N83" s="73">
        <v>63</v>
      </c>
      <c r="O83" s="64">
        <v>3000</v>
      </c>
      <c r="P83" s="65">
        <f>Table22452368910111213141516171819202122242345678910111213141516[[#This Row],[PEMBULATAN]]*O83</f>
        <v>189000</v>
      </c>
    </row>
    <row r="84" spans="1:16" ht="39" customHeight="1" x14ac:dyDescent="0.2">
      <c r="A84" s="94"/>
      <c r="B84" s="76"/>
      <c r="C84" s="90" t="s">
        <v>2142</v>
      </c>
      <c r="D84" s="79" t="s">
        <v>82</v>
      </c>
      <c r="E84" s="13">
        <v>44419</v>
      </c>
      <c r="F84" s="77" t="s">
        <v>1556</v>
      </c>
      <c r="G84" s="13">
        <v>44422</v>
      </c>
      <c r="H84" s="78" t="s">
        <v>1557</v>
      </c>
      <c r="I84" s="15">
        <v>80</v>
      </c>
      <c r="J84" s="15">
        <v>52</v>
      </c>
      <c r="K84" s="15">
        <v>12</v>
      </c>
      <c r="L84" s="15">
        <v>22</v>
      </c>
      <c r="M84" s="84">
        <v>12.48</v>
      </c>
      <c r="N84" s="73">
        <v>22</v>
      </c>
      <c r="O84" s="64">
        <v>3000</v>
      </c>
      <c r="P84" s="65">
        <f>Table22452368910111213141516171819202122242345678910111213141516[[#This Row],[PEMBULATAN]]*O84</f>
        <v>66000</v>
      </c>
    </row>
    <row r="85" spans="1:16" ht="39" customHeight="1" x14ac:dyDescent="0.2">
      <c r="A85" s="94"/>
      <c r="B85" s="76"/>
      <c r="C85" s="90" t="s">
        <v>2143</v>
      </c>
      <c r="D85" s="79" t="s">
        <v>82</v>
      </c>
      <c r="E85" s="13">
        <v>44419</v>
      </c>
      <c r="F85" s="77" t="s">
        <v>1556</v>
      </c>
      <c r="G85" s="13">
        <v>44422</v>
      </c>
      <c r="H85" s="78" t="s">
        <v>1557</v>
      </c>
      <c r="I85" s="15">
        <v>89</v>
      </c>
      <c r="J85" s="15">
        <v>70</v>
      </c>
      <c r="K85" s="15">
        <v>52</v>
      </c>
      <c r="L85" s="15">
        <v>12</v>
      </c>
      <c r="M85" s="84">
        <v>80.989999999999995</v>
      </c>
      <c r="N85" s="73">
        <v>81</v>
      </c>
      <c r="O85" s="64">
        <v>3000</v>
      </c>
      <c r="P85" s="65">
        <f>Table22452368910111213141516171819202122242345678910111213141516[[#This Row],[PEMBULATAN]]*O85</f>
        <v>243000</v>
      </c>
    </row>
    <row r="86" spans="1:16" ht="39" customHeight="1" x14ac:dyDescent="0.2">
      <c r="A86" s="94"/>
      <c r="B86" s="76"/>
      <c r="C86" s="90" t="s">
        <v>2144</v>
      </c>
      <c r="D86" s="79" t="s">
        <v>82</v>
      </c>
      <c r="E86" s="13">
        <v>44419</v>
      </c>
      <c r="F86" s="77" t="s">
        <v>1556</v>
      </c>
      <c r="G86" s="13">
        <v>44422</v>
      </c>
      <c r="H86" s="78" t="s">
        <v>1557</v>
      </c>
      <c r="I86" s="15">
        <v>88</v>
      </c>
      <c r="J86" s="15">
        <v>60</v>
      </c>
      <c r="K86" s="15">
        <v>16</v>
      </c>
      <c r="L86" s="15">
        <v>13</v>
      </c>
      <c r="M86" s="84">
        <v>21.12</v>
      </c>
      <c r="N86" s="73">
        <v>21</v>
      </c>
      <c r="O86" s="64">
        <v>3000</v>
      </c>
      <c r="P86" s="65">
        <f>Table22452368910111213141516171819202122242345678910111213141516[[#This Row],[PEMBULATAN]]*O86</f>
        <v>63000</v>
      </c>
    </row>
    <row r="87" spans="1:16" ht="39" customHeight="1" x14ac:dyDescent="0.2">
      <c r="A87" s="94"/>
      <c r="B87" s="76"/>
      <c r="C87" s="90" t="s">
        <v>2145</v>
      </c>
      <c r="D87" s="79" t="s">
        <v>82</v>
      </c>
      <c r="E87" s="13">
        <v>44419</v>
      </c>
      <c r="F87" s="77" t="s">
        <v>1556</v>
      </c>
      <c r="G87" s="13">
        <v>44422</v>
      </c>
      <c r="H87" s="78" t="s">
        <v>1557</v>
      </c>
      <c r="I87" s="15">
        <v>93</v>
      </c>
      <c r="J87" s="15">
        <v>44</v>
      </c>
      <c r="K87" s="15">
        <v>40</v>
      </c>
      <c r="L87" s="15">
        <v>7</v>
      </c>
      <c r="M87" s="84">
        <v>40.92</v>
      </c>
      <c r="N87" s="73">
        <v>41</v>
      </c>
      <c r="O87" s="64">
        <v>3000</v>
      </c>
      <c r="P87" s="65">
        <f>Table22452368910111213141516171819202122242345678910111213141516[[#This Row],[PEMBULATAN]]*O87</f>
        <v>123000</v>
      </c>
    </row>
    <row r="88" spans="1:16" ht="39" customHeight="1" x14ac:dyDescent="0.2">
      <c r="A88" s="94"/>
      <c r="B88" s="76"/>
      <c r="C88" s="90" t="s">
        <v>2146</v>
      </c>
      <c r="D88" s="79" t="s">
        <v>82</v>
      </c>
      <c r="E88" s="13">
        <v>44419</v>
      </c>
      <c r="F88" s="77" t="s">
        <v>1556</v>
      </c>
      <c r="G88" s="13">
        <v>44422</v>
      </c>
      <c r="H88" s="78" t="s">
        <v>1557</v>
      </c>
      <c r="I88" s="15">
        <v>77</v>
      </c>
      <c r="J88" s="15">
        <v>62</v>
      </c>
      <c r="K88" s="15">
        <v>39</v>
      </c>
      <c r="L88" s="15">
        <v>8</v>
      </c>
      <c r="M88" s="84">
        <v>46.546500000000002</v>
      </c>
      <c r="N88" s="73">
        <v>47</v>
      </c>
      <c r="O88" s="64">
        <v>3000</v>
      </c>
      <c r="P88" s="65">
        <f>Table22452368910111213141516171819202122242345678910111213141516[[#This Row],[PEMBULATAN]]*O88</f>
        <v>141000</v>
      </c>
    </row>
    <row r="89" spans="1:16" ht="39" customHeight="1" x14ac:dyDescent="0.2">
      <c r="A89" s="94"/>
      <c r="B89" s="76"/>
      <c r="C89" s="90" t="s">
        <v>2147</v>
      </c>
      <c r="D89" s="79" t="s">
        <v>82</v>
      </c>
      <c r="E89" s="13">
        <v>44419</v>
      </c>
      <c r="F89" s="77" t="s">
        <v>1556</v>
      </c>
      <c r="G89" s="13">
        <v>44422</v>
      </c>
      <c r="H89" s="78" t="s">
        <v>1557</v>
      </c>
      <c r="I89" s="15">
        <v>91</v>
      </c>
      <c r="J89" s="15">
        <v>82</v>
      </c>
      <c r="K89" s="15">
        <v>32</v>
      </c>
      <c r="L89" s="15">
        <v>10</v>
      </c>
      <c r="M89" s="84">
        <v>59.695999999999998</v>
      </c>
      <c r="N89" s="73">
        <v>60</v>
      </c>
      <c r="O89" s="64">
        <v>3000</v>
      </c>
      <c r="P89" s="65">
        <f>Table22452368910111213141516171819202122242345678910111213141516[[#This Row],[PEMBULATAN]]*O89</f>
        <v>180000</v>
      </c>
    </row>
    <row r="90" spans="1:16" ht="39" customHeight="1" x14ac:dyDescent="0.2">
      <c r="A90" s="94"/>
      <c r="B90" s="76"/>
      <c r="C90" s="90" t="s">
        <v>2148</v>
      </c>
      <c r="D90" s="79" t="s">
        <v>82</v>
      </c>
      <c r="E90" s="13">
        <v>44419</v>
      </c>
      <c r="F90" s="77" t="s">
        <v>1556</v>
      </c>
      <c r="G90" s="13">
        <v>44422</v>
      </c>
      <c r="H90" s="78" t="s">
        <v>1557</v>
      </c>
      <c r="I90" s="15">
        <v>81</v>
      </c>
      <c r="J90" s="15">
        <v>62</v>
      </c>
      <c r="K90" s="15">
        <v>31</v>
      </c>
      <c r="L90" s="15">
        <v>18</v>
      </c>
      <c r="M90" s="84">
        <v>38.920499999999997</v>
      </c>
      <c r="N90" s="73">
        <v>39</v>
      </c>
      <c r="O90" s="64">
        <v>3000</v>
      </c>
      <c r="P90" s="65">
        <f>Table22452368910111213141516171819202122242345678910111213141516[[#This Row],[PEMBULATAN]]*O90</f>
        <v>117000</v>
      </c>
    </row>
    <row r="91" spans="1:16" ht="39" customHeight="1" x14ac:dyDescent="0.2">
      <c r="A91" s="94"/>
      <c r="B91" s="76"/>
      <c r="C91" s="90" t="s">
        <v>2149</v>
      </c>
      <c r="D91" s="79" t="s">
        <v>82</v>
      </c>
      <c r="E91" s="13">
        <v>44419</v>
      </c>
      <c r="F91" s="77" t="s">
        <v>1556</v>
      </c>
      <c r="G91" s="13">
        <v>44422</v>
      </c>
      <c r="H91" s="78" t="s">
        <v>1557</v>
      </c>
      <c r="I91" s="15">
        <v>71</v>
      </c>
      <c r="J91" s="15">
        <v>41</v>
      </c>
      <c r="K91" s="15">
        <v>15</v>
      </c>
      <c r="L91" s="15">
        <v>14</v>
      </c>
      <c r="M91" s="84">
        <v>10.91625</v>
      </c>
      <c r="N91" s="73">
        <v>14</v>
      </c>
      <c r="O91" s="64">
        <v>3000</v>
      </c>
      <c r="P91" s="65">
        <f>Table22452368910111213141516171819202122242345678910111213141516[[#This Row],[PEMBULATAN]]*O91</f>
        <v>42000</v>
      </c>
    </row>
    <row r="92" spans="1:16" ht="39" customHeight="1" x14ac:dyDescent="0.2">
      <c r="A92" s="94"/>
      <c r="B92" s="76"/>
      <c r="C92" s="90" t="s">
        <v>2150</v>
      </c>
      <c r="D92" s="79" t="s">
        <v>82</v>
      </c>
      <c r="E92" s="13">
        <v>44419</v>
      </c>
      <c r="F92" s="77" t="s">
        <v>1556</v>
      </c>
      <c r="G92" s="13">
        <v>44422</v>
      </c>
      <c r="H92" s="78" t="s">
        <v>1557</v>
      </c>
      <c r="I92" s="15">
        <v>73</v>
      </c>
      <c r="J92" s="15">
        <v>49</v>
      </c>
      <c r="K92" s="15">
        <v>16</v>
      </c>
      <c r="L92" s="15">
        <v>11</v>
      </c>
      <c r="M92" s="84">
        <v>14.308</v>
      </c>
      <c r="N92" s="73">
        <v>15</v>
      </c>
      <c r="O92" s="64">
        <v>3000</v>
      </c>
      <c r="P92" s="65">
        <f>Table22452368910111213141516171819202122242345678910111213141516[[#This Row],[PEMBULATAN]]*O92</f>
        <v>45000</v>
      </c>
    </row>
    <row r="93" spans="1:16" ht="39" customHeight="1" x14ac:dyDescent="0.2">
      <c r="A93" s="94"/>
      <c r="B93" s="76"/>
      <c r="C93" s="90" t="s">
        <v>2151</v>
      </c>
      <c r="D93" s="79" t="s">
        <v>82</v>
      </c>
      <c r="E93" s="13">
        <v>44419</v>
      </c>
      <c r="F93" s="77" t="s">
        <v>1556</v>
      </c>
      <c r="G93" s="13">
        <v>44422</v>
      </c>
      <c r="H93" s="78" t="s">
        <v>1557</v>
      </c>
      <c r="I93" s="15">
        <v>70</v>
      </c>
      <c r="J93" s="15">
        <v>54</v>
      </c>
      <c r="K93" s="15">
        <v>22</v>
      </c>
      <c r="L93" s="15">
        <v>6</v>
      </c>
      <c r="M93" s="84">
        <v>20.79</v>
      </c>
      <c r="N93" s="73">
        <v>21</v>
      </c>
      <c r="O93" s="64">
        <v>3000</v>
      </c>
      <c r="P93" s="65">
        <f>Table22452368910111213141516171819202122242345678910111213141516[[#This Row],[PEMBULATAN]]*O93</f>
        <v>63000</v>
      </c>
    </row>
    <row r="94" spans="1:16" ht="39" customHeight="1" x14ac:dyDescent="0.2">
      <c r="A94" s="94"/>
      <c r="B94" s="76"/>
      <c r="C94" s="90" t="s">
        <v>2152</v>
      </c>
      <c r="D94" s="79" t="s">
        <v>82</v>
      </c>
      <c r="E94" s="13">
        <v>44419</v>
      </c>
      <c r="F94" s="77" t="s">
        <v>1556</v>
      </c>
      <c r="G94" s="13">
        <v>44422</v>
      </c>
      <c r="H94" s="78" t="s">
        <v>1557</v>
      </c>
      <c r="I94" s="15">
        <v>85</v>
      </c>
      <c r="J94" s="15">
        <v>64</v>
      </c>
      <c r="K94" s="15">
        <v>21</v>
      </c>
      <c r="L94" s="15">
        <v>5</v>
      </c>
      <c r="M94" s="84">
        <v>28.56</v>
      </c>
      <c r="N94" s="73">
        <v>29</v>
      </c>
      <c r="O94" s="64">
        <v>3000</v>
      </c>
      <c r="P94" s="65">
        <f>Table22452368910111213141516171819202122242345678910111213141516[[#This Row],[PEMBULATAN]]*O94</f>
        <v>87000</v>
      </c>
    </row>
    <row r="95" spans="1:16" ht="39" customHeight="1" x14ac:dyDescent="0.2">
      <c r="A95" s="94"/>
      <c r="B95" s="76"/>
      <c r="C95" s="90" t="s">
        <v>2153</v>
      </c>
      <c r="D95" s="79" t="s">
        <v>82</v>
      </c>
      <c r="E95" s="13">
        <v>44419</v>
      </c>
      <c r="F95" s="77" t="s">
        <v>1556</v>
      </c>
      <c r="G95" s="13">
        <v>44422</v>
      </c>
      <c r="H95" s="78" t="s">
        <v>1557</v>
      </c>
      <c r="I95" s="15">
        <v>80</v>
      </c>
      <c r="J95" s="15">
        <v>53</v>
      </c>
      <c r="K95" s="15">
        <v>40</v>
      </c>
      <c r="L95" s="15">
        <v>2</v>
      </c>
      <c r="M95" s="84">
        <v>42.4</v>
      </c>
      <c r="N95" s="73">
        <v>43</v>
      </c>
      <c r="O95" s="64">
        <v>3000</v>
      </c>
      <c r="P95" s="65">
        <f>Table22452368910111213141516171819202122242345678910111213141516[[#This Row],[PEMBULATAN]]*O95</f>
        <v>129000</v>
      </c>
    </row>
    <row r="96" spans="1:16" ht="39" customHeight="1" x14ac:dyDescent="0.2">
      <c r="A96" s="94"/>
      <c r="B96" s="76"/>
      <c r="C96" s="90" t="s">
        <v>2154</v>
      </c>
      <c r="D96" s="79" t="s">
        <v>82</v>
      </c>
      <c r="E96" s="13">
        <v>44419</v>
      </c>
      <c r="F96" s="77" t="s">
        <v>1556</v>
      </c>
      <c r="G96" s="13">
        <v>44422</v>
      </c>
      <c r="H96" s="78" t="s">
        <v>1557</v>
      </c>
      <c r="I96" s="15">
        <v>70</v>
      </c>
      <c r="J96" s="15">
        <v>53</v>
      </c>
      <c r="K96" s="15">
        <v>20</v>
      </c>
      <c r="L96" s="15">
        <v>5</v>
      </c>
      <c r="M96" s="84">
        <v>18.55</v>
      </c>
      <c r="N96" s="73">
        <v>19</v>
      </c>
      <c r="O96" s="64">
        <v>3000</v>
      </c>
      <c r="P96" s="65">
        <f>Table22452368910111213141516171819202122242345678910111213141516[[#This Row],[PEMBULATAN]]*O96</f>
        <v>57000</v>
      </c>
    </row>
    <row r="97" spans="1:16" ht="39" customHeight="1" x14ac:dyDescent="0.2">
      <c r="A97" s="94"/>
      <c r="B97" s="76"/>
      <c r="C97" s="90" t="s">
        <v>2155</v>
      </c>
      <c r="D97" s="79" t="s">
        <v>82</v>
      </c>
      <c r="E97" s="13">
        <v>44419</v>
      </c>
      <c r="F97" s="77" t="s">
        <v>1556</v>
      </c>
      <c r="G97" s="13">
        <v>44422</v>
      </c>
      <c r="H97" s="78" t="s">
        <v>1557</v>
      </c>
      <c r="I97" s="15">
        <v>83</v>
      </c>
      <c r="J97" s="15">
        <v>50</v>
      </c>
      <c r="K97" s="15">
        <v>26</v>
      </c>
      <c r="L97" s="15">
        <v>3</v>
      </c>
      <c r="M97" s="84">
        <v>26.975000000000001</v>
      </c>
      <c r="N97" s="73">
        <v>27</v>
      </c>
      <c r="O97" s="64">
        <v>3000</v>
      </c>
      <c r="P97" s="65">
        <f>Table22452368910111213141516171819202122242345678910111213141516[[#This Row],[PEMBULATAN]]*O97</f>
        <v>81000</v>
      </c>
    </row>
    <row r="98" spans="1:16" ht="39" customHeight="1" x14ac:dyDescent="0.2">
      <c r="A98" s="94"/>
      <c r="B98" s="76"/>
      <c r="C98" s="90" t="s">
        <v>2156</v>
      </c>
      <c r="D98" s="79" t="s">
        <v>82</v>
      </c>
      <c r="E98" s="13">
        <v>44419</v>
      </c>
      <c r="F98" s="77" t="s">
        <v>1556</v>
      </c>
      <c r="G98" s="13">
        <v>44422</v>
      </c>
      <c r="H98" s="78" t="s">
        <v>1557</v>
      </c>
      <c r="I98" s="15">
        <v>83</v>
      </c>
      <c r="J98" s="15">
        <v>60</v>
      </c>
      <c r="K98" s="15">
        <v>27</v>
      </c>
      <c r="L98" s="15">
        <v>32</v>
      </c>
      <c r="M98" s="84">
        <v>33.615000000000002</v>
      </c>
      <c r="N98" s="73">
        <v>34</v>
      </c>
      <c r="O98" s="64">
        <v>3000</v>
      </c>
      <c r="P98" s="65">
        <f>Table22452368910111213141516171819202122242345678910111213141516[[#This Row],[PEMBULATAN]]*O98</f>
        <v>102000</v>
      </c>
    </row>
    <row r="99" spans="1:16" ht="39" customHeight="1" x14ac:dyDescent="0.2">
      <c r="A99" s="94"/>
      <c r="B99" s="76"/>
      <c r="C99" s="90" t="s">
        <v>2157</v>
      </c>
      <c r="D99" s="79" t="s">
        <v>82</v>
      </c>
      <c r="E99" s="13">
        <v>44419</v>
      </c>
      <c r="F99" s="77" t="s">
        <v>1556</v>
      </c>
      <c r="G99" s="13">
        <v>44422</v>
      </c>
      <c r="H99" s="78" t="s">
        <v>1557</v>
      </c>
      <c r="I99" s="15">
        <v>93</v>
      </c>
      <c r="J99" s="15">
        <v>61</v>
      </c>
      <c r="K99" s="15">
        <v>39</v>
      </c>
      <c r="L99" s="15">
        <v>3</v>
      </c>
      <c r="M99" s="84">
        <v>55.311750000000004</v>
      </c>
      <c r="N99" s="73">
        <v>56</v>
      </c>
      <c r="O99" s="64">
        <v>3000</v>
      </c>
      <c r="P99" s="65">
        <f>Table22452368910111213141516171819202122242345678910111213141516[[#This Row],[PEMBULATAN]]*O99</f>
        <v>168000</v>
      </c>
    </row>
    <row r="100" spans="1:16" ht="39" customHeight="1" x14ac:dyDescent="0.2">
      <c r="A100" s="94"/>
      <c r="B100" s="76"/>
      <c r="C100" s="90" t="s">
        <v>2158</v>
      </c>
      <c r="D100" s="79" t="s">
        <v>82</v>
      </c>
      <c r="E100" s="13">
        <v>44419</v>
      </c>
      <c r="F100" s="77" t="s">
        <v>1556</v>
      </c>
      <c r="G100" s="13">
        <v>44422</v>
      </c>
      <c r="H100" s="78" t="s">
        <v>1557</v>
      </c>
      <c r="I100" s="15">
        <v>79</v>
      </c>
      <c r="J100" s="15">
        <v>49</v>
      </c>
      <c r="K100" s="15">
        <v>23</v>
      </c>
      <c r="L100" s="15">
        <v>4</v>
      </c>
      <c r="M100" s="84">
        <v>22.25825</v>
      </c>
      <c r="N100" s="73">
        <v>22</v>
      </c>
      <c r="O100" s="64">
        <v>3000</v>
      </c>
      <c r="P100" s="65">
        <f>Table22452368910111213141516171819202122242345678910111213141516[[#This Row],[PEMBULATAN]]*O100</f>
        <v>66000</v>
      </c>
    </row>
    <row r="101" spans="1:16" ht="39" customHeight="1" x14ac:dyDescent="0.2">
      <c r="A101" s="94"/>
      <c r="B101" s="76"/>
      <c r="C101" s="90" t="s">
        <v>2159</v>
      </c>
      <c r="D101" s="79" t="s">
        <v>82</v>
      </c>
      <c r="E101" s="13">
        <v>44419</v>
      </c>
      <c r="F101" s="77" t="s">
        <v>1556</v>
      </c>
      <c r="G101" s="13">
        <v>44422</v>
      </c>
      <c r="H101" s="78" t="s">
        <v>1557</v>
      </c>
      <c r="I101" s="15">
        <v>75</v>
      </c>
      <c r="J101" s="15">
        <v>54</v>
      </c>
      <c r="K101" s="15">
        <v>33</v>
      </c>
      <c r="L101" s="15">
        <v>11</v>
      </c>
      <c r="M101" s="84">
        <v>33.412500000000001</v>
      </c>
      <c r="N101" s="73">
        <v>34</v>
      </c>
      <c r="O101" s="64">
        <v>3000</v>
      </c>
      <c r="P101" s="65">
        <f>Table22452368910111213141516171819202122242345678910111213141516[[#This Row],[PEMBULATAN]]*O101</f>
        <v>102000</v>
      </c>
    </row>
    <row r="102" spans="1:16" ht="39" customHeight="1" x14ac:dyDescent="0.2">
      <c r="A102" s="94"/>
      <c r="B102" s="76"/>
      <c r="C102" s="90" t="s">
        <v>2160</v>
      </c>
      <c r="D102" s="79" t="s">
        <v>82</v>
      </c>
      <c r="E102" s="13">
        <v>44419</v>
      </c>
      <c r="F102" s="77" t="s">
        <v>1556</v>
      </c>
      <c r="G102" s="13">
        <v>44422</v>
      </c>
      <c r="H102" s="78" t="s">
        <v>1557</v>
      </c>
      <c r="I102" s="15">
        <v>73</v>
      </c>
      <c r="J102" s="15">
        <v>61</v>
      </c>
      <c r="K102" s="15">
        <v>20</v>
      </c>
      <c r="L102" s="15">
        <v>6</v>
      </c>
      <c r="M102" s="84">
        <v>22.265000000000001</v>
      </c>
      <c r="N102" s="73">
        <v>22</v>
      </c>
      <c r="O102" s="64">
        <v>3000</v>
      </c>
      <c r="P102" s="65">
        <f>Table22452368910111213141516171819202122242345678910111213141516[[#This Row],[PEMBULATAN]]*O102</f>
        <v>66000</v>
      </c>
    </row>
    <row r="103" spans="1:16" ht="39" customHeight="1" x14ac:dyDescent="0.2">
      <c r="A103" s="94"/>
      <c r="B103" s="76"/>
      <c r="C103" s="90" t="s">
        <v>2161</v>
      </c>
      <c r="D103" s="79" t="s">
        <v>82</v>
      </c>
      <c r="E103" s="13">
        <v>44419</v>
      </c>
      <c r="F103" s="77" t="s">
        <v>1556</v>
      </c>
      <c r="G103" s="13">
        <v>44422</v>
      </c>
      <c r="H103" s="78" t="s">
        <v>1557</v>
      </c>
      <c r="I103" s="15">
        <v>52</v>
      </c>
      <c r="J103" s="15">
        <v>67</v>
      </c>
      <c r="K103" s="15">
        <v>15</v>
      </c>
      <c r="L103" s="15">
        <v>13</v>
      </c>
      <c r="M103" s="84">
        <v>13.065</v>
      </c>
      <c r="N103" s="73">
        <v>13</v>
      </c>
      <c r="O103" s="64">
        <v>3000</v>
      </c>
      <c r="P103" s="65">
        <f>Table22452368910111213141516171819202122242345678910111213141516[[#This Row],[PEMBULATAN]]*O103</f>
        <v>39000</v>
      </c>
    </row>
    <row r="104" spans="1:16" ht="39" customHeight="1" x14ac:dyDescent="0.2">
      <c r="A104" s="94"/>
      <c r="B104" s="76"/>
      <c r="C104" s="90" t="s">
        <v>2162</v>
      </c>
      <c r="D104" s="79" t="s">
        <v>82</v>
      </c>
      <c r="E104" s="13">
        <v>44419</v>
      </c>
      <c r="F104" s="77" t="s">
        <v>1556</v>
      </c>
      <c r="G104" s="13">
        <v>44422</v>
      </c>
      <c r="H104" s="78" t="s">
        <v>1557</v>
      </c>
      <c r="I104" s="15">
        <v>91</v>
      </c>
      <c r="J104" s="15">
        <v>70</v>
      </c>
      <c r="K104" s="15">
        <v>17</v>
      </c>
      <c r="L104" s="15">
        <v>25</v>
      </c>
      <c r="M104" s="84">
        <v>27.072500000000002</v>
      </c>
      <c r="N104" s="73">
        <v>27</v>
      </c>
      <c r="O104" s="64">
        <v>3000</v>
      </c>
      <c r="P104" s="65">
        <f>Table22452368910111213141516171819202122242345678910111213141516[[#This Row],[PEMBULATAN]]*O104</f>
        <v>81000</v>
      </c>
    </row>
    <row r="105" spans="1:16" ht="39" customHeight="1" x14ac:dyDescent="0.2">
      <c r="A105" s="94"/>
      <c r="B105" s="76"/>
      <c r="C105" s="90" t="s">
        <v>2163</v>
      </c>
      <c r="D105" s="79" t="s">
        <v>82</v>
      </c>
      <c r="E105" s="13">
        <v>44419</v>
      </c>
      <c r="F105" s="77" t="s">
        <v>1556</v>
      </c>
      <c r="G105" s="13">
        <v>44422</v>
      </c>
      <c r="H105" s="78" t="s">
        <v>1557</v>
      </c>
      <c r="I105" s="15">
        <v>93</v>
      </c>
      <c r="J105" s="15">
        <v>61</v>
      </c>
      <c r="K105" s="15">
        <v>17</v>
      </c>
      <c r="L105" s="15">
        <v>10</v>
      </c>
      <c r="M105" s="84">
        <v>24.110250000000001</v>
      </c>
      <c r="N105" s="73">
        <v>24</v>
      </c>
      <c r="O105" s="64">
        <v>3000</v>
      </c>
      <c r="P105" s="65">
        <f>Table22452368910111213141516171819202122242345678910111213141516[[#This Row],[PEMBULATAN]]*O105</f>
        <v>72000</v>
      </c>
    </row>
    <row r="106" spans="1:16" ht="39" customHeight="1" x14ac:dyDescent="0.2">
      <c r="A106" s="94"/>
      <c r="B106" s="76"/>
      <c r="C106" s="90" t="s">
        <v>2164</v>
      </c>
      <c r="D106" s="79" t="s">
        <v>82</v>
      </c>
      <c r="E106" s="13">
        <v>44419</v>
      </c>
      <c r="F106" s="77" t="s">
        <v>1556</v>
      </c>
      <c r="G106" s="13">
        <v>44422</v>
      </c>
      <c r="H106" s="78" t="s">
        <v>1557</v>
      </c>
      <c r="I106" s="15">
        <v>100</v>
      </c>
      <c r="J106" s="15">
        <v>54</v>
      </c>
      <c r="K106" s="15">
        <v>23</v>
      </c>
      <c r="L106" s="15">
        <v>15</v>
      </c>
      <c r="M106" s="84">
        <v>31.05</v>
      </c>
      <c r="N106" s="73">
        <v>31</v>
      </c>
      <c r="O106" s="64">
        <v>3000</v>
      </c>
      <c r="P106" s="65">
        <f>Table22452368910111213141516171819202122242345678910111213141516[[#This Row],[PEMBULATAN]]*O106</f>
        <v>93000</v>
      </c>
    </row>
    <row r="107" spans="1:16" ht="39" customHeight="1" x14ac:dyDescent="0.2">
      <c r="A107" s="94"/>
      <c r="B107" s="76"/>
      <c r="C107" s="90" t="s">
        <v>2165</v>
      </c>
      <c r="D107" s="79" t="s">
        <v>82</v>
      </c>
      <c r="E107" s="13">
        <v>44419</v>
      </c>
      <c r="F107" s="77" t="s">
        <v>1556</v>
      </c>
      <c r="G107" s="13">
        <v>44422</v>
      </c>
      <c r="H107" s="78" t="s">
        <v>1557</v>
      </c>
      <c r="I107" s="15">
        <v>71</v>
      </c>
      <c r="J107" s="15">
        <v>51</v>
      </c>
      <c r="K107" s="15">
        <v>22</v>
      </c>
      <c r="L107" s="15">
        <v>10</v>
      </c>
      <c r="M107" s="84">
        <v>19.915500000000002</v>
      </c>
      <c r="N107" s="73">
        <v>20</v>
      </c>
      <c r="O107" s="64">
        <v>3000</v>
      </c>
      <c r="P107" s="65">
        <f>Table22452368910111213141516171819202122242345678910111213141516[[#This Row],[PEMBULATAN]]*O107</f>
        <v>60000</v>
      </c>
    </row>
    <row r="108" spans="1:16" ht="39" customHeight="1" x14ac:dyDescent="0.2">
      <c r="A108" s="94"/>
      <c r="B108" s="76"/>
      <c r="C108" s="90" t="s">
        <v>2166</v>
      </c>
      <c r="D108" s="79" t="s">
        <v>82</v>
      </c>
      <c r="E108" s="13">
        <v>44419</v>
      </c>
      <c r="F108" s="77" t="s">
        <v>1556</v>
      </c>
      <c r="G108" s="13">
        <v>44422</v>
      </c>
      <c r="H108" s="78" t="s">
        <v>1557</v>
      </c>
      <c r="I108" s="15">
        <v>72</v>
      </c>
      <c r="J108" s="15">
        <v>31</v>
      </c>
      <c r="K108" s="15">
        <v>13</v>
      </c>
      <c r="L108" s="15">
        <v>9</v>
      </c>
      <c r="M108" s="84">
        <v>7.2539999999999996</v>
      </c>
      <c r="N108" s="73">
        <v>9</v>
      </c>
      <c r="O108" s="64">
        <v>3000</v>
      </c>
      <c r="P108" s="65">
        <f>Table22452368910111213141516171819202122242345678910111213141516[[#This Row],[PEMBULATAN]]*O108</f>
        <v>27000</v>
      </c>
    </row>
    <row r="109" spans="1:16" ht="39" customHeight="1" x14ac:dyDescent="0.2">
      <c r="A109" s="94"/>
      <c r="B109" s="76"/>
      <c r="C109" s="90" t="s">
        <v>2167</v>
      </c>
      <c r="D109" s="79" t="s">
        <v>82</v>
      </c>
      <c r="E109" s="13">
        <v>44419</v>
      </c>
      <c r="F109" s="77" t="s">
        <v>1556</v>
      </c>
      <c r="G109" s="13">
        <v>44422</v>
      </c>
      <c r="H109" s="78" t="s">
        <v>1557</v>
      </c>
      <c r="I109" s="15">
        <v>83</v>
      </c>
      <c r="J109" s="15">
        <v>42</v>
      </c>
      <c r="K109" s="15">
        <v>25</v>
      </c>
      <c r="L109" s="15">
        <v>6</v>
      </c>
      <c r="M109" s="84">
        <v>21.787500000000001</v>
      </c>
      <c r="N109" s="73">
        <v>22</v>
      </c>
      <c r="O109" s="64">
        <v>3000</v>
      </c>
      <c r="P109" s="65">
        <f>Table22452368910111213141516171819202122242345678910111213141516[[#This Row],[PEMBULATAN]]*O109</f>
        <v>66000</v>
      </c>
    </row>
    <row r="110" spans="1:16" ht="39" customHeight="1" x14ac:dyDescent="0.2">
      <c r="A110" s="94"/>
      <c r="B110" s="76"/>
      <c r="C110" s="90" t="s">
        <v>2168</v>
      </c>
      <c r="D110" s="79" t="s">
        <v>82</v>
      </c>
      <c r="E110" s="13">
        <v>44419</v>
      </c>
      <c r="F110" s="77" t="s">
        <v>1556</v>
      </c>
      <c r="G110" s="13">
        <v>44422</v>
      </c>
      <c r="H110" s="78" t="s">
        <v>1557</v>
      </c>
      <c r="I110" s="15">
        <v>78</v>
      </c>
      <c r="J110" s="15">
        <v>53</v>
      </c>
      <c r="K110" s="15">
        <v>21</v>
      </c>
      <c r="L110" s="15">
        <v>24</v>
      </c>
      <c r="M110" s="84">
        <v>21.703499999999998</v>
      </c>
      <c r="N110" s="73">
        <v>24</v>
      </c>
      <c r="O110" s="64">
        <v>3000</v>
      </c>
      <c r="P110" s="65">
        <f>Table22452368910111213141516171819202122242345678910111213141516[[#This Row],[PEMBULATAN]]*O110</f>
        <v>72000</v>
      </c>
    </row>
    <row r="111" spans="1:16" ht="39" customHeight="1" x14ac:dyDescent="0.2">
      <c r="A111" s="94"/>
      <c r="B111" s="76"/>
      <c r="C111" s="90" t="s">
        <v>2169</v>
      </c>
      <c r="D111" s="79" t="s">
        <v>82</v>
      </c>
      <c r="E111" s="13">
        <v>44419</v>
      </c>
      <c r="F111" s="77" t="s">
        <v>1556</v>
      </c>
      <c r="G111" s="13">
        <v>44422</v>
      </c>
      <c r="H111" s="78" t="s">
        <v>1557</v>
      </c>
      <c r="I111" s="15">
        <v>75</v>
      </c>
      <c r="J111" s="15">
        <v>63</v>
      </c>
      <c r="K111" s="15">
        <v>43</v>
      </c>
      <c r="L111" s="15">
        <v>5</v>
      </c>
      <c r="M111" s="84">
        <v>50.793750000000003</v>
      </c>
      <c r="N111" s="73">
        <v>51</v>
      </c>
      <c r="O111" s="64">
        <v>3000</v>
      </c>
      <c r="P111" s="65">
        <f>Table22452368910111213141516171819202122242345678910111213141516[[#This Row],[PEMBULATAN]]*O111</f>
        <v>153000</v>
      </c>
    </row>
    <row r="112" spans="1:16" ht="39" customHeight="1" x14ac:dyDescent="0.2">
      <c r="A112" s="94"/>
      <c r="B112" s="76"/>
      <c r="C112" s="90" t="s">
        <v>2170</v>
      </c>
      <c r="D112" s="79" t="s">
        <v>82</v>
      </c>
      <c r="E112" s="13">
        <v>44419</v>
      </c>
      <c r="F112" s="77" t="s">
        <v>1556</v>
      </c>
      <c r="G112" s="13">
        <v>44422</v>
      </c>
      <c r="H112" s="78" t="s">
        <v>1557</v>
      </c>
      <c r="I112" s="15">
        <v>102</v>
      </c>
      <c r="J112" s="15">
        <v>61</v>
      </c>
      <c r="K112" s="15">
        <v>40</v>
      </c>
      <c r="L112" s="15">
        <v>16</v>
      </c>
      <c r="M112" s="84">
        <v>62.22</v>
      </c>
      <c r="N112" s="73">
        <v>62</v>
      </c>
      <c r="O112" s="64">
        <v>3000</v>
      </c>
      <c r="P112" s="65">
        <f>Table22452368910111213141516171819202122242345678910111213141516[[#This Row],[PEMBULATAN]]*O112</f>
        <v>186000</v>
      </c>
    </row>
    <row r="113" spans="1:16" ht="39" customHeight="1" x14ac:dyDescent="0.2">
      <c r="A113" s="94"/>
      <c r="B113" s="76"/>
      <c r="C113" s="90" t="s">
        <v>2171</v>
      </c>
      <c r="D113" s="79" t="s">
        <v>82</v>
      </c>
      <c r="E113" s="13">
        <v>44419</v>
      </c>
      <c r="F113" s="77" t="s">
        <v>1556</v>
      </c>
      <c r="G113" s="13">
        <v>44422</v>
      </c>
      <c r="H113" s="78" t="s">
        <v>1557</v>
      </c>
      <c r="I113" s="15">
        <v>90</v>
      </c>
      <c r="J113" s="15">
        <v>63</v>
      </c>
      <c r="K113" s="15">
        <v>19</v>
      </c>
      <c r="L113" s="15">
        <v>9</v>
      </c>
      <c r="M113" s="84">
        <v>26.932500000000001</v>
      </c>
      <c r="N113" s="73">
        <v>27</v>
      </c>
      <c r="O113" s="64">
        <v>3000</v>
      </c>
      <c r="P113" s="65">
        <f>Table22452368910111213141516171819202122242345678910111213141516[[#This Row],[PEMBULATAN]]*O113</f>
        <v>81000</v>
      </c>
    </row>
    <row r="114" spans="1:16" ht="39" customHeight="1" x14ac:dyDescent="0.2">
      <c r="A114" s="94"/>
      <c r="B114" s="76"/>
      <c r="C114" s="90" t="s">
        <v>2172</v>
      </c>
      <c r="D114" s="79" t="s">
        <v>82</v>
      </c>
      <c r="E114" s="13">
        <v>44419</v>
      </c>
      <c r="F114" s="77" t="s">
        <v>1556</v>
      </c>
      <c r="G114" s="13">
        <v>44422</v>
      </c>
      <c r="H114" s="78" t="s">
        <v>1557</v>
      </c>
      <c r="I114" s="15">
        <v>87</v>
      </c>
      <c r="J114" s="15">
        <v>60</v>
      </c>
      <c r="K114" s="15">
        <v>33</v>
      </c>
      <c r="L114" s="15">
        <v>5</v>
      </c>
      <c r="M114" s="84">
        <v>43.064999999999998</v>
      </c>
      <c r="N114" s="73">
        <v>43</v>
      </c>
      <c r="O114" s="64">
        <v>3000</v>
      </c>
      <c r="P114" s="65">
        <f>Table22452368910111213141516171819202122242345678910111213141516[[#This Row],[PEMBULATAN]]*O114</f>
        <v>129000</v>
      </c>
    </row>
    <row r="115" spans="1:16" ht="39" customHeight="1" x14ac:dyDescent="0.2">
      <c r="A115" s="94"/>
      <c r="B115" s="76"/>
      <c r="C115" s="90" t="s">
        <v>2173</v>
      </c>
      <c r="D115" s="79" t="s">
        <v>82</v>
      </c>
      <c r="E115" s="13">
        <v>44419</v>
      </c>
      <c r="F115" s="77" t="s">
        <v>1556</v>
      </c>
      <c r="G115" s="13">
        <v>44422</v>
      </c>
      <c r="H115" s="78" t="s">
        <v>1557</v>
      </c>
      <c r="I115" s="15">
        <v>80</v>
      </c>
      <c r="J115" s="15">
        <v>79</v>
      </c>
      <c r="K115" s="15">
        <v>31</v>
      </c>
      <c r="L115" s="15">
        <v>11</v>
      </c>
      <c r="M115" s="84">
        <v>48.98</v>
      </c>
      <c r="N115" s="73">
        <v>49</v>
      </c>
      <c r="O115" s="64">
        <v>3000</v>
      </c>
      <c r="P115" s="65">
        <f>Table22452368910111213141516171819202122242345678910111213141516[[#This Row],[PEMBULATAN]]*O115</f>
        <v>147000</v>
      </c>
    </row>
    <row r="116" spans="1:16" ht="39" customHeight="1" x14ac:dyDescent="0.2">
      <c r="A116" s="94"/>
      <c r="B116" s="76"/>
      <c r="C116" s="90" t="s">
        <v>2174</v>
      </c>
      <c r="D116" s="79" t="s">
        <v>82</v>
      </c>
      <c r="E116" s="13">
        <v>44419</v>
      </c>
      <c r="F116" s="77" t="s">
        <v>1556</v>
      </c>
      <c r="G116" s="13">
        <v>44422</v>
      </c>
      <c r="H116" s="78" t="s">
        <v>1557</v>
      </c>
      <c r="I116" s="15">
        <v>93</v>
      </c>
      <c r="J116" s="15">
        <v>61</v>
      </c>
      <c r="K116" s="15">
        <v>32</v>
      </c>
      <c r="L116" s="15">
        <v>13</v>
      </c>
      <c r="M116" s="84">
        <v>45.384</v>
      </c>
      <c r="N116" s="73">
        <v>46</v>
      </c>
      <c r="O116" s="64">
        <v>3000</v>
      </c>
      <c r="P116" s="65">
        <f>Table22452368910111213141516171819202122242345678910111213141516[[#This Row],[PEMBULATAN]]*O116</f>
        <v>138000</v>
      </c>
    </row>
    <row r="117" spans="1:16" ht="39" customHeight="1" x14ac:dyDescent="0.2">
      <c r="A117" s="94"/>
      <c r="B117" s="76"/>
      <c r="C117" s="90" t="s">
        <v>2175</v>
      </c>
      <c r="D117" s="79" t="s">
        <v>82</v>
      </c>
      <c r="E117" s="13">
        <v>44419</v>
      </c>
      <c r="F117" s="77" t="s">
        <v>1556</v>
      </c>
      <c r="G117" s="13">
        <v>44422</v>
      </c>
      <c r="H117" s="78" t="s">
        <v>1557</v>
      </c>
      <c r="I117" s="15">
        <v>83</v>
      </c>
      <c r="J117" s="15">
        <v>59</v>
      </c>
      <c r="K117" s="15">
        <v>27</v>
      </c>
      <c r="L117" s="15">
        <v>9</v>
      </c>
      <c r="M117" s="84">
        <v>33.054749999999999</v>
      </c>
      <c r="N117" s="73">
        <v>33</v>
      </c>
      <c r="O117" s="64">
        <v>3000</v>
      </c>
      <c r="P117" s="65">
        <f>Table22452368910111213141516171819202122242345678910111213141516[[#This Row],[PEMBULATAN]]*O117</f>
        <v>99000</v>
      </c>
    </row>
    <row r="118" spans="1:16" ht="39" customHeight="1" x14ac:dyDescent="0.2">
      <c r="A118" s="94"/>
      <c r="B118" s="76"/>
      <c r="C118" s="90" t="s">
        <v>2176</v>
      </c>
      <c r="D118" s="79" t="s">
        <v>82</v>
      </c>
      <c r="E118" s="13">
        <v>44419</v>
      </c>
      <c r="F118" s="77" t="s">
        <v>1556</v>
      </c>
      <c r="G118" s="13">
        <v>44422</v>
      </c>
      <c r="H118" s="78" t="s">
        <v>1557</v>
      </c>
      <c r="I118" s="15">
        <v>87</v>
      </c>
      <c r="J118" s="15">
        <v>55</v>
      </c>
      <c r="K118" s="15">
        <v>30</v>
      </c>
      <c r="L118" s="15">
        <v>7</v>
      </c>
      <c r="M118" s="84">
        <v>35.887500000000003</v>
      </c>
      <c r="N118" s="73">
        <v>36</v>
      </c>
      <c r="O118" s="64">
        <v>3000</v>
      </c>
      <c r="P118" s="65">
        <f>Table22452368910111213141516171819202122242345678910111213141516[[#This Row],[PEMBULATAN]]*O118</f>
        <v>108000</v>
      </c>
    </row>
    <row r="119" spans="1:16" ht="39" customHeight="1" x14ac:dyDescent="0.2">
      <c r="A119" s="94"/>
      <c r="B119" s="76"/>
      <c r="C119" s="90" t="s">
        <v>2177</v>
      </c>
      <c r="D119" s="79" t="s">
        <v>82</v>
      </c>
      <c r="E119" s="13">
        <v>44419</v>
      </c>
      <c r="F119" s="77" t="s">
        <v>1556</v>
      </c>
      <c r="G119" s="13">
        <v>44422</v>
      </c>
      <c r="H119" s="78" t="s">
        <v>1557</v>
      </c>
      <c r="I119" s="15">
        <v>83</v>
      </c>
      <c r="J119" s="15">
        <v>55</v>
      </c>
      <c r="K119" s="15">
        <v>31</v>
      </c>
      <c r="L119" s="15">
        <v>22</v>
      </c>
      <c r="M119" s="84">
        <v>35.378749999999997</v>
      </c>
      <c r="N119" s="73">
        <v>36</v>
      </c>
      <c r="O119" s="64">
        <v>3000</v>
      </c>
      <c r="P119" s="65">
        <f>Table22452368910111213141516171819202122242345678910111213141516[[#This Row],[PEMBULATAN]]*O119</f>
        <v>108000</v>
      </c>
    </row>
    <row r="120" spans="1:16" ht="39" customHeight="1" x14ac:dyDescent="0.2">
      <c r="A120" s="94"/>
      <c r="B120" s="76"/>
      <c r="C120" s="90" t="s">
        <v>2178</v>
      </c>
      <c r="D120" s="79" t="s">
        <v>82</v>
      </c>
      <c r="E120" s="13">
        <v>44419</v>
      </c>
      <c r="F120" s="77" t="s">
        <v>1556</v>
      </c>
      <c r="G120" s="13">
        <v>44422</v>
      </c>
      <c r="H120" s="78" t="s">
        <v>1557</v>
      </c>
      <c r="I120" s="15">
        <v>87</v>
      </c>
      <c r="J120" s="15">
        <v>52</v>
      </c>
      <c r="K120" s="15">
        <v>30</v>
      </c>
      <c r="L120" s="15">
        <v>11</v>
      </c>
      <c r="M120" s="84">
        <v>33.93</v>
      </c>
      <c r="N120" s="73">
        <v>34</v>
      </c>
      <c r="O120" s="64">
        <v>3000</v>
      </c>
      <c r="P120" s="65">
        <f>Table22452368910111213141516171819202122242345678910111213141516[[#This Row],[PEMBULATAN]]*O120</f>
        <v>102000</v>
      </c>
    </row>
    <row r="121" spans="1:16" ht="39" customHeight="1" x14ac:dyDescent="0.2">
      <c r="A121" s="94"/>
      <c r="B121" s="76"/>
      <c r="C121" s="90" t="s">
        <v>2179</v>
      </c>
      <c r="D121" s="79" t="s">
        <v>82</v>
      </c>
      <c r="E121" s="13">
        <v>44419</v>
      </c>
      <c r="F121" s="77" t="s">
        <v>1556</v>
      </c>
      <c r="G121" s="13">
        <v>44422</v>
      </c>
      <c r="H121" s="78" t="s">
        <v>1557</v>
      </c>
      <c r="I121" s="15">
        <v>101</v>
      </c>
      <c r="J121" s="15">
        <v>55</v>
      </c>
      <c r="K121" s="15">
        <v>23</v>
      </c>
      <c r="L121" s="15">
        <v>11</v>
      </c>
      <c r="M121" s="84">
        <v>31.94125</v>
      </c>
      <c r="N121" s="73">
        <v>32</v>
      </c>
      <c r="O121" s="64">
        <v>3000</v>
      </c>
      <c r="P121" s="65">
        <f>Table22452368910111213141516171819202122242345678910111213141516[[#This Row],[PEMBULATAN]]*O121</f>
        <v>96000</v>
      </c>
    </row>
    <row r="122" spans="1:16" ht="39" customHeight="1" x14ac:dyDescent="0.2">
      <c r="A122" s="94"/>
      <c r="B122" s="76"/>
      <c r="C122" s="90" t="s">
        <v>2180</v>
      </c>
      <c r="D122" s="79" t="s">
        <v>82</v>
      </c>
      <c r="E122" s="13">
        <v>44419</v>
      </c>
      <c r="F122" s="77" t="s">
        <v>1556</v>
      </c>
      <c r="G122" s="13">
        <v>44422</v>
      </c>
      <c r="H122" s="78" t="s">
        <v>1557</v>
      </c>
      <c r="I122" s="15">
        <v>72</v>
      </c>
      <c r="J122" s="15">
        <v>72</v>
      </c>
      <c r="K122" s="15">
        <v>26</v>
      </c>
      <c r="L122" s="15">
        <v>10</v>
      </c>
      <c r="M122" s="84">
        <v>33.695999999999998</v>
      </c>
      <c r="N122" s="73">
        <v>34</v>
      </c>
      <c r="O122" s="64">
        <v>3000</v>
      </c>
      <c r="P122" s="65">
        <f>Table22452368910111213141516171819202122242345678910111213141516[[#This Row],[PEMBULATAN]]*O122</f>
        <v>102000</v>
      </c>
    </row>
    <row r="123" spans="1:16" ht="39" customHeight="1" x14ac:dyDescent="0.2">
      <c r="A123" s="94"/>
      <c r="B123" s="76"/>
      <c r="C123" s="90" t="s">
        <v>2181</v>
      </c>
      <c r="D123" s="79" t="s">
        <v>82</v>
      </c>
      <c r="E123" s="13">
        <v>44419</v>
      </c>
      <c r="F123" s="77" t="s">
        <v>1556</v>
      </c>
      <c r="G123" s="13">
        <v>44422</v>
      </c>
      <c r="H123" s="78" t="s">
        <v>1557</v>
      </c>
      <c r="I123" s="15">
        <v>91</v>
      </c>
      <c r="J123" s="15">
        <v>60</v>
      </c>
      <c r="K123" s="15">
        <v>32</v>
      </c>
      <c r="L123" s="15">
        <v>5</v>
      </c>
      <c r="M123" s="84">
        <v>43.68</v>
      </c>
      <c r="N123" s="73">
        <v>44</v>
      </c>
      <c r="O123" s="64">
        <v>3000</v>
      </c>
      <c r="P123" s="65">
        <f>Table22452368910111213141516171819202122242345678910111213141516[[#This Row],[PEMBULATAN]]*O123</f>
        <v>132000</v>
      </c>
    </row>
    <row r="124" spans="1:16" ht="39" customHeight="1" x14ac:dyDescent="0.2">
      <c r="A124" s="93"/>
      <c r="B124" s="76"/>
      <c r="C124" s="90" t="s">
        <v>2182</v>
      </c>
      <c r="D124" s="79" t="s">
        <v>82</v>
      </c>
      <c r="E124" s="13">
        <v>44419</v>
      </c>
      <c r="F124" s="77" t="s">
        <v>1556</v>
      </c>
      <c r="G124" s="13">
        <v>44422</v>
      </c>
      <c r="H124" s="78" t="s">
        <v>1557</v>
      </c>
      <c r="I124" s="15">
        <v>90</v>
      </c>
      <c r="J124" s="15">
        <v>61</v>
      </c>
      <c r="K124" s="15">
        <v>26</v>
      </c>
      <c r="L124" s="15">
        <v>6</v>
      </c>
      <c r="M124" s="84">
        <v>35.685000000000002</v>
      </c>
      <c r="N124" s="73">
        <v>36</v>
      </c>
      <c r="O124" s="64">
        <v>3000</v>
      </c>
      <c r="P124" s="65">
        <f>Table22452368910111213141516171819202122242345678910111213141516[[#This Row],[PEMBULATAN]]*O124</f>
        <v>108000</v>
      </c>
    </row>
    <row r="125" spans="1:16" ht="39" customHeight="1" x14ac:dyDescent="0.2">
      <c r="A125" s="93"/>
      <c r="B125" s="76"/>
      <c r="C125" s="90" t="s">
        <v>2183</v>
      </c>
      <c r="D125" s="79" t="s">
        <v>82</v>
      </c>
      <c r="E125" s="13">
        <v>44419</v>
      </c>
      <c r="F125" s="77" t="s">
        <v>1556</v>
      </c>
      <c r="G125" s="13">
        <v>44422</v>
      </c>
      <c r="H125" s="78" t="s">
        <v>1557</v>
      </c>
      <c r="I125" s="15">
        <v>90</v>
      </c>
      <c r="J125" s="15">
        <v>46</v>
      </c>
      <c r="K125" s="15">
        <v>47</v>
      </c>
      <c r="L125" s="15">
        <v>4</v>
      </c>
      <c r="M125" s="84">
        <v>48.645000000000003</v>
      </c>
      <c r="N125" s="73">
        <v>49</v>
      </c>
      <c r="O125" s="64">
        <v>3000</v>
      </c>
      <c r="P125" s="65">
        <f>Table22452368910111213141516171819202122242345678910111213141516[[#This Row],[PEMBULATAN]]*O125</f>
        <v>147000</v>
      </c>
    </row>
    <row r="126" spans="1:16" ht="39" customHeight="1" x14ac:dyDescent="0.2">
      <c r="A126" s="93"/>
      <c r="B126" s="76"/>
      <c r="C126" s="90" t="s">
        <v>2184</v>
      </c>
      <c r="D126" s="79" t="s">
        <v>82</v>
      </c>
      <c r="E126" s="13">
        <v>44419</v>
      </c>
      <c r="F126" s="77" t="s">
        <v>1556</v>
      </c>
      <c r="G126" s="13">
        <v>44422</v>
      </c>
      <c r="H126" s="78" t="s">
        <v>1557</v>
      </c>
      <c r="I126" s="15">
        <v>92</v>
      </c>
      <c r="J126" s="15">
        <v>72</v>
      </c>
      <c r="K126" s="15">
        <v>37</v>
      </c>
      <c r="L126" s="15">
        <v>8</v>
      </c>
      <c r="M126" s="84">
        <v>61.271999999999998</v>
      </c>
      <c r="N126" s="73">
        <v>61</v>
      </c>
      <c r="O126" s="64">
        <v>3000</v>
      </c>
      <c r="P126" s="65">
        <f>Table22452368910111213141516171819202122242345678910111213141516[[#This Row],[PEMBULATAN]]*O126</f>
        <v>183000</v>
      </c>
    </row>
    <row r="127" spans="1:16" ht="39" customHeight="1" x14ac:dyDescent="0.2">
      <c r="A127" s="93"/>
      <c r="B127" s="76"/>
      <c r="C127" s="90" t="s">
        <v>2185</v>
      </c>
      <c r="D127" s="79" t="s">
        <v>82</v>
      </c>
      <c r="E127" s="13">
        <v>44419</v>
      </c>
      <c r="F127" s="77" t="s">
        <v>1556</v>
      </c>
      <c r="G127" s="13">
        <v>44422</v>
      </c>
      <c r="H127" s="78" t="s">
        <v>1557</v>
      </c>
      <c r="I127" s="15">
        <v>91</v>
      </c>
      <c r="J127" s="15">
        <v>53</v>
      </c>
      <c r="K127" s="15">
        <v>27</v>
      </c>
      <c r="L127" s="15">
        <v>5</v>
      </c>
      <c r="M127" s="84">
        <v>32.555250000000001</v>
      </c>
      <c r="N127" s="73">
        <v>33</v>
      </c>
      <c r="O127" s="64">
        <v>3000</v>
      </c>
      <c r="P127" s="65">
        <f>Table22452368910111213141516171819202122242345678910111213141516[[#This Row],[PEMBULATAN]]*O127</f>
        <v>99000</v>
      </c>
    </row>
    <row r="128" spans="1:16" ht="39" customHeight="1" x14ac:dyDescent="0.2">
      <c r="A128" s="93"/>
      <c r="B128" s="76"/>
      <c r="C128" s="90" t="s">
        <v>2186</v>
      </c>
      <c r="D128" s="79" t="s">
        <v>82</v>
      </c>
      <c r="E128" s="13">
        <v>44419</v>
      </c>
      <c r="F128" s="77" t="s">
        <v>1556</v>
      </c>
      <c r="G128" s="13">
        <v>44422</v>
      </c>
      <c r="H128" s="78" t="s">
        <v>1557</v>
      </c>
      <c r="I128" s="15">
        <v>101</v>
      </c>
      <c r="J128" s="15">
        <v>53</v>
      </c>
      <c r="K128" s="15">
        <v>26</v>
      </c>
      <c r="L128" s="15">
        <v>10</v>
      </c>
      <c r="M128" s="84">
        <v>34.794499999999999</v>
      </c>
      <c r="N128" s="73">
        <v>35</v>
      </c>
      <c r="O128" s="64">
        <v>3000</v>
      </c>
      <c r="P128" s="65">
        <f>Table22452368910111213141516171819202122242345678910111213141516[[#This Row],[PEMBULATAN]]*O128</f>
        <v>105000</v>
      </c>
    </row>
    <row r="129" spans="1:16" ht="39" customHeight="1" x14ac:dyDescent="0.2">
      <c r="A129" s="93"/>
      <c r="B129" s="76"/>
      <c r="C129" s="90" t="s">
        <v>2187</v>
      </c>
      <c r="D129" s="79" t="s">
        <v>82</v>
      </c>
      <c r="E129" s="13">
        <v>44419</v>
      </c>
      <c r="F129" s="77" t="s">
        <v>1556</v>
      </c>
      <c r="G129" s="13">
        <v>44422</v>
      </c>
      <c r="H129" s="78" t="s">
        <v>1557</v>
      </c>
      <c r="I129" s="15">
        <v>89</v>
      </c>
      <c r="J129" s="15">
        <v>53</v>
      </c>
      <c r="K129" s="15">
        <v>30</v>
      </c>
      <c r="L129" s="15">
        <v>8</v>
      </c>
      <c r="M129" s="84">
        <v>35.377499999999998</v>
      </c>
      <c r="N129" s="73">
        <v>35</v>
      </c>
      <c r="O129" s="64">
        <v>3000</v>
      </c>
      <c r="P129" s="65">
        <f>Table22452368910111213141516171819202122242345678910111213141516[[#This Row],[PEMBULATAN]]*O129</f>
        <v>105000</v>
      </c>
    </row>
    <row r="130" spans="1:16" ht="39" customHeight="1" x14ac:dyDescent="0.2">
      <c r="A130" s="93"/>
      <c r="B130" s="76"/>
      <c r="C130" s="90" t="s">
        <v>2188</v>
      </c>
      <c r="D130" s="79" t="s">
        <v>82</v>
      </c>
      <c r="E130" s="13">
        <v>44419</v>
      </c>
      <c r="F130" s="77" t="s">
        <v>1556</v>
      </c>
      <c r="G130" s="13">
        <v>44422</v>
      </c>
      <c r="H130" s="78" t="s">
        <v>1557</v>
      </c>
      <c r="I130" s="15">
        <v>90</v>
      </c>
      <c r="J130" s="15">
        <v>60</v>
      </c>
      <c r="K130" s="15">
        <v>28</v>
      </c>
      <c r="L130" s="15">
        <v>12</v>
      </c>
      <c r="M130" s="84">
        <v>37.799999999999997</v>
      </c>
      <c r="N130" s="73">
        <v>38</v>
      </c>
      <c r="O130" s="64">
        <v>3000</v>
      </c>
      <c r="P130" s="65">
        <f>Table22452368910111213141516171819202122242345678910111213141516[[#This Row],[PEMBULATAN]]*O130</f>
        <v>114000</v>
      </c>
    </row>
    <row r="131" spans="1:16" ht="39" customHeight="1" x14ac:dyDescent="0.2">
      <c r="A131" s="93"/>
      <c r="B131" s="76"/>
      <c r="C131" s="90" t="s">
        <v>2189</v>
      </c>
      <c r="D131" s="79" t="s">
        <v>82</v>
      </c>
      <c r="E131" s="13">
        <v>44419</v>
      </c>
      <c r="F131" s="77" t="s">
        <v>1556</v>
      </c>
      <c r="G131" s="13">
        <v>44422</v>
      </c>
      <c r="H131" s="78" t="s">
        <v>1557</v>
      </c>
      <c r="I131" s="15">
        <v>87</v>
      </c>
      <c r="J131" s="15">
        <v>62</v>
      </c>
      <c r="K131" s="15">
        <v>30</v>
      </c>
      <c r="L131" s="15">
        <v>3</v>
      </c>
      <c r="M131" s="84">
        <v>40.454999999999998</v>
      </c>
      <c r="N131" s="73">
        <v>41</v>
      </c>
      <c r="O131" s="64">
        <v>3000</v>
      </c>
      <c r="P131" s="65">
        <f>Table22452368910111213141516171819202122242345678910111213141516[[#This Row],[PEMBULATAN]]*O131</f>
        <v>123000</v>
      </c>
    </row>
    <row r="132" spans="1:16" ht="39" customHeight="1" x14ac:dyDescent="0.2">
      <c r="A132" s="93"/>
      <c r="B132" s="76"/>
      <c r="C132" s="90" t="s">
        <v>2190</v>
      </c>
      <c r="D132" s="79" t="s">
        <v>82</v>
      </c>
      <c r="E132" s="13">
        <v>44419</v>
      </c>
      <c r="F132" s="77" t="s">
        <v>1556</v>
      </c>
      <c r="G132" s="13">
        <v>44422</v>
      </c>
      <c r="H132" s="78" t="s">
        <v>1557</v>
      </c>
      <c r="I132" s="15">
        <v>90</v>
      </c>
      <c r="J132" s="15">
        <v>61</v>
      </c>
      <c r="K132" s="15">
        <v>35</v>
      </c>
      <c r="L132" s="15">
        <v>7</v>
      </c>
      <c r="M132" s="84">
        <v>48.037500000000001</v>
      </c>
      <c r="N132" s="73">
        <v>48</v>
      </c>
      <c r="O132" s="64">
        <v>3000</v>
      </c>
      <c r="P132" s="65">
        <f>Table22452368910111213141516171819202122242345678910111213141516[[#This Row],[PEMBULATAN]]*O132</f>
        <v>144000</v>
      </c>
    </row>
    <row r="133" spans="1:16" ht="39" customHeight="1" x14ac:dyDescent="0.2">
      <c r="A133" s="93"/>
      <c r="B133" s="76"/>
      <c r="C133" s="90" t="s">
        <v>2191</v>
      </c>
      <c r="D133" s="79" t="s">
        <v>82</v>
      </c>
      <c r="E133" s="13">
        <v>44419</v>
      </c>
      <c r="F133" s="77" t="s">
        <v>1556</v>
      </c>
      <c r="G133" s="13">
        <v>44422</v>
      </c>
      <c r="H133" s="78" t="s">
        <v>1557</v>
      </c>
      <c r="I133" s="15">
        <v>96</v>
      </c>
      <c r="J133" s="15">
        <v>46</v>
      </c>
      <c r="K133" s="15">
        <v>31</v>
      </c>
      <c r="L133" s="15">
        <v>2</v>
      </c>
      <c r="M133" s="84">
        <v>34.223999999999997</v>
      </c>
      <c r="N133" s="73">
        <v>34</v>
      </c>
      <c r="O133" s="64">
        <v>3000</v>
      </c>
      <c r="P133" s="65">
        <f>Table22452368910111213141516171819202122242345678910111213141516[[#This Row],[PEMBULATAN]]*O133</f>
        <v>102000</v>
      </c>
    </row>
    <row r="134" spans="1:16" ht="39" customHeight="1" x14ac:dyDescent="0.2">
      <c r="A134" s="93"/>
      <c r="B134" s="76"/>
      <c r="C134" s="90" t="s">
        <v>2192</v>
      </c>
      <c r="D134" s="79" t="s">
        <v>82</v>
      </c>
      <c r="E134" s="13">
        <v>44419</v>
      </c>
      <c r="F134" s="77" t="s">
        <v>1556</v>
      </c>
      <c r="G134" s="13">
        <v>44422</v>
      </c>
      <c r="H134" s="78" t="s">
        <v>1557</v>
      </c>
      <c r="I134" s="15">
        <v>90</v>
      </c>
      <c r="J134" s="15">
        <v>80</v>
      </c>
      <c r="K134" s="15">
        <v>36</v>
      </c>
      <c r="L134" s="15">
        <v>4</v>
      </c>
      <c r="M134" s="84">
        <v>64.8</v>
      </c>
      <c r="N134" s="73">
        <v>65</v>
      </c>
      <c r="O134" s="64">
        <v>3000</v>
      </c>
      <c r="P134" s="65">
        <f>Table22452368910111213141516171819202122242345678910111213141516[[#This Row],[PEMBULATAN]]*O134</f>
        <v>195000</v>
      </c>
    </row>
    <row r="135" spans="1:16" ht="39" customHeight="1" x14ac:dyDescent="0.2">
      <c r="A135" s="93"/>
      <c r="B135" s="76"/>
      <c r="C135" s="90" t="s">
        <v>2193</v>
      </c>
      <c r="D135" s="79" t="s">
        <v>82</v>
      </c>
      <c r="E135" s="13">
        <v>44419</v>
      </c>
      <c r="F135" s="77" t="s">
        <v>1556</v>
      </c>
      <c r="G135" s="13">
        <v>44422</v>
      </c>
      <c r="H135" s="78" t="s">
        <v>1557</v>
      </c>
      <c r="I135" s="15">
        <v>95</v>
      </c>
      <c r="J135" s="15">
        <v>56</v>
      </c>
      <c r="K135" s="15">
        <v>25</v>
      </c>
      <c r="L135" s="15">
        <v>10</v>
      </c>
      <c r="M135" s="84">
        <v>33.25</v>
      </c>
      <c r="N135" s="73">
        <v>33</v>
      </c>
      <c r="O135" s="64">
        <v>3000</v>
      </c>
      <c r="P135" s="65">
        <f>Table22452368910111213141516171819202122242345678910111213141516[[#This Row],[PEMBULATAN]]*O135</f>
        <v>99000</v>
      </c>
    </row>
    <row r="136" spans="1:16" ht="39" customHeight="1" x14ac:dyDescent="0.2">
      <c r="A136" s="93"/>
      <c r="B136" s="76"/>
      <c r="C136" s="90" t="s">
        <v>2194</v>
      </c>
      <c r="D136" s="79" t="s">
        <v>82</v>
      </c>
      <c r="E136" s="13">
        <v>44419</v>
      </c>
      <c r="F136" s="77" t="s">
        <v>1556</v>
      </c>
      <c r="G136" s="13">
        <v>44422</v>
      </c>
      <c r="H136" s="78" t="s">
        <v>1557</v>
      </c>
      <c r="I136" s="15">
        <v>40</v>
      </c>
      <c r="J136" s="15">
        <v>27</v>
      </c>
      <c r="K136" s="15">
        <v>17</v>
      </c>
      <c r="L136" s="15">
        <v>4</v>
      </c>
      <c r="M136" s="84">
        <v>4.59</v>
      </c>
      <c r="N136" s="73">
        <v>5</v>
      </c>
      <c r="O136" s="64">
        <v>3000</v>
      </c>
      <c r="P136" s="65">
        <f>Table22452368910111213141516171819202122242345678910111213141516[[#This Row],[PEMBULATAN]]*O136</f>
        <v>15000</v>
      </c>
    </row>
    <row r="137" spans="1:16" ht="39" customHeight="1" x14ac:dyDescent="0.2">
      <c r="A137" s="93"/>
      <c r="B137" s="76"/>
      <c r="C137" s="90" t="s">
        <v>2195</v>
      </c>
      <c r="D137" s="79" t="s">
        <v>82</v>
      </c>
      <c r="E137" s="13">
        <v>44419</v>
      </c>
      <c r="F137" s="77" t="s">
        <v>1556</v>
      </c>
      <c r="G137" s="13">
        <v>44422</v>
      </c>
      <c r="H137" s="78" t="s">
        <v>1557</v>
      </c>
      <c r="I137" s="15">
        <v>24</v>
      </c>
      <c r="J137" s="15">
        <v>20</v>
      </c>
      <c r="K137" s="15">
        <v>8</v>
      </c>
      <c r="L137" s="15">
        <v>3</v>
      </c>
      <c r="M137" s="84">
        <v>0.96</v>
      </c>
      <c r="N137" s="73">
        <v>3</v>
      </c>
      <c r="O137" s="64">
        <v>3000</v>
      </c>
      <c r="P137" s="65">
        <f>Table22452368910111213141516171819202122242345678910111213141516[[#This Row],[PEMBULATAN]]*O137</f>
        <v>9000</v>
      </c>
    </row>
    <row r="138" spans="1:16" ht="39" customHeight="1" x14ac:dyDescent="0.2">
      <c r="A138" s="93"/>
      <c r="B138" s="76"/>
      <c r="C138" s="90" t="s">
        <v>2196</v>
      </c>
      <c r="D138" s="79" t="s">
        <v>82</v>
      </c>
      <c r="E138" s="13">
        <v>44419</v>
      </c>
      <c r="F138" s="77" t="s">
        <v>1556</v>
      </c>
      <c r="G138" s="13">
        <v>44422</v>
      </c>
      <c r="H138" s="78" t="s">
        <v>1557</v>
      </c>
      <c r="I138" s="15">
        <v>52</v>
      </c>
      <c r="J138" s="15">
        <v>35</v>
      </c>
      <c r="K138" s="15">
        <v>22</v>
      </c>
      <c r="L138" s="15">
        <v>1</v>
      </c>
      <c r="M138" s="84">
        <v>10.01</v>
      </c>
      <c r="N138" s="73">
        <v>10</v>
      </c>
      <c r="O138" s="64">
        <v>3000</v>
      </c>
      <c r="P138" s="65">
        <f>Table22452368910111213141516171819202122242345678910111213141516[[#This Row],[PEMBULATAN]]*O138</f>
        <v>30000</v>
      </c>
    </row>
    <row r="139" spans="1:16" ht="39" customHeight="1" x14ac:dyDescent="0.2">
      <c r="A139" s="93"/>
      <c r="B139" s="76"/>
      <c r="C139" s="90" t="s">
        <v>2197</v>
      </c>
      <c r="D139" s="79" t="s">
        <v>82</v>
      </c>
      <c r="E139" s="13">
        <v>44419</v>
      </c>
      <c r="F139" s="77" t="s">
        <v>1556</v>
      </c>
      <c r="G139" s="13">
        <v>44422</v>
      </c>
      <c r="H139" s="78" t="s">
        <v>1557</v>
      </c>
      <c r="I139" s="15">
        <v>30</v>
      </c>
      <c r="J139" s="15">
        <v>32</v>
      </c>
      <c r="K139" s="15">
        <v>15</v>
      </c>
      <c r="L139" s="15">
        <v>1</v>
      </c>
      <c r="M139" s="84">
        <v>3.6</v>
      </c>
      <c r="N139" s="73">
        <v>4</v>
      </c>
      <c r="O139" s="64">
        <v>3000</v>
      </c>
      <c r="P139" s="65">
        <f>Table22452368910111213141516171819202122242345678910111213141516[[#This Row],[PEMBULATAN]]*O139</f>
        <v>12000</v>
      </c>
    </row>
    <row r="140" spans="1:16" ht="39" customHeight="1" x14ac:dyDescent="0.2">
      <c r="A140" s="93"/>
      <c r="B140" s="76"/>
      <c r="C140" s="90" t="s">
        <v>2198</v>
      </c>
      <c r="D140" s="79" t="s">
        <v>82</v>
      </c>
      <c r="E140" s="13">
        <v>44419</v>
      </c>
      <c r="F140" s="77" t="s">
        <v>1556</v>
      </c>
      <c r="G140" s="13">
        <v>44422</v>
      </c>
      <c r="H140" s="78" t="s">
        <v>1557</v>
      </c>
      <c r="I140" s="15">
        <v>72</v>
      </c>
      <c r="J140" s="15">
        <v>58</v>
      </c>
      <c r="K140" s="15">
        <v>31</v>
      </c>
      <c r="L140" s="15">
        <v>3</v>
      </c>
      <c r="M140" s="84">
        <v>32.363999999999997</v>
      </c>
      <c r="N140" s="73">
        <v>33</v>
      </c>
      <c r="O140" s="64">
        <v>3000</v>
      </c>
      <c r="P140" s="65">
        <f>Table22452368910111213141516171819202122242345678910111213141516[[#This Row],[PEMBULATAN]]*O140</f>
        <v>99000</v>
      </c>
    </row>
    <row r="141" spans="1:16" ht="39" customHeight="1" x14ac:dyDescent="0.2">
      <c r="A141" s="93"/>
      <c r="B141" s="76"/>
      <c r="C141" s="90" t="s">
        <v>2199</v>
      </c>
      <c r="D141" s="79" t="s">
        <v>82</v>
      </c>
      <c r="E141" s="13">
        <v>44419</v>
      </c>
      <c r="F141" s="77" t="s">
        <v>1556</v>
      </c>
      <c r="G141" s="13">
        <v>44422</v>
      </c>
      <c r="H141" s="78" t="s">
        <v>1557</v>
      </c>
      <c r="I141" s="15">
        <v>80</v>
      </c>
      <c r="J141" s="15">
        <v>54</v>
      </c>
      <c r="K141" s="15">
        <v>27</v>
      </c>
      <c r="L141" s="15">
        <v>2</v>
      </c>
      <c r="M141" s="84">
        <v>29.16</v>
      </c>
      <c r="N141" s="73">
        <v>29</v>
      </c>
      <c r="O141" s="64">
        <v>3000</v>
      </c>
      <c r="P141" s="65">
        <f>Table22452368910111213141516171819202122242345678910111213141516[[#This Row],[PEMBULATAN]]*O141</f>
        <v>87000</v>
      </c>
    </row>
    <row r="142" spans="1:16" ht="39" customHeight="1" x14ac:dyDescent="0.2">
      <c r="A142" s="93"/>
      <c r="B142" s="76"/>
      <c r="C142" s="90" t="s">
        <v>2200</v>
      </c>
      <c r="D142" s="79" t="s">
        <v>82</v>
      </c>
      <c r="E142" s="13">
        <v>44419</v>
      </c>
      <c r="F142" s="77" t="s">
        <v>1556</v>
      </c>
      <c r="G142" s="13">
        <v>44422</v>
      </c>
      <c r="H142" s="78" t="s">
        <v>1557</v>
      </c>
      <c r="I142" s="15">
        <v>50</v>
      </c>
      <c r="J142" s="15">
        <v>34</v>
      </c>
      <c r="K142" s="15">
        <v>8</v>
      </c>
      <c r="L142" s="15">
        <v>7</v>
      </c>
      <c r="M142" s="84">
        <v>3.4</v>
      </c>
      <c r="N142" s="73">
        <v>7</v>
      </c>
      <c r="O142" s="64">
        <v>3000</v>
      </c>
      <c r="P142" s="65">
        <f>Table22452368910111213141516171819202122242345678910111213141516[[#This Row],[PEMBULATAN]]*O142</f>
        <v>21000</v>
      </c>
    </row>
    <row r="143" spans="1:16" ht="39" customHeight="1" x14ac:dyDescent="0.2">
      <c r="A143" s="93"/>
      <c r="B143" s="76"/>
      <c r="C143" s="90" t="s">
        <v>2201</v>
      </c>
      <c r="D143" s="79" t="s">
        <v>82</v>
      </c>
      <c r="E143" s="13">
        <v>44419</v>
      </c>
      <c r="F143" s="77" t="s">
        <v>1556</v>
      </c>
      <c r="G143" s="13">
        <v>44422</v>
      </c>
      <c r="H143" s="78" t="s">
        <v>1557</v>
      </c>
      <c r="I143" s="15">
        <v>40</v>
      </c>
      <c r="J143" s="15">
        <v>37</v>
      </c>
      <c r="K143" s="15">
        <v>11</v>
      </c>
      <c r="L143" s="15">
        <v>10</v>
      </c>
      <c r="M143" s="84">
        <v>4.07</v>
      </c>
      <c r="N143" s="73">
        <v>10</v>
      </c>
      <c r="O143" s="64">
        <v>3000</v>
      </c>
      <c r="P143" s="65">
        <f>Table22452368910111213141516171819202122242345678910111213141516[[#This Row],[PEMBULATAN]]*O143</f>
        <v>30000</v>
      </c>
    </row>
    <row r="144" spans="1:16" ht="39" customHeight="1" x14ac:dyDescent="0.2">
      <c r="A144" s="93"/>
      <c r="B144" s="76"/>
      <c r="C144" s="90" t="s">
        <v>2202</v>
      </c>
      <c r="D144" s="79" t="s">
        <v>82</v>
      </c>
      <c r="E144" s="13">
        <v>44419</v>
      </c>
      <c r="F144" s="77" t="s">
        <v>1556</v>
      </c>
      <c r="G144" s="13">
        <v>44422</v>
      </c>
      <c r="H144" s="78" t="s">
        <v>1557</v>
      </c>
      <c r="I144" s="15">
        <v>42</v>
      </c>
      <c r="J144" s="15">
        <v>32</v>
      </c>
      <c r="K144" s="15">
        <v>12</v>
      </c>
      <c r="L144" s="15">
        <v>2</v>
      </c>
      <c r="M144" s="84">
        <v>4.032</v>
      </c>
      <c r="N144" s="73">
        <v>4</v>
      </c>
      <c r="O144" s="64">
        <v>3000</v>
      </c>
      <c r="P144" s="65">
        <f>Table22452368910111213141516171819202122242345678910111213141516[[#This Row],[PEMBULATAN]]*O144</f>
        <v>12000</v>
      </c>
    </row>
    <row r="145" spans="1:16" ht="39" customHeight="1" x14ac:dyDescent="0.2">
      <c r="A145" s="93"/>
      <c r="B145" s="76"/>
      <c r="C145" s="90" t="s">
        <v>2203</v>
      </c>
      <c r="D145" s="79" t="s">
        <v>82</v>
      </c>
      <c r="E145" s="13">
        <v>44419</v>
      </c>
      <c r="F145" s="77" t="s">
        <v>1556</v>
      </c>
      <c r="G145" s="13">
        <v>44422</v>
      </c>
      <c r="H145" s="78" t="s">
        <v>1557</v>
      </c>
      <c r="I145" s="15">
        <v>22</v>
      </c>
      <c r="J145" s="15">
        <v>23</v>
      </c>
      <c r="K145" s="15">
        <v>12</v>
      </c>
      <c r="L145" s="15">
        <v>2</v>
      </c>
      <c r="M145" s="84">
        <v>1.518</v>
      </c>
      <c r="N145" s="73">
        <v>2</v>
      </c>
      <c r="O145" s="64">
        <v>3000</v>
      </c>
      <c r="P145" s="65">
        <f>Table22452368910111213141516171819202122242345678910111213141516[[#This Row],[PEMBULATAN]]*O145</f>
        <v>6000</v>
      </c>
    </row>
    <row r="146" spans="1:16" ht="39" customHeight="1" x14ac:dyDescent="0.2">
      <c r="A146" s="93"/>
      <c r="B146" s="76"/>
      <c r="C146" s="90" t="s">
        <v>2204</v>
      </c>
      <c r="D146" s="79" t="s">
        <v>82</v>
      </c>
      <c r="E146" s="13">
        <v>44419</v>
      </c>
      <c r="F146" s="77" t="s">
        <v>1556</v>
      </c>
      <c r="G146" s="13">
        <v>44422</v>
      </c>
      <c r="H146" s="78" t="s">
        <v>1557</v>
      </c>
      <c r="I146" s="15">
        <v>51</v>
      </c>
      <c r="J146" s="15">
        <v>31</v>
      </c>
      <c r="K146" s="15">
        <v>23</v>
      </c>
      <c r="L146" s="15">
        <v>1</v>
      </c>
      <c r="M146" s="84">
        <v>9.0907499999999999</v>
      </c>
      <c r="N146" s="73">
        <v>9</v>
      </c>
      <c r="O146" s="64">
        <v>3000</v>
      </c>
      <c r="P146" s="65">
        <f>Table22452368910111213141516171819202122242345678910111213141516[[#This Row],[PEMBULATAN]]*O146</f>
        <v>27000</v>
      </c>
    </row>
    <row r="147" spans="1:16" ht="39" customHeight="1" x14ac:dyDescent="0.2">
      <c r="A147" s="93"/>
      <c r="B147" s="76"/>
      <c r="C147" s="90" t="s">
        <v>2205</v>
      </c>
      <c r="D147" s="79" t="s">
        <v>82</v>
      </c>
      <c r="E147" s="13">
        <v>44419</v>
      </c>
      <c r="F147" s="77" t="s">
        <v>1556</v>
      </c>
      <c r="G147" s="13">
        <v>44422</v>
      </c>
      <c r="H147" s="78" t="s">
        <v>1557</v>
      </c>
      <c r="I147" s="15">
        <v>28</v>
      </c>
      <c r="J147" s="15">
        <v>30</v>
      </c>
      <c r="K147" s="15">
        <v>9</v>
      </c>
      <c r="L147" s="15">
        <v>6</v>
      </c>
      <c r="M147" s="84">
        <v>1.89</v>
      </c>
      <c r="N147" s="73">
        <v>6</v>
      </c>
      <c r="O147" s="64">
        <v>3000</v>
      </c>
      <c r="P147" s="65">
        <f>Table22452368910111213141516171819202122242345678910111213141516[[#This Row],[PEMBULATAN]]*O147</f>
        <v>18000</v>
      </c>
    </row>
    <row r="148" spans="1:16" ht="39" customHeight="1" x14ac:dyDescent="0.2">
      <c r="A148" s="93"/>
      <c r="B148" s="76"/>
      <c r="C148" s="90" t="s">
        <v>2206</v>
      </c>
      <c r="D148" s="79" t="s">
        <v>82</v>
      </c>
      <c r="E148" s="13">
        <v>44419</v>
      </c>
      <c r="F148" s="77" t="s">
        <v>1556</v>
      </c>
      <c r="G148" s="13">
        <v>44422</v>
      </c>
      <c r="H148" s="78" t="s">
        <v>1557</v>
      </c>
      <c r="I148" s="15">
        <v>52</v>
      </c>
      <c r="J148" s="15">
        <v>34</v>
      </c>
      <c r="K148" s="15">
        <v>15</v>
      </c>
      <c r="L148" s="15">
        <v>2</v>
      </c>
      <c r="M148" s="84">
        <v>6.63</v>
      </c>
      <c r="N148" s="73">
        <v>7</v>
      </c>
      <c r="O148" s="64">
        <v>3000</v>
      </c>
      <c r="P148" s="65">
        <f>Table22452368910111213141516171819202122242345678910111213141516[[#This Row],[PEMBULATAN]]*O148</f>
        <v>21000</v>
      </c>
    </row>
    <row r="149" spans="1:16" ht="39" customHeight="1" x14ac:dyDescent="0.2">
      <c r="A149" s="93"/>
      <c r="B149" s="76"/>
      <c r="C149" s="90" t="s">
        <v>2207</v>
      </c>
      <c r="D149" s="79" t="s">
        <v>82</v>
      </c>
      <c r="E149" s="13">
        <v>44419</v>
      </c>
      <c r="F149" s="77" t="s">
        <v>1556</v>
      </c>
      <c r="G149" s="13">
        <v>44422</v>
      </c>
      <c r="H149" s="78" t="s">
        <v>1557</v>
      </c>
      <c r="I149" s="15">
        <v>53</v>
      </c>
      <c r="J149" s="15">
        <v>51</v>
      </c>
      <c r="K149" s="15">
        <v>10</v>
      </c>
      <c r="L149" s="15">
        <v>2</v>
      </c>
      <c r="M149" s="84">
        <v>6.7575000000000003</v>
      </c>
      <c r="N149" s="73">
        <v>7</v>
      </c>
      <c r="O149" s="64">
        <v>3000</v>
      </c>
      <c r="P149" s="65">
        <f>Table22452368910111213141516171819202122242345678910111213141516[[#This Row],[PEMBULATAN]]*O149</f>
        <v>21000</v>
      </c>
    </row>
    <row r="150" spans="1:16" ht="39" customHeight="1" x14ac:dyDescent="0.2">
      <c r="A150" s="93"/>
      <c r="B150" s="76"/>
      <c r="C150" s="90" t="s">
        <v>2208</v>
      </c>
      <c r="D150" s="79" t="s">
        <v>82</v>
      </c>
      <c r="E150" s="13">
        <v>44419</v>
      </c>
      <c r="F150" s="77" t="s">
        <v>1556</v>
      </c>
      <c r="G150" s="13">
        <v>44422</v>
      </c>
      <c r="H150" s="78" t="s">
        <v>1557</v>
      </c>
      <c r="I150" s="15">
        <v>93</v>
      </c>
      <c r="J150" s="15">
        <v>62</v>
      </c>
      <c r="K150" s="15">
        <v>25</v>
      </c>
      <c r="L150" s="15">
        <v>1</v>
      </c>
      <c r="M150" s="84">
        <v>36.037500000000001</v>
      </c>
      <c r="N150" s="73">
        <v>36</v>
      </c>
      <c r="O150" s="64">
        <v>3000</v>
      </c>
      <c r="P150" s="65">
        <f>Table22452368910111213141516171819202122242345678910111213141516[[#This Row],[PEMBULATAN]]*O150</f>
        <v>108000</v>
      </c>
    </row>
    <row r="151" spans="1:16" ht="39" customHeight="1" x14ac:dyDescent="0.2">
      <c r="A151" s="93"/>
      <c r="B151" s="76"/>
      <c r="C151" s="90" t="s">
        <v>2209</v>
      </c>
      <c r="D151" s="79" t="s">
        <v>82</v>
      </c>
      <c r="E151" s="13">
        <v>44419</v>
      </c>
      <c r="F151" s="77" t="s">
        <v>1556</v>
      </c>
      <c r="G151" s="13">
        <v>44422</v>
      </c>
      <c r="H151" s="78" t="s">
        <v>1557</v>
      </c>
      <c r="I151" s="15">
        <v>81</v>
      </c>
      <c r="J151" s="15">
        <v>40</v>
      </c>
      <c r="K151" s="15">
        <v>24</v>
      </c>
      <c r="L151" s="15">
        <v>1</v>
      </c>
      <c r="M151" s="84">
        <v>19.440000000000001</v>
      </c>
      <c r="N151" s="73">
        <v>20</v>
      </c>
      <c r="O151" s="64">
        <v>3000</v>
      </c>
      <c r="P151" s="65">
        <f>Table22452368910111213141516171819202122242345678910111213141516[[#This Row],[PEMBULATAN]]*O151</f>
        <v>60000</v>
      </c>
    </row>
    <row r="152" spans="1:16" ht="39" customHeight="1" x14ac:dyDescent="0.2">
      <c r="A152" s="93"/>
      <c r="B152" s="76"/>
      <c r="C152" s="90" t="s">
        <v>2210</v>
      </c>
      <c r="D152" s="79" t="s">
        <v>82</v>
      </c>
      <c r="E152" s="13">
        <v>44419</v>
      </c>
      <c r="F152" s="77" t="s">
        <v>1556</v>
      </c>
      <c r="G152" s="13">
        <v>44422</v>
      </c>
      <c r="H152" s="78" t="s">
        <v>1557</v>
      </c>
      <c r="I152" s="15">
        <v>100</v>
      </c>
      <c r="J152" s="15">
        <v>62</v>
      </c>
      <c r="K152" s="15">
        <v>35</v>
      </c>
      <c r="L152" s="15">
        <v>3</v>
      </c>
      <c r="M152" s="84">
        <v>54.25</v>
      </c>
      <c r="N152" s="73">
        <v>54</v>
      </c>
      <c r="O152" s="64">
        <v>3000</v>
      </c>
      <c r="P152" s="65">
        <f>Table22452368910111213141516171819202122242345678910111213141516[[#This Row],[PEMBULATAN]]*O152</f>
        <v>162000</v>
      </c>
    </row>
    <row r="153" spans="1:16" ht="39" customHeight="1" x14ac:dyDescent="0.2">
      <c r="A153" s="93"/>
      <c r="B153" s="76"/>
      <c r="C153" s="90" t="s">
        <v>2211</v>
      </c>
      <c r="D153" s="79" t="s">
        <v>82</v>
      </c>
      <c r="E153" s="13">
        <v>44419</v>
      </c>
      <c r="F153" s="77" t="s">
        <v>1556</v>
      </c>
      <c r="G153" s="13">
        <v>44422</v>
      </c>
      <c r="H153" s="78" t="s">
        <v>1557</v>
      </c>
      <c r="I153" s="15">
        <v>90</v>
      </c>
      <c r="J153" s="15">
        <v>57</v>
      </c>
      <c r="K153" s="15">
        <v>22</v>
      </c>
      <c r="L153" s="15">
        <v>4</v>
      </c>
      <c r="M153" s="84">
        <v>28.215</v>
      </c>
      <c r="N153" s="73">
        <v>28</v>
      </c>
      <c r="O153" s="64">
        <v>3000</v>
      </c>
      <c r="P153" s="65">
        <f>Table22452368910111213141516171819202122242345678910111213141516[[#This Row],[PEMBULATAN]]*O153</f>
        <v>84000</v>
      </c>
    </row>
    <row r="154" spans="1:16" ht="39" customHeight="1" x14ac:dyDescent="0.2">
      <c r="A154" s="93"/>
      <c r="B154" s="76"/>
      <c r="C154" s="90" t="s">
        <v>2212</v>
      </c>
      <c r="D154" s="79" t="s">
        <v>82</v>
      </c>
      <c r="E154" s="13">
        <v>44419</v>
      </c>
      <c r="F154" s="77" t="s">
        <v>1556</v>
      </c>
      <c r="G154" s="13">
        <v>44422</v>
      </c>
      <c r="H154" s="78" t="s">
        <v>1557</v>
      </c>
      <c r="I154" s="15">
        <v>90</v>
      </c>
      <c r="J154" s="15">
        <v>47</v>
      </c>
      <c r="K154" s="15">
        <v>40</v>
      </c>
      <c r="L154" s="15">
        <v>2</v>
      </c>
      <c r="M154" s="84">
        <v>42.3</v>
      </c>
      <c r="N154" s="73">
        <v>43</v>
      </c>
      <c r="O154" s="64">
        <v>3000</v>
      </c>
      <c r="P154" s="65">
        <f>Table22452368910111213141516171819202122242345678910111213141516[[#This Row],[PEMBULATAN]]*O154</f>
        <v>129000</v>
      </c>
    </row>
    <row r="155" spans="1:16" ht="39" customHeight="1" x14ac:dyDescent="0.2">
      <c r="A155" s="93"/>
      <c r="B155" s="76"/>
      <c r="C155" s="90" t="s">
        <v>2213</v>
      </c>
      <c r="D155" s="79" t="s">
        <v>82</v>
      </c>
      <c r="E155" s="13">
        <v>44419</v>
      </c>
      <c r="F155" s="77" t="s">
        <v>1556</v>
      </c>
      <c r="G155" s="13">
        <v>44422</v>
      </c>
      <c r="H155" s="78" t="s">
        <v>1557</v>
      </c>
      <c r="I155" s="15">
        <v>83</v>
      </c>
      <c r="J155" s="15">
        <v>58</v>
      </c>
      <c r="K155" s="15">
        <v>52</v>
      </c>
      <c r="L155" s="15">
        <v>8</v>
      </c>
      <c r="M155" s="84">
        <v>62.582000000000001</v>
      </c>
      <c r="N155" s="73">
        <v>63</v>
      </c>
      <c r="O155" s="64">
        <v>3000</v>
      </c>
      <c r="P155" s="65">
        <f>Table22452368910111213141516171819202122242345678910111213141516[[#This Row],[PEMBULATAN]]*O155</f>
        <v>189000</v>
      </c>
    </row>
    <row r="156" spans="1:16" ht="39" customHeight="1" x14ac:dyDescent="0.2">
      <c r="A156" s="93"/>
      <c r="B156" s="76"/>
      <c r="C156" s="90" t="s">
        <v>2214</v>
      </c>
      <c r="D156" s="79" t="s">
        <v>82</v>
      </c>
      <c r="E156" s="13">
        <v>44419</v>
      </c>
      <c r="F156" s="77" t="s">
        <v>1556</v>
      </c>
      <c r="G156" s="13">
        <v>44422</v>
      </c>
      <c r="H156" s="78" t="s">
        <v>1557</v>
      </c>
      <c r="I156" s="15">
        <v>92</v>
      </c>
      <c r="J156" s="15">
        <v>51</v>
      </c>
      <c r="K156" s="15">
        <v>35</v>
      </c>
      <c r="L156" s="15">
        <v>7</v>
      </c>
      <c r="M156" s="84">
        <v>41.055</v>
      </c>
      <c r="N156" s="73">
        <v>41</v>
      </c>
      <c r="O156" s="64">
        <v>3000</v>
      </c>
      <c r="P156" s="65">
        <f>Table22452368910111213141516171819202122242345678910111213141516[[#This Row],[PEMBULATAN]]*O156</f>
        <v>123000</v>
      </c>
    </row>
    <row r="157" spans="1:16" ht="39" customHeight="1" x14ac:dyDescent="0.2">
      <c r="A157" s="93"/>
      <c r="B157" s="76"/>
      <c r="C157" s="90" t="s">
        <v>2215</v>
      </c>
      <c r="D157" s="79" t="s">
        <v>82</v>
      </c>
      <c r="E157" s="13">
        <v>44419</v>
      </c>
      <c r="F157" s="77" t="s">
        <v>1556</v>
      </c>
      <c r="G157" s="13">
        <v>44422</v>
      </c>
      <c r="H157" s="78" t="s">
        <v>1557</v>
      </c>
      <c r="I157" s="15">
        <v>102</v>
      </c>
      <c r="J157" s="15">
        <v>82</v>
      </c>
      <c r="K157" s="15">
        <v>32</v>
      </c>
      <c r="L157" s="15">
        <v>6</v>
      </c>
      <c r="M157" s="84">
        <v>66.912000000000006</v>
      </c>
      <c r="N157" s="73">
        <v>67</v>
      </c>
      <c r="O157" s="64">
        <v>3000</v>
      </c>
      <c r="P157" s="65">
        <f>Table22452368910111213141516171819202122242345678910111213141516[[#This Row],[PEMBULATAN]]*O157</f>
        <v>201000</v>
      </c>
    </row>
    <row r="158" spans="1:16" ht="39" customHeight="1" x14ac:dyDescent="0.2">
      <c r="A158" s="93"/>
      <c r="B158" s="76"/>
      <c r="C158" s="90" t="s">
        <v>2216</v>
      </c>
      <c r="D158" s="79" t="s">
        <v>82</v>
      </c>
      <c r="E158" s="13">
        <v>44419</v>
      </c>
      <c r="F158" s="77" t="s">
        <v>1556</v>
      </c>
      <c r="G158" s="13">
        <v>44422</v>
      </c>
      <c r="H158" s="78" t="s">
        <v>1557</v>
      </c>
      <c r="I158" s="15">
        <v>91</v>
      </c>
      <c r="J158" s="15">
        <v>52</v>
      </c>
      <c r="K158" s="15">
        <v>28</v>
      </c>
      <c r="L158" s="15">
        <v>10</v>
      </c>
      <c r="M158" s="84">
        <v>33.124000000000002</v>
      </c>
      <c r="N158" s="73">
        <v>33</v>
      </c>
      <c r="O158" s="64">
        <v>3000</v>
      </c>
      <c r="P158" s="65">
        <f>Table22452368910111213141516171819202122242345678910111213141516[[#This Row],[PEMBULATAN]]*O158</f>
        <v>99000</v>
      </c>
    </row>
    <row r="159" spans="1:16" ht="39" customHeight="1" x14ac:dyDescent="0.2">
      <c r="A159" s="93"/>
      <c r="B159" s="76"/>
      <c r="C159" s="90" t="s">
        <v>2217</v>
      </c>
      <c r="D159" s="79" t="s">
        <v>82</v>
      </c>
      <c r="E159" s="13">
        <v>44419</v>
      </c>
      <c r="F159" s="77" t="s">
        <v>1556</v>
      </c>
      <c r="G159" s="13">
        <v>44422</v>
      </c>
      <c r="H159" s="78" t="s">
        <v>1557</v>
      </c>
      <c r="I159" s="15">
        <v>21</v>
      </c>
      <c r="J159" s="15">
        <v>36</v>
      </c>
      <c r="K159" s="15">
        <v>18</v>
      </c>
      <c r="L159" s="15">
        <v>7</v>
      </c>
      <c r="M159" s="84">
        <v>3.4020000000000001</v>
      </c>
      <c r="N159" s="73">
        <v>7</v>
      </c>
      <c r="O159" s="64">
        <v>3000</v>
      </c>
      <c r="P159" s="65">
        <f>Table22452368910111213141516171819202122242345678910111213141516[[#This Row],[PEMBULATAN]]*O159</f>
        <v>21000</v>
      </c>
    </row>
    <row r="160" spans="1:16" ht="39" customHeight="1" x14ac:dyDescent="0.2">
      <c r="A160" s="93"/>
      <c r="B160" s="76"/>
      <c r="C160" s="90" t="s">
        <v>2218</v>
      </c>
      <c r="D160" s="79" t="s">
        <v>82</v>
      </c>
      <c r="E160" s="13">
        <v>44419</v>
      </c>
      <c r="F160" s="77" t="s">
        <v>1556</v>
      </c>
      <c r="G160" s="13">
        <v>44422</v>
      </c>
      <c r="H160" s="78" t="s">
        <v>1557</v>
      </c>
      <c r="I160" s="15">
        <v>60</v>
      </c>
      <c r="J160" s="15">
        <v>40</v>
      </c>
      <c r="K160" s="15">
        <v>15</v>
      </c>
      <c r="L160" s="15">
        <v>16</v>
      </c>
      <c r="M160" s="84">
        <v>9</v>
      </c>
      <c r="N160" s="73">
        <v>16</v>
      </c>
      <c r="O160" s="64">
        <v>3000</v>
      </c>
      <c r="P160" s="65">
        <f>Table22452368910111213141516171819202122242345678910111213141516[[#This Row],[PEMBULATAN]]*O160</f>
        <v>48000</v>
      </c>
    </row>
    <row r="161" spans="1:16" ht="39" customHeight="1" x14ac:dyDescent="0.2">
      <c r="A161" s="93"/>
      <c r="B161" s="76"/>
      <c r="C161" s="90" t="s">
        <v>2219</v>
      </c>
      <c r="D161" s="79" t="s">
        <v>82</v>
      </c>
      <c r="E161" s="13">
        <v>44419</v>
      </c>
      <c r="F161" s="77" t="s">
        <v>1556</v>
      </c>
      <c r="G161" s="13">
        <v>44422</v>
      </c>
      <c r="H161" s="78" t="s">
        <v>1557</v>
      </c>
      <c r="I161" s="15">
        <v>51</v>
      </c>
      <c r="J161" s="15">
        <v>37</v>
      </c>
      <c r="K161" s="15">
        <v>25</v>
      </c>
      <c r="L161" s="15">
        <v>8</v>
      </c>
      <c r="M161" s="84">
        <v>11.793749999999999</v>
      </c>
      <c r="N161" s="73">
        <v>12</v>
      </c>
      <c r="O161" s="64">
        <v>3000</v>
      </c>
      <c r="P161" s="65">
        <f>Table22452368910111213141516171819202122242345678910111213141516[[#This Row],[PEMBULATAN]]*O161</f>
        <v>36000</v>
      </c>
    </row>
    <row r="162" spans="1:16" ht="39" customHeight="1" x14ac:dyDescent="0.2">
      <c r="A162" s="93"/>
      <c r="B162" s="76"/>
      <c r="C162" s="90" t="s">
        <v>2220</v>
      </c>
      <c r="D162" s="79" t="s">
        <v>82</v>
      </c>
      <c r="E162" s="13">
        <v>44419</v>
      </c>
      <c r="F162" s="77" t="s">
        <v>1556</v>
      </c>
      <c r="G162" s="13">
        <v>44422</v>
      </c>
      <c r="H162" s="78" t="s">
        <v>1557</v>
      </c>
      <c r="I162" s="15">
        <v>72</v>
      </c>
      <c r="J162" s="15">
        <v>25</v>
      </c>
      <c r="K162" s="15">
        <v>25</v>
      </c>
      <c r="L162" s="15">
        <v>8</v>
      </c>
      <c r="M162" s="84">
        <v>11.25</v>
      </c>
      <c r="N162" s="73">
        <v>11</v>
      </c>
      <c r="O162" s="64">
        <v>3000</v>
      </c>
      <c r="P162" s="65">
        <f>Table22452368910111213141516171819202122242345678910111213141516[[#This Row],[PEMBULATAN]]*O162</f>
        <v>33000</v>
      </c>
    </row>
    <row r="163" spans="1:16" ht="39" customHeight="1" x14ac:dyDescent="0.2">
      <c r="A163" s="93"/>
      <c r="B163" s="76"/>
      <c r="C163" s="90" t="s">
        <v>2221</v>
      </c>
      <c r="D163" s="79" t="s">
        <v>82</v>
      </c>
      <c r="E163" s="13">
        <v>44419</v>
      </c>
      <c r="F163" s="77" t="s">
        <v>1556</v>
      </c>
      <c r="G163" s="13">
        <v>44422</v>
      </c>
      <c r="H163" s="78" t="s">
        <v>1557</v>
      </c>
      <c r="I163" s="15">
        <v>66</v>
      </c>
      <c r="J163" s="15">
        <v>66</v>
      </c>
      <c r="K163" s="15">
        <v>3</v>
      </c>
      <c r="L163" s="15">
        <v>24</v>
      </c>
      <c r="M163" s="84">
        <v>3.2669999999999999</v>
      </c>
      <c r="N163" s="73">
        <v>24</v>
      </c>
      <c r="O163" s="64">
        <v>3000</v>
      </c>
      <c r="P163" s="65">
        <f>Table22452368910111213141516171819202122242345678910111213141516[[#This Row],[PEMBULATAN]]*O163</f>
        <v>72000</v>
      </c>
    </row>
    <row r="164" spans="1:16" ht="39" customHeight="1" x14ac:dyDescent="0.2">
      <c r="A164" s="93"/>
      <c r="B164" s="76"/>
      <c r="C164" s="90" t="s">
        <v>2222</v>
      </c>
      <c r="D164" s="79" t="s">
        <v>82</v>
      </c>
      <c r="E164" s="13">
        <v>44419</v>
      </c>
      <c r="F164" s="77" t="s">
        <v>1556</v>
      </c>
      <c r="G164" s="13">
        <v>44422</v>
      </c>
      <c r="H164" s="78" t="s">
        <v>1557</v>
      </c>
      <c r="I164" s="15">
        <v>40</v>
      </c>
      <c r="J164" s="15">
        <v>53</v>
      </c>
      <c r="K164" s="15">
        <v>42</v>
      </c>
      <c r="L164" s="15">
        <v>4</v>
      </c>
      <c r="M164" s="84">
        <v>22.26</v>
      </c>
      <c r="N164" s="73">
        <v>22</v>
      </c>
      <c r="O164" s="64">
        <v>3000</v>
      </c>
      <c r="P164" s="65">
        <f>Table22452368910111213141516171819202122242345678910111213141516[[#This Row],[PEMBULATAN]]*O164</f>
        <v>66000</v>
      </c>
    </row>
    <row r="165" spans="1:16" ht="39" customHeight="1" x14ac:dyDescent="0.2">
      <c r="A165" s="93"/>
      <c r="B165" s="76"/>
      <c r="C165" s="90" t="s">
        <v>2223</v>
      </c>
      <c r="D165" s="79" t="s">
        <v>82</v>
      </c>
      <c r="E165" s="13">
        <v>44419</v>
      </c>
      <c r="F165" s="77" t="s">
        <v>1556</v>
      </c>
      <c r="G165" s="13">
        <v>44422</v>
      </c>
      <c r="H165" s="78" t="s">
        <v>1557</v>
      </c>
      <c r="I165" s="15">
        <v>37</v>
      </c>
      <c r="J165" s="15">
        <v>33</v>
      </c>
      <c r="K165" s="15">
        <v>35</v>
      </c>
      <c r="L165" s="15">
        <v>8</v>
      </c>
      <c r="M165" s="84">
        <v>10.68375</v>
      </c>
      <c r="N165" s="73">
        <v>11</v>
      </c>
      <c r="O165" s="64">
        <v>3000</v>
      </c>
      <c r="P165" s="65">
        <f>Table22452368910111213141516171819202122242345678910111213141516[[#This Row],[PEMBULATAN]]*O165</f>
        <v>33000</v>
      </c>
    </row>
    <row r="166" spans="1:16" ht="39" customHeight="1" x14ac:dyDescent="0.2">
      <c r="A166" s="93"/>
      <c r="B166" s="76"/>
      <c r="C166" s="90" t="s">
        <v>2224</v>
      </c>
      <c r="D166" s="79" t="s">
        <v>82</v>
      </c>
      <c r="E166" s="13">
        <v>44419</v>
      </c>
      <c r="F166" s="77" t="s">
        <v>1556</v>
      </c>
      <c r="G166" s="13">
        <v>44422</v>
      </c>
      <c r="H166" s="78" t="s">
        <v>1557</v>
      </c>
      <c r="I166" s="15">
        <v>55</v>
      </c>
      <c r="J166" s="15">
        <v>34</v>
      </c>
      <c r="K166" s="15">
        <v>21</v>
      </c>
      <c r="L166" s="15">
        <v>3</v>
      </c>
      <c r="M166" s="84">
        <v>9.8175000000000008</v>
      </c>
      <c r="N166" s="73">
        <v>10</v>
      </c>
      <c r="O166" s="64">
        <v>3000</v>
      </c>
      <c r="P166" s="65">
        <f>Table22452368910111213141516171819202122242345678910111213141516[[#This Row],[PEMBULATAN]]*O166</f>
        <v>30000</v>
      </c>
    </row>
    <row r="167" spans="1:16" ht="39" customHeight="1" x14ac:dyDescent="0.2">
      <c r="A167" s="93"/>
      <c r="B167" s="76"/>
      <c r="C167" s="90" t="s">
        <v>2225</v>
      </c>
      <c r="D167" s="79" t="s">
        <v>82</v>
      </c>
      <c r="E167" s="13">
        <v>44419</v>
      </c>
      <c r="F167" s="77" t="s">
        <v>1556</v>
      </c>
      <c r="G167" s="13">
        <v>44422</v>
      </c>
      <c r="H167" s="78" t="s">
        <v>1557</v>
      </c>
      <c r="I167" s="15">
        <v>100</v>
      </c>
      <c r="J167" s="15">
        <v>17</v>
      </c>
      <c r="K167" s="15">
        <v>12</v>
      </c>
      <c r="L167" s="15">
        <v>23</v>
      </c>
      <c r="M167" s="84">
        <v>5.0999999999999996</v>
      </c>
      <c r="N167" s="73">
        <v>23</v>
      </c>
      <c r="O167" s="64">
        <v>3000</v>
      </c>
      <c r="P167" s="65">
        <f>Table22452368910111213141516171819202122242345678910111213141516[[#This Row],[PEMBULATAN]]*O167</f>
        <v>69000</v>
      </c>
    </row>
    <row r="168" spans="1:16" ht="39" customHeight="1" x14ac:dyDescent="0.2">
      <c r="A168" s="93"/>
      <c r="B168" s="76"/>
      <c r="C168" s="90" t="s">
        <v>2226</v>
      </c>
      <c r="D168" s="79" t="s">
        <v>82</v>
      </c>
      <c r="E168" s="13">
        <v>44419</v>
      </c>
      <c r="F168" s="77" t="s">
        <v>1556</v>
      </c>
      <c r="G168" s="13">
        <v>44422</v>
      </c>
      <c r="H168" s="78" t="s">
        <v>1557</v>
      </c>
      <c r="I168" s="15">
        <v>107</v>
      </c>
      <c r="J168" s="15">
        <v>11</v>
      </c>
      <c r="K168" s="15">
        <v>6</v>
      </c>
      <c r="L168" s="15">
        <v>19</v>
      </c>
      <c r="M168" s="84">
        <v>1.7655000000000001</v>
      </c>
      <c r="N168" s="73">
        <v>19</v>
      </c>
      <c r="O168" s="64">
        <v>3000</v>
      </c>
      <c r="P168" s="65">
        <f>Table22452368910111213141516171819202122242345678910111213141516[[#This Row],[PEMBULATAN]]*O168</f>
        <v>57000</v>
      </c>
    </row>
    <row r="169" spans="1:16" ht="39" customHeight="1" x14ac:dyDescent="0.2">
      <c r="A169" s="93"/>
      <c r="B169" s="76"/>
      <c r="C169" s="90" t="s">
        <v>2227</v>
      </c>
      <c r="D169" s="79" t="s">
        <v>82</v>
      </c>
      <c r="E169" s="13">
        <v>44419</v>
      </c>
      <c r="F169" s="77" t="s">
        <v>1556</v>
      </c>
      <c r="G169" s="13">
        <v>44422</v>
      </c>
      <c r="H169" s="78" t="s">
        <v>1557</v>
      </c>
      <c r="I169" s="15">
        <v>120</v>
      </c>
      <c r="J169" s="15">
        <v>5</v>
      </c>
      <c r="K169" s="15">
        <v>5</v>
      </c>
      <c r="L169" s="15">
        <v>6</v>
      </c>
      <c r="M169" s="84">
        <v>0.75</v>
      </c>
      <c r="N169" s="73">
        <v>6</v>
      </c>
      <c r="O169" s="64">
        <v>3000</v>
      </c>
      <c r="P169" s="65">
        <f>Table22452368910111213141516171819202122242345678910111213141516[[#This Row],[PEMBULATAN]]*O169</f>
        <v>18000</v>
      </c>
    </row>
    <row r="170" spans="1:16" ht="39" customHeight="1" x14ac:dyDescent="0.2">
      <c r="A170" s="93"/>
      <c r="B170" s="76"/>
      <c r="C170" s="90" t="s">
        <v>2228</v>
      </c>
      <c r="D170" s="79" t="s">
        <v>82</v>
      </c>
      <c r="E170" s="13">
        <v>44419</v>
      </c>
      <c r="F170" s="77" t="s">
        <v>1556</v>
      </c>
      <c r="G170" s="13">
        <v>44422</v>
      </c>
      <c r="H170" s="78" t="s">
        <v>1557</v>
      </c>
      <c r="I170" s="15">
        <v>154</v>
      </c>
      <c r="J170" s="15">
        <v>2</v>
      </c>
      <c r="K170" s="15">
        <v>2</v>
      </c>
      <c r="L170" s="15">
        <v>9</v>
      </c>
      <c r="M170" s="84">
        <v>0.154</v>
      </c>
      <c r="N170" s="73">
        <v>9</v>
      </c>
      <c r="O170" s="64">
        <v>3000</v>
      </c>
      <c r="P170" s="65">
        <f>Table22452368910111213141516171819202122242345678910111213141516[[#This Row],[PEMBULATAN]]*O170</f>
        <v>27000</v>
      </c>
    </row>
    <row r="171" spans="1:16" ht="39" customHeight="1" x14ac:dyDescent="0.2">
      <c r="A171" s="93"/>
      <c r="B171" s="76"/>
      <c r="C171" s="90" t="s">
        <v>2229</v>
      </c>
      <c r="D171" s="79" t="s">
        <v>82</v>
      </c>
      <c r="E171" s="13">
        <v>44419</v>
      </c>
      <c r="F171" s="77" t="s">
        <v>1556</v>
      </c>
      <c r="G171" s="13">
        <v>44422</v>
      </c>
      <c r="H171" s="78" t="s">
        <v>1557</v>
      </c>
      <c r="I171" s="15">
        <v>103</v>
      </c>
      <c r="J171" s="15">
        <v>14</v>
      </c>
      <c r="K171" s="15">
        <v>6</v>
      </c>
      <c r="L171" s="15">
        <v>11</v>
      </c>
      <c r="M171" s="84">
        <v>2.1629999999999998</v>
      </c>
      <c r="N171" s="73">
        <v>11</v>
      </c>
      <c r="O171" s="64">
        <v>3000</v>
      </c>
      <c r="P171" s="65">
        <f>Table22452368910111213141516171819202122242345678910111213141516[[#This Row],[PEMBULATAN]]*O171</f>
        <v>33000</v>
      </c>
    </row>
    <row r="172" spans="1:16" ht="39" customHeight="1" x14ac:dyDescent="0.2">
      <c r="A172" s="93"/>
      <c r="B172" s="76"/>
      <c r="C172" s="90" t="s">
        <v>2230</v>
      </c>
      <c r="D172" s="79" t="s">
        <v>82</v>
      </c>
      <c r="E172" s="13">
        <v>44419</v>
      </c>
      <c r="F172" s="77" t="s">
        <v>1556</v>
      </c>
      <c r="G172" s="13">
        <v>44422</v>
      </c>
      <c r="H172" s="78" t="s">
        <v>1557</v>
      </c>
      <c r="I172" s="15">
        <v>98</v>
      </c>
      <c r="J172" s="15">
        <v>11</v>
      </c>
      <c r="K172" s="15">
        <v>12</v>
      </c>
      <c r="L172" s="15">
        <v>12</v>
      </c>
      <c r="M172" s="84">
        <v>3.234</v>
      </c>
      <c r="N172" s="73">
        <v>12</v>
      </c>
      <c r="O172" s="64">
        <v>3000</v>
      </c>
      <c r="P172" s="65">
        <f>Table22452368910111213141516171819202122242345678910111213141516[[#This Row],[PEMBULATAN]]*O172</f>
        <v>36000</v>
      </c>
    </row>
    <row r="173" spans="1:16" ht="39" customHeight="1" x14ac:dyDescent="0.2">
      <c r="A173" s="93"/>
      <c r="B173" s="76"/>
      <c r="C173" s="90" t="s">
        <v>2231</v>
      </c>
      <c r="D173" s="79" t="s">
        <v>82</v>
      </c>
      <c r="E173" s="13">
        <v>44419</v>
      </c>
      <c r="F173" s="77" t="s">
        <v>1556</v>
      </c>
      <c r="G173" s="13">
        <v>44422</v>
      </c>
      <c r="H173" s="78" t="s">
        <v>1557</v>
      </c>
      <c r="I173" s="15">
        <v>106</v>
      </c>
      <c r="J173" s="15">
        <v>30</v>
      </c>
      <c r="K173" s="15">
        <v>6</v>
      </c>
      <c r="L173" s="15">
        <v>19</v>
      </c>
      <c r="M173" s="84">
        <v>4.7699999999999996</v>
      </c>
      <c r="N173" s="73">
        <v>19</v>
      </c>
      <c r="O173" s="64">
        <v>3000</v>
      </c>
      <c r="P173" s="65">
        <f>Table22452368910111213141516171819202122242345678910111213141516[[#This Row],[PEMBULATAN]]*O173</f>
        <v>57000</v>
      </c>
    </row>
    <row r="174" spans="1:16" ht="39" customHeight="1" x14ac:dyDescent="0.2">
      <c r="A174" s="93"/>
      <c r="B174" s="76"/>
      <c r="C174" s="90" t="s">
        <v>2232</v>
      </c>
      <c r="D174" s="79" t="s">
        <v>82</v>
      </c>
      <c r="E174" s="13">
        <v>44419</v>
      </c>
      <c r="F174" s="77" t="s">
        <v>1556</v>
      </c>
      <c r="G174" s="13">
        <v>44422</v>
      </c>
      <c r="H174" s="78" t="s">
        <v>1557</v>
      </c>
      <c r="I174" s="15">
        <v>72</v>
      </c>
      <c r="J174" s="15">
        <v>12</v>
      </c>
      <c r="K174" s="15">
        <v>11</v>
      </c>
      <c r="L174" s="15">
        <v>7</v>
      </c>
      <c r="M174" s="84">
        <v>2.3759999999999999</v>
      </c>
      <c r="N174" s="73">
        <v>7</v>
      </c>
      <c r="O174" s="64">
        <v>3000</v>
      </c>
      <c r="P174" s="65">
        <f>Table22452368910111213141516171819202122242345678910111213141516[[#This Row],[PEMBULATAN]]*O174</f>
        <v>21000</v>
      </c>
    </row>
    <row r="175" spans="1:16" ht="39" customHeight="1" x14ac:dyDescent="0.2">
      <c r="A175" s="93"/>
      <c r="B175" s="76"/>
      <c r="C175" s="90" t="s">
        <v>2233</v>
      </c>
      <c r="D175" s="79" t="s">
        <v>82</v>
      </c>
      <c r="E175" s="13">
        <v>44419</v>
      </c>
      <c r="F175" s="77" t="s">
        <v>1556</v>
      </c>
      <c r="G175" s="13">
        <v>44422</v>
      </c>
      <c r="H175" s="78" t="s">
        <v>1557</v>
      </c>
      <c r="I175" s="15">
        <v>100</v>
      </c>
      <c r="J175" s="15">
        <v>11</v>
      </c>
      <c r="K175" s="15">
        <v>11</v>
      </c>
      <c r="L175" s="15">
        <v>7</v>
      </c>
      <c r="M175" s="84">
        <v>3.0249999999999999</v>
      </c>
      <c r="N175" s="73">
        <v>7</v>
      </c>
      <c r="O175" s="64">
        <v>3000</v>
      </c>
      <c r="P175" s="65">
        <f>Table22452368910111213141516171819202122242345678910111213141516[[#This Row],[PEMBULATAN]]*O175</f>
        <v>21000</v>
      </c>
    </row>
    <row r="176" spans="1:16" ht="39" customHeight="1" x14ac:dyDescent="0.2">
      <c r="A176" s="93"/>
      <c r="B176" s="76"/>
      <c r="C176" s="90" t="s">
        <v>2234</v>
      </c>
      <c r="D176" s="79" t="s">
        <v>82</v>
      </c>
      <c r="E176" s="13">
        <v>44419</v>
      </c>
      <c r="F176" s="77" t="s">
        <v>1556</v>
      </c>
      <c r="G176" s="13">
        <v>44422</v>
      </c>
      <c r="H176" s="78" t="s">
        <v>1557</v>
      </c>
      <c r="I176" s="15">
        <v>100</v>
      </c>
      <c r="J176" s="15">
        <v>11</v>
      </c>
      <c r="K176" s="15">
        <v>11</v>
      </c>
      <c r="L176" s="15">
        <v>2</v>
      </c>
      <c r="M176" s="84">
        <v>3.0249999999999999</v>
      </c>
      <c r="N176" s="73">
        <v>3</v>
      </c>
      <c r="O176" s="64">
        <v>3000</v>
      </c>
      <c r="P176" s="65">
        <f>Table22452368910111213141516171819202122242345678910111213141516[[#This Row],[PEMBULATAN]]*O176</f>
        <v>9000</v>
      </c>
    </row>
    <row r="177" spans="1:16" ht="39" customHeight="1" x14ac:dyDescent="0.2">
      <c r="A177" s="93"/>
      <c r="B177" s="76"/>
      <c r="C177" s="90" t="s">
        <v>2235</v>
      </c>
      <c r="D177" s="79" t="s">
        <v>82</v>
      </c>
      <c r="E177" s="13">
        <v>44419</v>
      </c>
      <c r="F177" s="77" t="s">
        <v>1556</v>
      </c>
      <c r="G177" s="13">
        <v>44422</v>
      </c>
      <c r="H177" s="78" t="s">
        <v>1557</v>
      </c>
      <c r="I177" s="15">
        <v>75</v>
      </c>
      <c r="J177" s="15">
        <v>25</v>
      </c>
      <c r="K177" s="15">
        <v>25</v>
      </c>
      <c r="L177" s="15">
        <v>8</v>
      </c>
      <c r="M177" s="84">
        <v>11.71875</v>
      </c>
      <c r="N177" s="73">
        <v>12</v>
      </c>
      <c r="O177" s="64">
        <v>3000</v>
      </c>
      <c r="P177" s="65">
        <f>Table22452368910111213141516171819202122242345678910111213141516[[#This Row],[PEMBULATAN]]*O177</f>
        <v>36000</v>
      </c>
    </row>
    <row r="178" spans="1:16" ht="39" customHeight="1" x14ac:dyDescent="0.2">
      <c r="A178" s="93"/>
      <c r="B178" s="76"/>
      <c r="C178" s="90" t="s">
        <v>2236</v>
      </c>
      <c r="D178" s="79" t="s">
        <v>82</v>
      </c>
      <c r="E178" s="13">
        <v>44419</v>
      </c>
      <c r="F178" s="77" t="s">
        <v>1556</v>
      </c>
      <c r="G178" s="13">
        <v>44422</v>
      </c>
      <c r="H178" s="78" t="s">
        <v>1557</v>
      </c>
      <c r="I178" s="15">
        <v>57</v>
      </c>
      <c r="J178" s="15">
        <v>57</v>
      </c>
      <c r="K178" s="15">
        <v>3</v>
      </c>
      <c r="L178" s="15">
        <v>17</v>
      </c>
      <c r="M178" s="84">
        <v>2.43675</v>
      </c>
      <c r="N178" s="73">
        <v>17</v>
      </c>
      <c r="O178" s="64">
        <v>3000</v>
      </c>
      <c r="P178" s="65">
        <f>Table22452368910111213141516171819202122242345678910111213141516[[#This Row],[PEMBULATAN]]*O178</f>
        <v>51000</v>
      </c>
    </row>
    <row r="179" spans="1:16" ht="39" customHeight="1" x14ac:dyDescent="0.2">
      <c r="A179" s="93"/>
      <c r="B179" s="76"/>
      <c r="C179" s="90" t="s">
        <v>2237</v>
      </c>
      <c r="D179" s="79" t="s">
        <v>82</v>
      </c>
      <c r="E179" s="13">
        <v>44419</v>
      </c>
      <c r="F179" s="77" t="s">
        <v>1556</v>
      </c>
      <c r="G179" s="13">
        <v>44422</v>
      </c>
      <c r="H179" s="78" t="s">
        <v>1557</v>
      </c>
      <c r="I179" s="15">
        <v>31</v>
      </c>
      <c r="J179" s="15">
        <v>26</v>
      </c>
      <c r="K179" s="15">
        <v>26</v>
      </c>
      <c r="L179" s="15">
        <v>29</v>
      </c>
      <c r="M179" s="84">
        <v>5.2389999999999999</v>
      </c>
      <c r="N179" s="73">
        <v>29</v>
      </c>
      <c r="O179" s="64">
        <v>3000</v>
      </c>
      <c r="P179" s="65">
        <f>Table22452368910111213141516171819202122242345678910111213141516[[#This Row],[PEMBULATAN]]*O179</f>
        <v>87000</v>
      </c>
    </row>
    <row r="180" spans="1:16" ht="39" customHeight="1" x14ac:dyDescent="0.2">
      <c r="A180" s="93"/>
      <c r="B180" s="76"/>
      <c r="C180" s="90" t="s">
        <v>2238</v>
      </c>
      <c r="D180" s="79" t="s">
        <v>82</v>
      </c>
      <c r="E180" s="13">
        <v>44419</v>
      </c>
      <c r="F180" s="77" t="s">
        <v>1556</v>
      </c>
      <c r="G180" s="13">
        <v>44422</v>
      </c>
      <c r="H180" s="78" t="s">
        <v>1557</v>
      </c>
      <c r="I180" s="15">
        <v>47</v>
      </c>
      <c r="J180" s="15">
        <v>37</v>
      </c>
      <c r="K180" s="15">
        <v>45</v>
      </c>
      <c r="L180" s="15">
        <v>8</v>
      </c>
      <c r="M180" s="84">
        <v>19.563749999999999</v>
      </c>
      <c r="N180" s="73">
        <v>20</v>
      </c>
      <c r="O180" s="64">
        <v>3000</v>
      </c>
      <c r="P180" s="65">
        <f>Table22452368910111213141516171819202122242345678910111213141516[[#This Row],[PEMBULATAN]]*O180</f>
        <v>60000</v>
      </c>
    </row>
    <row r="181" spans="1:16" ht="39" customHeight="1" x14ac:dyDescent="0.2">
      <c r="A181" s="93"/>
      <c r="B181" s="76"/>
      <c r="C181" s="90" t="s">
        <v>2239</v>
      </c>
      <c r="D181" s="79" t="s">
        <v>82</v>
      </c>
      <c r="E181" s="13">
        <v>44419</v>
      </c>
      <c r="F181" s="77" t="s">
        <v>1556</v>
      </c>
      <c r="G181" s="13">
        <v>44422</v>
      </c>
      <c r="H181" s="78" t="s">
        <v>1557</v>
      </c>
      <c r="I181" s="15">
        <v>33</v>
      </c>
      <c r="J181" s="15">
        <v>23</v>
      </c>
      <c r="K181" s="15">
        <v>20</v>
      </c>
      <c r="L181" s="15">
        <v>24</v>
      </c>
      <c r="M181" s="84">
        <v>3.7949999999999999</v>
      </c>
      <c r="N181" s="73">
        <v>24</v>
      </c>
      <c r="O181" s="64">
        <v>3000</v>
      </c>
      <c r="P181" s="65">
        <f>Table22452368910111213141516171819202122242345678910111213141516[[#This Row],[PEMBULATAN]]*O181</f>
        <v>72000</v>
      </c>
    </row>
    <row r="182" spans="1:16" ht="39" customHeight="1" x14ac:dyDescent="0.2">
      <c r="A182" s="93"/>
      <c r="B182" s="76"/>
      <c r="C182" s="90" t="s">
        <v>2240</v>
      </c>
      <c r="D182" s="79" t="s">
        <v>82</v>
      </c>
      <c r="E182" s="13">
        <v>44419</v>
      </c>
      <c r="F182" s="77" t="s">
        <v>1556</v>
      </c>
      <c r="G182" s="13">
        <v>44422</v>
      </c>
      <c r="H182" s="78" t="s">
        <v>1557</v>
      </c>
      <c r="I182" s="15">
        <v>5</v>
      </c>
      <c r="J182" s="15">
        <v>36</v>
      </c>
      <c r="K182" s="15">
        <v>11</v>
      </c>
      <c r="L182" s="15">
        <v>1</v>
      </c>
      <c r="M182" s="84">
        <v>0.495</v>
      </c>
      <c r="N182" s="73">
        <v>1</v>
      </c>
      <c r="O182" s="64">
        <v>3000</v>
      </c>
      <c r="P182" s="65">
        <f>Table22452368910111213141516171819202122242345678910111213141516[[#This Row],[PEMBULATAN]]*O182</f>
        <v>3000</v>
      </c>
    </row>
    <row r="183" spans="1:16" ht="39" customHeight="1" x14ac:dyDescent="0.2">
      <c r="A183" s="93"/>
      <c r="B183" s="76"/>
      <c r="C183" s="90" t="s">
        <v>2241</v>
      </c>
      <c r="D183" s="79" t="s">
        <v>82</v>
      </c>
      <c r="E183" s="13">
        <v>44419</v>
      </c>
      <c r="F183" s="77" t="s">
        <v>1556</v>
      </c>
      <c r="G183" s="13">
        <v>44422</v>
      </c>
      <c r="H183" s="78" t="s">
        <v>1557</v>
      </c>
      <c r="I183" s="15">
        <v>101</v>
      </c>
      <c r="J183" s="15">
        <v>4</v>
      </c>
      <c r="K183" s="15">
        <v>4</v>
      </c>
      <c r="L183" s="15">
        <v>3</v>
      </c>
      <c r="M183" s="84">
        <v>0.40400000000000003</v>
      </c>
      <c r="N183" s="73">
        <v>3</v>
      </c>
      <c r="O183" s="64">
        <v>3000</v>
      </c>
      <c r="P183" s="65">
        <f>Table22452368910111213141516171819202122242345678910111213141516[[#This Row],[PEMBULATAN]]*O183</f>
        <v>9000</v>
      </c>
    </row>
    <row r="184" spans="1:16" ht="39" customHeight="1" x14ac:dyDescent="0.2">
      <c r="A184" s="93"/>
      <c r="B184" s="76"/>
      <c r="C184" s="90" t="s">
        <v>2242</v>
      </c>
      <c r="D184" s="79" t="s">
        <v>82</v>
      </c>
      <c r="E184" s="13">
        <v>44419</v>
      </c>
      <c r="F184" s="77" t="s">
        <v>1556</v>
      </c>
      <c r="G184" s="13">
        <v>44422</v>
      </c>
      <c r="H184" s="78" t="s">
        <v>1557</v>
      </c>
      <c r="I184" s="15">
        <v>46</v>
      </c>
      <c r="J184" s="15">
        <v>30</v>
      </c>
      <c r="K184" s="15">
        <v>10</v>
      </c>
      <c r="L184" s="15">
        <v>1</v>
      </c>
      <c r="M184" s="84">
        <v>3.45</v>
      </c>
      <c r="N184" s="73">
        <v>4</v>
      </c>
      <c r="O184" s="64">
        <v>3000</v>
      </c>
      <c r="P184" s="65">
        <f>Table22452368910111213141516171819202122242345678910111213141516[[#This Row],[PEMBULATAN]]*O184</f>
        <v>12000</v>
      </c>
    </row>
    <row r="185" spans="1:16" ht="39" customHeight="1" x14ac:dyDescent="0.2">
      <c r="A185" s="93"/>
      <c r="B185" s="76"/>
      <c r="C185" s="90" t="s">
        <v>2243</v>
      </c>
      <c r="D185" s="79" t="s">
        <v>82</v>
      </c>
      <c r="E185" s="13">
        <v>44419</v>
      </c>
      <c r="F185" s="77" t="s">
        <v>1556</v>
      </c>
      <c r="G185" s="13">
        <v>44422</v>
      </c>
      <c r="H185" s="78" t="s">
        <v>1557</v>
      </c>
      <c r="I185" s="15">
        <v>40</v>
      </c>
      <c r="J185" s="15">
        <v>30</v>
      </c>
      <c r="K185" s="15">
        <v>31</v>
      </c>
      <c r="L185" s="15">
        <v>8</v>
      </c>
      <c r="M185" s="84">
        <v>9.3000000000000007</v>
      </c>
      <c r="N185" s="73">
        <v>10</v>
      </c>
      <c r="O185" s="64">
        <v>3000</v>
      </c>
      <c r="P185" s="65">
        <f>Table22452368910111213141516171819202122242345678910111213141516[[#This Row],[PEMBULATAN]]*O185</f>
        <v>30000</v>
      </c>
    </row>
    <row r="186" spans="1:16" ht="39" customHeight="1" x14ac:dyDescent="0.2">
      <c r="A186" s="93"/>
      <c r="B186" s="76"/>
      <c r="C186" s="90" t="s">
        <v>2244</v>
      </c>
      <c r="D186" s="79" t="s">
        <v>82</v>
      </c>
      <c r="E186" s="13">
        <v>44419</v>
      </c>
      <c r="F186" s="77" t="s">
        <v>1556</v>
      </c>
      <c r="G186" s="13">
        <v>44422</v>
      </c>
      <c r="H186" s="78" t="s">
        <v>1557</v>
      </c>
      <c r="I186" s="15">
        <v>96</v>
      </c>
      <c r="J186" s="15">
        <v>46</v>
      </c>
      <c r="K186" s="15">
        <v>1</v>
      </c>
      <c r="L186" s="15">
        <v>4</v>
      </c>
      <c r="M186" s="84">
        <v>1.1040000000000001</v>
      </c>
      <c r="N186" s="73">
        <v>4</v>
      </c>
      <c r="O186" s="64">
        <v>3000</v>
      </c>
      <c r="P186" s="65">
        <f>Table22452368910111213141516171819202122242345678910111213141516[[#This Row],[PEMBULATAN]]*O186</f>
        <v>12000</v>
      </c>
    </row>
    <row r="187" spans="1:16" ht="39" customHeight="1" x14ac:dyDescent="0.2">
      <c r="A187" s="93"/>
      <c r="B187" s="76"/>
      <c r="C187" s="90" t="s">
        <v>2245</v>
      </c>
      <c r="D187" s="79" t="s">
        <v>82</v>
      </c>
      <c r="E187" s="13">
        <v>44419</v>
      </c>
      <c r="F187" s="77" t="s">
        <v>1556</v>
      </c>
      <c r="G187" s="13">
        <v>44422</v>
      </c>
      <c r="H187" s="78" t="s">
        <v>1557</v>
      </c>
      <c r="I187" s="15">
        <v>37</v>
      </c>
      <c r="J187" s="15">
        <v>40</v>
      </c>
      <c r="K187" s="15">
        <v>7</v>
      </c>
      <c r="L187" s="15">
        <v>7</v>
      </c>
      <c r="M187" s="84">
        <v>2.59</v>
      </c>
      <c r="N187" s="73">
        <v>7</v>
      </c>
      <c r="O187" s="64">
        <v>3000</v>
      </c>
      <c r="P187" s="65">
        <f>Table22452368910111213141516171819202122242345678910111213141516[[#This Row],[PEMBULATAN]]*O187</f>
        <v>21000</v>
      </c>
    </row>
    <row r="188" spans="1:16" ht="39" customHeight="1" x14ac:dyDescent="0.2">
      <c r="A188" s="93"/>
      <c r="B188" s="76"/>
      <c r="C188" s="90" t="s">
        <v>2246</v>
      </c>
      <c r="D188" s="79" t="s">
        <v>82</v>
      </c>
      <c r="E188" s="13">
        <v>44419</v>
      </c>
      <c r="F188" s="77" t="s">
        <v>1556</v>
      </c>
      <c r="G188" s="13">
        <v>44422</v>
      </c>
      <c r="H188" s="78" t="s">
        <v>1557</v>
      </c>
      <c r="I188" s="15">
        <v>53</v>
      </c>
      <c r="J188" s="15">
        <v>34</v>
      </c>
      <c r="K188" s="15">
        <v>22</v>
      </c>
      <c r="L188" s="15">
        <v>2</v>
      </c>
      <c r="M188" s="84">
        <v>9.9109999999999996</v>
      </c>
      <c r="N188" s="73">
        <v>10</v>
      </c>
      <c r="O188" s="64">
        <v>3000</v>
      </c>
      <c r="P188" s="65">
        <f>Table22452368910111213141516171819202122242345678910111213141516[[#This Row],[PEMBULATAN]]*O188</f>
        <v>30000</v>
      </c>
    </row>
    <row r="189" spans="1:16" ht="39" customHeight="1" x14ac:dyDescent="0.2">
      <c r="A189" s="93"/>
      <c r="B189" s="76"/>
      <c r="C189" s="90" t="s">
        <v>2247</v>
      </c>
      <c r="D189" s="79" t="s">
        <v>82</v>
      </c>
      <c r="E189" s="13">
        <v>44419</v>
      </c>
      <c r="F189" s="77" t="s">
        <v>1556</v>
      </c>
      <c r="G189" s="13">
        <v>44422</v>
      </c>
      <c r="H189" s="78" t="s">
        <v>1557</v>
      </c>
      <c r="I189" s="15">
        <v>102</v>
      </c>
      <c r="J189" s="15">
        <v>35</v>
      </c>
      <c r="K189" s="15">
        <v>14</v>
      </c>
      <c r="L189" s="15">
        <v>6</v>
      </c>
      <c r="M189" s="84">
        <v>12.494999999999999</v>
      </c>
      <c r="N189" s="73">
        <v>13</v>
      </c>
      <c r="O189" s="64">
        <v>3000</v>
      </c>
      <c r="P189" s="65">
        <f>Table22452368910111213141516171819202122242345678910111213141516[[#This Row],[PEMBULATAN]]*O189</f>
        <v>39000</v>
      </c>
    </row>
    <row r="190" spans="1:16" ht="39" customHeight="1" x14ac:dyDescent="0.2">
      <c r="A190" s="93"/>
      <c r="B190" s="76"/>
      <c r="C190" s="90" t="s">
        <v>2248</v>
      </c>
      <c r="D190" s="79" t="s">
        <v>82</v>
      </c>
      <c r="E190" s="13">
        <v>44419</v>
      </c>
      <c r="F190" s="77" t="s">
        <v>1556</v>
      </c>
      <c r="G190" s="13">
        <v>44422</v>
      </c>
      <c r="H190" s="78" t="s">
        <v>1557</v>
      </c>
      <c r="I190" s="15">
        <v>80</v>
      </c>
      <c r="J190" s="15">
        <v>40</v>
      </c>
      <c r="K190" s="15">
        <v>7</v>
      </c>
      <c r="L190" s="15">
        <v>22</v>
      </c>
      <c r="M190" s="84">
        <v>5.6</v>
      </c>
      <c r="N190" s="73">
        <v>22</v>
      </c>
      <c r="O190" s="64">
        <v>3000</v>
      </c>
      <c r="P190" s="65">
        <f>Table22452368910111213141516171819202122242345678910111213141516[[#This Row],[PEMBULATAN]]*O190</f>
        <v>66000</v>
      </c>
    </row>
    <row r="191" spans="1:16" ht="39" customHeight="1" x14ac:dyDescent="0.2">
      <c r="A191" s="93"/>
      <c r="B191" s="76"/>
      <c r="C191" s="90" t="s">
        <v>2249</v>
      </c>
      <c r="D191" s="79" t="s">
        <v>82</v>
      </c>
      <c r="E191" s="13">
        <v>44419</v>
      </c>
      <c r="F191" s="77" t="s">
        <v>1556</v>
      </c>
      <c r="G191" s="13">
        <v>44422</v>
      </c>
      <c r="H191" s="78" t="s">
        <v>1557</v>
      </c>
      <c r="I191" s="15">
        <v>65</v>
      </c>
      <c r="J191" s="15">
        <v>44</v>
      </c>
      <c r="K191" s="15">
        <v>5</v>
      </c>
      <c r="L191" s="15">
        <v>10</v>
      </c>
      <c r="M191" s="84">
        <v>3.5750000000000002</v>
      </c>
      <c r="N191" s="73">
        <v>10</v>
      </c>
      <c r="O191" s="64">
        <v>3000</v>
      </c>
      <c r="P191" s="65">
        <f>Table22452368910111213141516171819202122242345678910111213141516[[#This Row],[PEMBULATAN]]*O191</f>
        <v>30000</v>
      </c>
    </row>
    <row r="192" spans="1:16" ht="39" customHeight="1" x14ac:dyDescent="0.2">
      <c r="A192" s="93"/>
      <c r="B192" s="76"/>
      <c r="C192" s="90" t="s">
        <v>2250</v>
      </c>
      <c r="D192" s="79" t="s">
        <v>82</v>
      </c>
      <c r="E192" s="13">
        <v>44419</v>
      </c>
      <c r="F192" s="77" t="s">
        <v>1556</v>
      </c>
      <c r="G192" s="13">
        <v>44422</v>
      </c>
      <c r="H192" s="78" t="s">
        <v>1557</v>
      </c>
      <c r="I192" s="15">
        <v>36</v>
      </c>
      <c r="J192" s="15">
        <v>26</v>
      </c>
      <c r="K192" s="15">
        <v>28</v>
      </c>
      <c r="L192" s="15">
        <v>4</v>
      </c>
      <c r="M192" s="84">
        <v>6.5519999999999996</v>
      </c>
      <c r="N192" s="73">
        <v>7</v>
      </c>
      <c r="O192" s="64">
        <v>3000</v>
      </c>
      <c r="P192" s="65">
        <f>Table22452368910111213141516171819202122242345678910111213141516[[#This Row],[PEMBULATAN]]*O192</f>
        <v>21000</v>
      </c>
    </row>
    <row r="193" spans="1:16" ht="39" customHeight="1" x14ac:dyDescent="0.2">
      <c r="A193" s="93"/>
      <c r="B193" s="76"/>
      <c r="C193" s="90" t="s">
        <v>2251</v>
      </c>
      <c r="D193" s="79" t="s">
        <v>82</v>
      </c>
      <c r="E193" s="13">
        <v>44419</v>
      </c>
      <c r="F193" s="77" t="s">
        <v>1556</v>
      </c>
      <c r="G193" s="13">
        <v>44422</v>
      </c>
      <c r="H193" s="78" t="s">
        <v>1557</v>
      </c>
      <c r="I193" s="15">
        <v>71</v>
      </c>
      <c r="J193" s="15">
        <v>25</v>
      </c>
      <c r="K193" s="15">
        <v>37</v>
      </c>
      <c r="L193" s="15">
        <v>7</v>
      </c>
      <c r="M193" s="84">
        <v>16.418749999999999</v>
      </c>
      <c r="N193" s="73">
        <v>17</v>
      </c>
      <c r="O193" s="64">
        <v>3000</v>
      </c>
      <c r="P193" s="65">
        <f>Table22452368910111213141516171819202122242345678910111213141516[[#This Row],[PEMBULATAN]]*O193</f>
        <v>51000</v>
      </c>
    </row>
    <row r="194" spans="1:16" ht="39" customHeight="1" x14ac:dyDescent="0.2">
      <c r="A194" s="93"/>
      <c r="B194" s="76"/>
      <c r="C194" s="90" t="s">
        <v>2252</v>
      </c>
      <c r="D194" s="79" t="s">
        <v>82</v>
      </c>
      <c r="E194" s="13">
        <v>44419</v>
      </c>
      <c r="F194" s="77" t="s">
        <v>1556</v>
      </c>
      <c r="G194" s="13">
        <v>44422</v>
      </c>
      <c r="H194" s="78" t="s">
        <v>1557</v>
      </c>
      <c r="I194" s="15">
        <v>60</v>
      </c>
      <c r="J194" s="15">
        <v>40</v>
      </c>
      <c r="K194" s="15">
        <v>30</v>
      </c>
      <c r="L194" s="15">
        <v>7</v>
      </c>
      <c r="M194" s="84">
        <v>18</v>
      </c>
      <c r="N194" s="73">
        <v>18</v>
      </c>
      <c r="O194" s="64">
        <v>3000</v>
      </c>
      <c r="P194" s="65">
        <f>Table22452368910111213141516171819202122242345678910111213141516[[#This Row],[PEMBULATAN]]*O194</f>
        <v>54000</v>
      </c>
    </row>
    <row r="195" spans="1:16" ht="39" customHeight="1" x14ac:dyDescent="0.2">
      <c r="A195" s="93"/>
      <c r="B195" s="76"/>
      <c r="C195" s="90" t="s">
        <v>2253</v>
      </c>
      <c r="D195" s="79" t="s">
        <v>82</v>
      </c>
      <c r="E195" s="13">
        <v>44419</v>
      </c>
      <c r="F195" s="77" t="s">
        <v>1556</v>
      </c>
      <c r="G195" s="13">
        <v>44422</v>
      </c>
      <c r="H195" s="78" t="s">
        <v>1557</v>
      </c>
      <c r="I195" s="15">
        <v>50</v>
      </c>
      <c r="J195" s="15">
        <v>28</v>
      </c>
      <c r="K195" s="15">
        <v>23</v>
      </c>
      <c r="L195" s="15">
        <v>12</v>
      </c>
      <c r="M195" s="84">
        <v>8.0500000000000007</v>
      </c>
      <c r="N195" s="73">
        <v>12</v>
      </c>
      <c r="O195" s="64">
        <v>3000</v>
      </c>
      <c r="P195" s="65">
        <f>Table22452368910111213141516171819202122242345678910111213141516[[#This Row],[PEMBULATAN]]*O195</f>
        <v>36000</v>
      </c>
    </row>
    <row r="196" spans="1:16" ht="39" customHeight="1" x14ac:dyDescent="0.2">
      <c r="A196" s="93"/>
      <c r="B196" s="76"/>
      <c r="C196" s="74" t="s">
        <v>2254</v>
      </c>
      <c r="D196" s="79" t="s">
        <v>82</v>
      </c>
      <c r="E196" s="13">
        <v>44419</v>
      </c>
      <c r="F196" s="77" t="s">
        <v>1556</v>
      </c>
      <c r="G196" s="13">
        <v>44422</v>
      </c>
      <c r="H196" s="78" t="s">
        <v>1557</v>
      </c>
      <c r="I196" s="15">
        <v>76</v>
      </c>
      <c r="J196" s="15">
        <v>20</v>
      </c>
      <c r="K196" s="15">
        <v>9</v>
      </c>
      <c r="L196" s="15">
        <v>6</v>
      </c>
      <c r="M196" s="84">
        <v>3.42</v>
      </c>
      <c r="N196" s="73">
        <v>6</v>
      </c>
      <c r="O196" s="64">
        <v>3000</v>
      </c>
      <c r="P196" s="65">
        <f>Table22452368910111213141516171819202122242345678910111213141516[[#This Row],[PEMBULATAN]]*O196</f>
        <v>18000</v>
      </c>
    </row>
    <row r="197" spans="1:16" ht="39" customHeight="1" x14ac:dyDescent="0.2">
      <c r="A197" s="93"/>
      <c r="B197" s="76"/>
      <c r="C197" s="74" t="s">
        <v>2255</v>
      </c>
      <c r="D197" s="79" t="s">
        <v>82</v>
      </c>
      <c r="E197" s="13">
        <v>44419</v>
      </c>
      <c r="F197" s="77" t="s">
        <v>1556</v>
      </c>
      <c r="G197" s="13">
        <v>44422</v>
      </c>
      <c r="H197" s="78" t="s">
        <v>1557</v>
      </c>
      <c r="I197" s="15">
        <v>58</v>
      </c>
      <c r="J197" s="15">
        <v>28</v>
      </c>
      <c r="K197" s="15">
        <v>21</v>
      </c>
      <c r="L197" s="15">
        <v>3</v>
      </c>
      <c r="M197" s="84">
        <v>8.5259999999999998</v>
      </c>
      <c r="N197" s="73">
        <v>9</v>
      </c>
      <c r="O197" s="64">
        <v>3000</v>
      </c>
      <c r="P197" s="65">
        <f>Table22452368910111213141516171819202122242345678910111213141516[[#This Row],[PEMBULATAN]]*O197</f>
        <v>27000</v>
      </c>
    </row>
    <row r="198" spans="1:16" ht="39" customHeight="1" x14ac:dyDescent="0.2">
      <c r="A198" s="93"/>
      <c r="B198" s="76"/>
      <c r="C198" s="74" t="s">
        <v>2256</v>
      </c>
      <c r="D198" s="79" t="s">
        <v>82</v>
      </c>
      <c r="E198" s="13">
        <v>44419</v>
      </c>
      <c r="F198" s="77" t="s">
        <v>1556</v>
      </c>
      <c r="G198" s="13">
        <v>44422</v>
      </c>
      <c r="H198" s="78" t="s">
        <v>1557</v>
      </c>
      <c r="I198" s="15">
        <v>30</v>
      </c>
      <c r="J198" s="15">
        <v>30</v>
      </c>
      <c r="K198" s="15">
        <v>31</v>
      </c>
      <c r="L198" s="15">
        <v>3</v>
      </c>
      <c r="M198" s="84">
        <v>6.9749999999999996</v>
      </c>
      <c r="N198" s="73">
        <v>7</v>
      </c>
      <c r="O198" s="64">
        <v>3000</v>
      </c>
      <c r="P198" s="65">
        <f>Table22452368910111213141516171819202122242345678910111213141516[[#This Row],[PEMBULATAN]]*O198</f>
        <v>21000</v>
      </c>
    </row>
    <row r="199" spans="1:16" ht="39" customHeight="1" x14ac:dyDescent="0.2">
      <c r="A199" s="93"/>
      <c r="B199" s="76"/>
      <c r="C199" s="74" t="s">
        <v>2257</v>
      </c>
      <c r="D199" s="79" t="s">
        <v>82</v>
      </c>
      <c r="E199" s="13">
        <v>44419</v>
      </c>
      <c r="F199" s="77" t="s">
        <v>1556</v>
      </c>
      <c r="G199" s="13">
        <v>44422</v>
      </c>
      <c r="H199" s="78" t="s">
        <v>1557</v>
      </c>
      <c r="I199" s="15">
        <v>123</v>
      </c>
      <c r="J199" s="15">
        <v>3</v>
      </c>
      <c r="K199" s="15">
        <v>3</v>
      </c>
      <c r="L199" s="15">
        <v>8</v>
      </c>
      <c r="M199" s="84">
        <v>0.27675</v>
      </c>
      <c r="N199" s="73">
        <v>8</v>
      </c>
      <c r="O199" s="64">
        <v>3000</v>
      </c>
      <c r="P199" s="65">
        <f>Table22452368910111213141516171819202122242345678910111213141516[[#This Row],[PEMBULATAN]]*O199</f>
        <v>24000</v>
      </c>
    </row>
    <row r="200" spans="1:16" ht="39" customHeight="1" x14ac:dyDescent="0.2">
      <c r="A200" s="93"/>
      <c r="B200" s="76"/>
      <c r="C200" s="74" t="s">
        <v>2258</v>
      </c>
      <c r="D200" s="79" t="s">
        <v>82</v>
      </c>
      <c r="E200" s="13">
        <v>44419</v>
      </c>
      <c r="F200" s="77" t="s">
        <v>1556</v>
      </c>
      <c r="G200" s="13">
        <v>44422</v>
      </c>
      <c r="H200" s="78" t="s">
        <v>1557</v>
      </c>
      <c r="I200" s="15">
        <v>100</v>
      </c>
      <c r="J200" s="15">
        <v>8</v>
      </c>
      <c r="K200" s="15">
        <v>5</v>
      </c>
      <c r="L200" s="15">
        <v>6</v>
      </c>
      <c r="M200" s="84">
        <v>1</v>
      </c>
      <c r="N200" s="73">
        <v>6</v>
      </c>
      <c r="O200" s="64">
        <v>3000</v>
      </c>
      <c r="P200" s="65">
        <f>Table22452368910111213141516171819202122242345678910111213141516[[#This Row],[PEMBULATAN]]*O200</f>
        <v>18000</v>
      </c>
    </row>
    <row r="201" spans="1:16" ht="39" customHeight="1" x14ac:dyDescent="0.2">
      <c r="A201" s="93"/>
      <c r="B201" s="76"/>
      <c r="C201" s="74" t="s">
        <v>2259</v>
      </c>
      <c r="D201" s="79" t="s">
        <v>82</v>
      </c>
      <c r="E201" s="13">
        <v>44419</v>
      </c>
      <c r="F201" s="77" t="s">
        <v>1556</v>
      </c>
      <c r="G201" s="13">
        <v>44422</v>
      </c>
      <c r="H201" s="78" t="s">
        <v>1557</v>
      </c>
      <c r="I201" s="15">
        <v>31</v>
      </c>
      <c r="J201" s="15">
        <v>21</v>
      </c>
      <c r="K201" s="15">
        <v>11</v>
      </c>
      <c r="L201" s="15">
        <v>22</v>
      </c>
      <c r="M201" s="84">
        <v>1.7902499999999999</v>
      </c>
      <c r="N201" s="73">
        <v>22</v>
      </c>
      <c r="O201" s="64">
        <v>3000</v>
      </c>
      <c r="P201" s="65">
        <f>Table22452368910111213141516171819202122242345678910111213141516[[#This Row],[PEMBULATAN]]*O201</f>
        <v>66000</v>
      </c>
    </row>
    <row r="202" spans="1:16" ht="39" customHeight="1" x14ac:dyDescent="0.2">
      <c r="A202" s="93"/>
      <c r="B202" s="76"/>
      <c r="C202" s="74" t="s">
        <v>2260</v>
      </c>
      <c r="D202" s="79" t="s">
        <v>82</v>
      </c>
      <c r="E202" s="13">
        <v>44419</v>
      </c>
      <c r="F202" s="77" t="s">
        <v>1556</v>
      </c>
      <c r="G202" s="13">
        <v>44422</v>
      </c>
      <c r="H202" s="78" t="s">
        <v>1557</v>
      </c>
      <c r="I202" s="15">
        <v>103</v>
      </c>
      <c r="J202" s="15">
        <v>3</v>
      </c>
      <c r="K202" s="15">
        <v>3</v>
      </c>
      <c r="L202" s="15">
        <v>15</v>
      </c>
      <c r="M202" s="84">
        <v>0.23175000000000001</v>
      </c>
      <c r="N202" s="73">
        <v>15</v>
      </c>
      <c r="O202" s="64">
        <v>3000</v>
      </c>
      <c r="P202" s="65">
        <f>Table22452368910111213141516171819202122242345678910111213141516[[#This Row],[PEMBULATAN]]*O202</f>
        <v>45000</v>
      </c>
    </row>
    <row r="203" spans="1:16" ht="39" customHeight="1" x14ac:dyDescent="0.2">
      <c r="A203" s="93"/>
      <c r="B203" s="76"/>
      <c r="C203" s="74" t="s">
        <v>2261</v>
      </c>
      <c r="D203" s="79" t="s">
        <v>82</v>
      </c>
      <c r="E203" s="13">
        <v>44419</v>
      </c>
      <c r="F203" s="77" t="s">
        <v>1556</v>
      </c>
      <c r="G203" s="13">
        <v>44422</v>
      </c>
      <c r="H203" s="78" t="s">
        <v>1557</v>
      </c>
      <c r="I203" s="15">
        <v>115</v>
      </c>
      <c r="J203" s="15">
        <v>21</v>
      </c>
      <c r="K203" s="15">
        <v>7</v>
      </c>
      <c r="L203" s="15">
        <v>8</v>
      </c>
      <c r="M203" s="84">
        <v>4.2262500000000003</v>
      </c>
      <c r="N203" s="73">
        <v>8</v>
      </c>
      <c r="O203" s="64">
        <v>3000</v>
      </c>
      <c r="P203" s="65">
        <f>Table22452368910111213141516171819202122242345678910111213141516[[#This Row],[PEMBULATAN]]*O203</f>
        <v>24000</v>
      </c>
    </row>
    <row r="204" spans="1:16" ht="39" customHeight="1" x14ac:dyDescent="0.2">
      <c r="A204" s="93"/>
      <c r="B204" s="76"/>
      <c r="C204" s="74" t="s">
        <v>2262</v>
      </c>
      <c r="D204" s="79" t="s">
        <v>82</v>
      </c>
      <c r="E204" s="13">
        <v>44419</v>
      </c>
      <c r="F204" s="77" t="s">
        <v>1556</v>
      </c>
      <c r="G204" s="13">
        <v>44422</v>
      </c>
      <c r="H204" s="78" t="s">
        <v>1557</v>
      </c>
      <c r="I204" s="15">
        <v>100</v>
      </c>
      <c r="J204" s="15">
        <v>4</v>
      </c>
      <c r="K204" s="15">
        <v>4</v>
      </c>
      <c r="L204" s="15">
        <v>4</v>
      </c>
      <c r="M204" s="84">
        <v>0.4</v>
      </c>
      <c r="N204" s="73">
        <v>4</v>
      </c>
      <c r="O204" s="64">
        <v>3000</v>
      </c>
      <c r="P204" s="65">
        <f>Table22452368910111213141516171819202122242345678910111213141516[[#This Row],[PEMBULATAN]]*O204</f>
        <v>12000</v>
      </c>
    </row>
    <row r="205" spans="1:16" ht="39" customHeight="1" x14ac:dyDescent="0.2">
      <c r="A205" s="93"/>
      <c r="B205" s="76"/>
      <c r="C205" s="74" t="s">
        <v>2263</v>
      </c>
      <c r="D205" s="79" t="s">
        <v>82</v>
      </c>
      <c r="E205" s="13">
        <v>44419</v>
      </c>
      <c r="F205" s="77" t="s">
        <v>1556</v>
      </c>
      <c r="G205" s="13">
        <v>44422</v>
      </c>
      <c r="H205" s="78" t="s">
        <v>1557</v>
      </c>
      <c r="I205" s="15">
        <v>83</v>
      </c>
      <c r="J205" s="15">
        <v>10</v>
      </c>
      <c r="K205" s="15">
        <v>10</v>
      </c>
      <c r="L205" s="15">
        <v>16</v>
      </c>
      <c r="M205" s="84">
        <v>2.0750000000000002</v>
      </c>
      <c r="N205" s="73">
        <v>16</v>
      </c>
      <c r="O205" s="64">
        <v>3000</v>
      </c>
      <c r="P205" s="65">
        <f>Table22452368910111213141516171819202122242345678910111213141516[[#This Row],[PEMBULATAN]]*O205</f>
        <v>48000</v>
      </c>
    </row>
    <row r="206" spans="1:16" ht="39" customHeight="1" x14ac:dyDescent="0.2">
      <c r="A206" s="93"/>
      <c r="B206" s="76"/>
      <c r="C206" s="74" t="s">
        <v>2264</v>
      </c>
      <c r="D206" s="79" t="s">
        <v>82</v>
      </c>
      <c r="E206" s="13">
        <v>44419</v>
      </c>
      <c r="F206" s="77" t="s">
        <v>1556</v>
      </c>
      <c r="G206" s="13">
        <v>44422</v>
      </c>
      <c r="H206" s="78" t="s">
        <v>1557</v>
      </c>
      <c r="I206" s="15">
        <v>15</v>
      </c>
      <c r="J206" s="15">
        <v>23</v>
      </c>
      <c r="K206" s="15">
        <v>5</v>
      </c>
      <c r="L206" s="15">
        <v>13</v>
      </c>
      <c r="M206" s="84">
        <v>0.43125000000000002</v>
      </c>
      <c r="N206" s="73">
        <v>13</v>
      </c>
      <c r="O206" s="64">
        <v>3000</v>
      </c>
      <c r="P206" s="65">
        <f>Table22452368910111213141516171819202122242345678910111213141516[[#This Row],[PEMBULATAN]]*O206</f>
        <v>39000</v>
      </c>
    </row>
    <row r="207" spans="1:16" ht="39" customHeight="1" x14ac:dyDescent="0.2">
      <c r="A207" s="93"/>
      <c r="B207" s="76"/>
      <c r="C207" s="74" t="s">
        <v>2265</v>
      </c>
      <c r="D207" s="79" t="s">
        <v>82</v>
      </c>
      <c r="E207" s="13">
        <v>44419</v>
      </c>
      <c r="F207" s="77" t="s">
        <v>1556</v>
      </c>
      <c r="G207" s="13">
        <v>44422</v>
      </c>
      <c r="H207" s="78" t="s">
        <v>1557</v>
      </c>
      <c r="I207" s="15">
        <v>57</v>
      </c>
      <c r="J207" s="15">
        <v>20</v>
      </c>
      <c r="K207" s="15">
        <v>20</v>
      </c>
      <c r="L207" s="15">
        <v>3</v>
      </c>
      <c r="M207" s="84">
        <v>5.7</v>
      </c>
      <c r="N207" s="73">
        <v>6</v>
      </c>
      <c r="O207" s="64">
        <v>3000</v>
      </c>
      <c r="P207" s="65">
        <f>Table22452368910111213141516171819202122242345678910111213141516[[#This Row],[PEMBULATAN]]*O207</f>
        <v>18000</v>
      </c>
    </row>
    <row r="208" spans="1:16" ht="39" customHeight="1" x14ac:dyDescent="0.2">
      <c r="A208" s="93"/>
      <c r="B208" s="76"/>
      <c r="C208" s="74" t="s">
        <v>2266</v>
      </c>
      <c r="D208" s="79" t="s">
        <v>82</v>
      </c>
      <c r="E208" s="13">
        <v>44419</v>
      </c>
      <c r="F208" s="77" t="s">
        <v>1556</v>
      </c>
      <c r="G208" s="13">
        <v>44422</v>
      </c>
      <c r="H208" s="78" t="s">
        <v>1557</v>
      </c>
      <c r="I208" s="15">
        <v>56</v>
      </c>
      <c r="J208" s="15">
        <v>31</v>
      </c>
      <c r="K208" s="15">
        <v>21</v>
      </c>
      <c r="L208" s="15">
        <v>15</v>
      </c>
      <c r="M208" s="84">
        <v>9.1140000000000008</v>
      </c>
      <c r="N208" s="73">
        <v>15</v>
      </c>
      <c r="O208" s="64">
        <v>3000</v>
      </c>
      <c r="P208" s="65">
        <f>Table22452368910111213141516171819202122242345678910111213141516[[#This Row],[PEMBULATAN]]*O208</f>
        <v>45000</v>
      </c>
    </row>
    <row r="209" spans="1:16" ht="39" customHeight="1" x14ac:dyDescent="0.2">
      <c r="A209" s="93"/>
      <c r="B209" s="76"/>
      <c r="C209" s="74" t="s">
        <v>2267</v>
      </c>
      <c r="D209" s="79" t="s">
        <v>82</v>
      </c>
      <c r="E209" s="13">
        <v>44419</v>
      </c>
      <c r="F209" s="77" t="s">
        <v>1556</v>
      </c>
      <c r="G209" s="13">
        <v>44422</v>
      </c>
      <c r="H209" s="78" t="s">
        <v>1557</v>
      </c>
      <c r="I209" s="15">
        <v>54</v>
      </c>
      <c r="J209" s="15">
        <v>54</v>
      </c>
      <c r="K209" s="15">
        <v>21</v>
      </c>
      <c r="L209" s="15">
        <v>6</v>
      </c>
      <c r="M209" s="84">
        <v>15.308999999999999</v>
      </c>
      <c r="N209" s="73">
        <v>16</v>
      </c>
      <c r="O209" s="64">
        <v>3000</v>
      </c>
      <c r="P209" s="65">
        <f>Table22452368910111213141516171819202122242345678910111213141516[[#This Row],[PEMBULATAN]]*O209</f>
        <v>48000</v>
      </c>
    </row>
    <row r="210" spans="1:16" ht="39" customHeight="1" x14ac:dyDescent="0.2">
      <c r="A210" s="93"/>
      <c r="B210" s="76"/>
      <c r="C210" s="74" t="s">
        <v>2268</v>
      </c>
      <c r="D210" s="79" t="s">
        <v>82</v>
      </c>
      <c r="E210" s="13">
        <v>44419</v>
      </c>
      <c r="F210" s="77" t="s">
        <v>1556</v>
      </c>
      <c r="G210" s="13">
        <v>44422</v>
      </c>
      <c r="H210" s="78" t="s">
        <v>1557</v>
      </c>
      <c r="I210" s="15">
        <v>87</v>
      </c>
      <c r="J210" s="15">
        <v>42</v>
      </c>
      <c r="K210" s="15">
        <v>63</v>
      </c>
      <c r="L210" s="15">
        <v>49</v>
      </c>
      <c r="M210" s="84">
        <v>57.5505</v>
      </c>
      <c r="N210" s="73">
        <v>58</v>
      </c>
      <c r="O210" s="64">
        <v>3000</v>
      </c>
      <c r="P210" s="65">
        <f>Table22452368910111213141516171819202122242345678910111213141516[[#This Row],[PEMBULATAN]]*O210</f>
        <v>174000</v>
      </c>
    </row>
    <row r="211" spans="1:16" ht="39" customHeight="1" x14ac:dyDescent="0.2">
      <c r="A211" s="93"/>
      <c r="B211" s="76"/>
      <c r="C211" s="74" t="s">
        <v>2269</v>
      </c>
      <c r="D211" s="79" t="s">
        <v>82</v>
      </c>
      <c r="E211" s="13">
        <v>44419</v>
      </c>
      <c r="F211" s="77" t="s">
        <v>1556</v>
      </c>
      <c r="G211" s="13">
        <v>44422</v>
      </c>
      <c r="H211" s="78" t="s">
        <v>1557</v>
      </c>
      <c r="I211" s="15">
        <v>50</v>
      </c>
      <c r="J211" s="15">
        <v>24</v>
      </c>
      <c r="K211" s="15">
        <v>43</v>
      </c>
      <c r="L211" s="15">
        <v>8</v>
      </c>
      <c r="M211" s="84">
        <v>12.9</v>
      </c>
      <c r="N211" s="73">
        <v>13</v>
      </c>
      <c r="O211" s="64">
        <v>3000</v>
      </c>
      <c r="P211" s="65">
        <f>Table22452368910111213141516171819202122242345678910111213141516[[#This Row],[PEMBULATAN]]*O211</f>
        <v>39000</v>
      </c>
    </row>
    <row r="212" spans="1:16" ht="39" customHeight="1" x14ac:dyDescent="0.2">
      <c r="A212" s="93"/>
      <c r="B212" s="76"/>
      <c r="C212" s="74" t="s">
        <v>2270</v>
      </c>
      <c r="D212" s="79" t="s">
        <v>82</v>
      </c>
      <c r="E212" s="13">
        <v>44419</v>
      </c>
      <c r="F212" s="77" t="s">
        <v>1556</v>
      </c>
      <c r="G212" s="13">
        <v>44422</v>
      </c>
      <c r="H212" s="78" t="s">
        <v>1557</v>
      </c>
      <c r="I212" s="15">
        <v>46</v>
      </c>
      <c r="J212" s="15">
        <v>45</v>
      </c>
      <c r="K212" s="15">
        <v>57</v>
      </c>
      <c r="L212" s="15">
        <v>1</v>
      </c>
      <c r="M212" s="84">
        <v>29.497499999999999</v>
      </c>
      <c r="N212" s="73">
        <v>30</v>
      </c>
      <c r="O212" s="64">
        <v>3000</v>
      </c>
      <c r="P212" s="65">
        <f>Table22452368910111213141516171819202122242345678910111213141516[[#This Row],[PEMBULATAN]]*O212</f>
        <v>90000</v>
      </c>
    </row>
    <row r="213" spans="1:16" ht="39" customHeight="1" x14ac:dyDescent="0.2">
      <c r="A213" s="93"/>
      <c r="B213" s="76"/>
      <c r="C213" s="74" t="s">
        <v>2271</v>
      </c>
      <c r="D213" s="79" t="s">
        <v>82</v>
      </c>
      <c r="E213" s="13">
        <v>44419</v>
      </c>
      <c r="F213" s="77" t="s">
        <v>1556</v>
      </c>
      <c r="G213" s="13">
        <v>44422</v>
      </c>
      <c r="H213" s="78" t="s">
        <v>1557</v>
      </c>
      <c r="I213" s="15">
        <v>52</v>
      </c>
      <c r="J213" s="15">
        <v>41</v>
      </c>
      <c r="K213" s="15">
        <v>51</v>
      </c>
      <c r="L213" s="15">
        <v>6</v>
      </c>
      <c r="M213" s="84">
        <v>27.183</v>
      </c>
      <c r="N213" s="73">
        <v>27</v>
      </c>
      <c r="O213" s="64">
        <v>3000</v>
      </c>
      <c r="P213" s="65">
        <f>Table22452368910111213141516171819202122242345678910111213141516[[#This Row],[PEMBULATAN]]*O213</f>
        <v>81000</v>
      </c>
    </row>
    <row r="214" spans="1:16" ht="39" customHeight="1" x14ac:dyDescent="0.2">
      <c r="A214" s="93"/>
      <c r="B214" s="76"/>
      <c r="C214" s="74" t="s">
        <v>2272</v>
      </c>
      <c r="D214" s="79" t="s">
        <v>82</v>
      </c>
      <c r="E214" s="13">
        <v>44419</v>
      </c>
      <c r="F214" s="77" t="s">
        <v>1556</v>
      </c>
      <c r="G214" s="13">
        <v>44422</v>
      </c>
      <c r="H214" s="78" t="s">
        <v>1557</v>
      </c>
      <c r="I214" s="15">
        <v>23</v>
      </c>
      <c r="J214" s="15">
        <v>24</v>
      </c>
      <c r="K214" s="15">
        <v>13</v>
      </c>
      <c r="L214" s="15">
        <v>15</v>
      </c>
      <c r="M214" s="84">
        <v>1.794</v>
      </c>
      <c r="N214" s="73">
        <v>15</v>
      </c>
      <c r="O214" s="64">
        <v>3000</v>
      </c>
      <c r="P214" s="65">
        <f>Table22452368910111213141516171819202122242345678910111213141516[[#This Row],[PEMBULATAN]]*O214</f>
        <v>45000</v>
      </c>
    </row>
    <row r="215" spans="1:16" ht="39" customHeight="1" x14ac:dyDescent="0.2">
      <c r="A215" s="93"/>
      <c r="B215" s="76"/>
      <c r="C215" s="74" t="s">
        <v>2273</v>
      </c>
      <c r="D215" s="79" t="s">
        <v>82</v>
      </c>
      <c r="E215" s="13">
        <v>44419</v>
      </c>
      <c r="F215" s="77" t="s">
        <v>1556</v>
      </c>
      <c r="G215" s="13">
        <v>44422</v>
      </c>
      <c r="H215" s="78" t="s">
        <v>1557</v>
      </c>
      <c r="I215" s="15">
        <v>27</v>
      </c>
      <c r="J215" s="15">
        <v>41</v>
      </c>
      <c r="K215" s="15">
        <v>23</v>
      </c>
      <c r="L215" s="15">
        <v>10</v>
      </c>
      <c r="M215" s="84">
        <v>6.3652499999999996</v>
      </c>
      <c r="N215" s="73">
        <v>10</v>
      </c>
      <c r="O215" s="64">
        <v>3000</v>
      </c>
      <c r="P215" s="65">
        <f>Table22452368910111213141516171819202122242345678910111213141516[[#This Row],[PEMBULATAN]]*O215</f>
        <v>30000</v>
      </c>
    </row>
    <row r="216" spans="1:16" ht="39" customHeight="1" x14ac:dyDescent="0.2">
      <c r="A216" s="93"/>
      <c r="B216" s="76"/>
      <c r="C216" s="74" t="s">
        <v>2274</v>
      </c>
      <c r="D216" s="79" t="s">
        <v>82</v>
      </c>
      <c r="E216" s="13">
        <v>44419</v>
      </c>
      <c r="F216" s="77" t="s">
        <v>1556</v>
      </c>
      <c r="G216" s="13">
        <v>44422</v>
      </c>
      <c r="H216" s="78" t="s">
        <v>1557</v>
      </c>
      <c r="I216" s="15">
        <v>48</v>
      </c>
      <c r="J216" s="15">
        <v>32</v>
      </c>
      <c r="K216" s="15">
        <v>36</v>
      </c>
      <c r="L216" s="15">
        <v>4</v>
      </c>
      <c r="M216" s="84">
        <v>13.824</v>
      </c>
      <c r="N216" s="73">
        <v>14</v>
      </c>
      <c r="O216" s="64">
        <v>3000</v>
      </c>
      <c r="P216" s="65">
        <f>Table22452368910111213141516171819202122242345678910111213141516[[#This Row],[PEMBULATAN]]*O216</f>
        <v>42000</v>
      </c>
    </row>
    <row r="217" spans="1:16" ht="39" customHeight="1" x14ac:dyDescent="0.2">
      <c r="A217" s="93"/>
      <c r="B217" s="76"/>
      <c r="C217" s="74" t="s">
        <v>2275</v>
      </c>
      <c r="D217" s="79" t="s">
        <v>82</v>
      </c>
      <c r="E217" s="13">
        <v>44419</v>
      </c>
      <c r="F217" s="77" t="s">
        <v>1556</v>
      </c>
      <c r="G217" s="13">
        <v>44422</v>
      </c>
      <c r="H217" s="78" t="s">
        <v>1557</v>
      </c>
      <c r="I217" s="15">
        <v>122</v>
      </c>
      <c r="J217" s="15">
        <v>70</v>
      </c>
      <c r="K217" s="15">
        <v>50</v>
      </c>
      <c r="L217" s="15">
        <v>7</v>
      </c>
      <c r="M217" s="84">
        <v>106.75</v>
      </c>
      <c r="N217" s="73">
        <v>107</v>
      </c>
      <c r="O217" s="64">
        <v>3000</v>
      </c>
      <c r="P217" s="65">
        <f>Table22452368910111213141516171819202122242345678910111213141516[[#This Row],[PEMBULATAN]]*O217</f>
        <v>321000</v>
      </c>
    </row>
    <row r="218" spans="1:16" ht="39" customHeight="1" x14ac:dyDescent="0.2">
      <c r="A218" s="93"/>
      <c r="B218" s="76"/>
      <c r="C218" s="74" t="s">
        <v>2276</v>
      </c>
      <c r="D218" s="79" t="s">
        <v>82</v>
      </c>
      <c r="E218" s="13">
        <v>44419</v>
      </c>
      <c r="F218" s="77" t="s">
        <v>1556</v>
      </c>
      <c r="G218" s="13">
        <v>44422</v>
      </c>
      <c r="H218" s="78" t="s">
        <v>1557</v>
      </c>
      <c r="I218" s="15">
        <v>91</v>
      </c>
      <c r="J218" s="15">
        <v>52</v>
      </c>
      <c r="K218" s="15">
        <v>37</v>
      </c>
      <c r="L218" s="15">
        <v>9</v>
      </c>
      <c r="M218" s="84">
        <v>43.771000000000001</v>
      </c>
      <c r="N218" s="73">
        <v>44</v>
      </c>
      <c r="O218" s="64">
        <v>3000</v>
      </c>
      <c r="P218" s="65">
        <f>Table22452368910111213141516171819202122242345678910111213141516[[#This Row],[PEMBULATAN]]*O218</f>
        <v>132000</v>
      </c>
    </row>
    <row r="219" spans="1:16" ht="39" customHeight="1" x14ac:dyDescent="0.2">
      <c r="A219" s="93"/>
      <c r="B219" s="76"/>
      <c r="C219" s="74" t="s">
        <v>2277</v>
      </c>
      <c r="D219" s="79" t="s">
        <v>82</v>
      </c>
      <c r="E219" s="13">
        <v>44419</v>
      </c>
      <c r="F219" s="77" t="s">
        <v>1556</v>
      </c>
      <c r="G219" s="13">
        <v>44422</v>
      </c>
      <c r="H219" s="78" t="s">
        <v>1557</v>
      </c>
      <c r="I219" s="15">
        <v>81</v>
      </c>
      <c r="J219" s="15">
        <v>51</v>
      </c>
      <c r="K219" s="15">
        <v>24</v>
      </c>
      <c r="L219" s="15">
        <v>49</v>
      </c>
      <c r="M219" s="84">
        <v>24.786000000000001</v>
      </c>
      <c r="N219" s="73">
        <v>49</v>
      </c>
      <c r="O219" s="64">
        <v>3000</v>
      </c>
      <c r="P219" s="65">
        <f>Table22452368910111213141516171819202122242345678910111213141516[[#This Row],[PEMBULATAN]]*O219</f>
        <v>147000</v>
      </c>
    </row>
    <row r="220" spans="1:16" ht="39" customHeight="1" x14ac:dyDescent="0.2">
      <c r="A220" s="93"/>
      <c r="B220" s="76"/>
      <c r="C220" s="74" t="s">
        <v>2278</v>
      </c>
      <c r="D220" s="79" t="s">
        <v>82</v>
      </c>
      <c r="E220" s="13">
        <v>44419</v>
      </c>
      <c r="F220" s="77" t="s">
        <v>1556</v>
      </c>
      <c r="G220" s="13">
        <v>44422</v>
      </c>
      <c r="H220" s="78" t="s">
        <v>1557</v>
      </c>
      <c r="I220" s="15">
        <v>71</v>
      </c>
      <c r="J220" s="15">
        <v>61</v>
      </c>
      <c r="K220" s="15">
        <v>22</v>
      </c>
      <c r="L220" s="15">
        <v>9</v>
      </c>
      <c r="M220" s="84">
        <v>23.820499999999999</v>
      </c>
      <c r="N220" s="73">
        <v>24</v>
      </c>
      <c r="O220" s="64">
        <v>3000</v>
      </c>
      <c r="P220" s="65">
        <f>Table22452368910111213141516171819202122242345678910111213141516[[#This Row],[PEMBULATAN]]*O220</f>
        <v>72000</v>
      </c>
    </row>
    <row r="221" spans="1:16" ht="39" customHeight="1" x14ac:dyDescent="0.2">
      <c r="A221" s="93"/>
      <c r="B221" s="76"/>
      <c r="C221" s="74" t="s">
        <v>2279</v>
      </c>
      <c r="D221" s="79" t="s">
        <v>82</v>
      </c>
      <c r="E221" s="13">
        <v>44419</v>
      </c>
      <c r="F221" s="77" t="s">
        <v>1556</v>
      </c>
      <c r="G221" s="13">
        <v>44422</v>
      </c>
      <c r="H221" s="78" t="s">
        <v>1557</v>
      </c>
      <c r="I221" s="15">
        <v>27</v>
      </c>
      <c r="J221" s="15">
        <v>25</v>
      </c>
      <c r="K221" s="15">
        <v>7</v>
      </c>
      <c r="L221" s="15">
        <v>7</v>
      </c>
      <c r="M221" s="84">
        <v>1.1812499999999999</v>
      </c>
      <c r="N221" s="73">
        <v>7</v>
      </c>
      <c r="O221" s="64">
        <v>3000</v>
      </c>
      <c r="P221" s="65">
        <f>Table22452368910111213141516171819202122242345678910111213141516[[#This Row],[PEMBULATAN]]*O221</f>
        <v>21000</v>
      </c>
    </row>
    <row r="222" spans="1:16" ht="39" customHeight="1" x14ac:dyDescent="0.2">
      <c r="A222" s="93"/>
      <c r="B222" s="76"/>
      <c r="C222" s="74" t="s">
        <v>2280</v>
      </c>
      <c r="D222" s="79" t="s">
        <v>82</v>
      </c>
      <c r="E222" s="13">
        <v>44419</v>
      </c>
      <c r="F222" s="77" t="s">
        <v>1556</v>
      </c>
      <c r="G222" s="13">
        <v>44422</v>
      </c>
      <c r="H222" s="78" t="s">
        <v>1557</v>
      </c>
      <c r="I222" s="15">
        <v>81</v>
      </c>
      <c r="J222" s="15">
        <v>61</v>
      </c>
      <c r="K222" s="15">
        <v>25</v>
      </c>
      <c r="L222" s="15">
        <v>30</v>
      </c>
      <c r="M222" s="84">
        <v>30.881250000000001</v>
      </c>
      <c r="N222" s="73">
        <v>31</v>
      </c>
      <c r="O222" s="64">
        <v>3000</v>
      </c>
      <c r="P222" s="65">
        <f>Table22452368910111213141516171819202122242345678910111213141516[[#This Row],[PEMBULATAN]]*O222</f>
        <v>93000</v>
      </c>
    </row>
    <row r="223" spans="1:16" ht="39" customHeight="1" x14ac:dyDescent="0.2">
      <c r="A223" s="93"/>
      <c r="B223" s="76"/>
      <c r="C223" s="74" t="s">
        <v>2281</v>
      </c>
      <c r="D223" s="79" t="s">
        <v>82</v>
      </c>
      <c r="E223" s="13">
        <v>44419</v>
      </c>
      <c r="F223" s="77" t="s">
        <v>1556</v>
      </c>
      <c r="G223" s="13">
        <v>44422</v>
      </c>
      <c r="H223" s="78" t="s">
        <v>1557</v>
      </c>
      <c r="I223" s="15">
        <v>90</v>
      </c>
      <c r="J223" s="15">
        <v>52</v>
      </c>
      <c r="K223" s="15">
        <v>22</v>
      </c>
      <c r="L223" s="15">
        <v>1</v>
      </c>
      <c r="M223" s="84">
        <v>25.74</v>
      </c>
      <c r="N223" s="73">
        <v>26</v>
      </c>
      <c r="O223" s="64">
        <v>3000</v>
      </c>
      <c r="P223" s="65">
        <f>Table22452368910111213141516171819202122242345678910111213141516[[#This Row],[PEMBULATAN]]*O223</f>
        <v>78000</v>
      </c>
    </row>
    <row r="224" spans="1:16" ht="39" customHeight="1" x14ac:dyDescent="0.2">
      <c r="A224" s="93"/>
      <c r="B224" s="76"/>
      <c r="C224" s="74" t="s">
        <v>2282</v>
      </c>
      <c r="D224" s="79" t="s">
        <v>82</v>
      </c>
      <c r="E224" s="13">
        <v>44419</v>
      </c>
      <c r="F224" s="77" t="s">
        <v>1556</v>
      </c>
      <c r="G224" s="13">
        <v>44422</v>
      </c>
      <c r="H224" s="78" t="s">
        <v>1557</v>
      </c>
      <c r="I224" s="15">
        <v>100</v>
      </c>
      <c r="J224" s="15">
        <v>55</v>
      </c>
      <c r="K224" s="15">
        <v>40</v>
      </c>
      <c r="L224" s="15">
        <v>14</v>
      </c>
      <c r="M224" s="84">
        <v>55</v>
      </c>
      <c r="N224" s="73">
        <v>55</v>
      </c>
      <c r="O224" s="64">
        <v>3000</v>
      </c>
      <c r="P224" s="65">
        <f>Table22452368910111213141516171819202122242345678910111213141516[[#This Row],[PEMBULATAN]]*O224</f>
        <v>165000</v>
      </c>
    </row>
    <row r="225" spans="1:16" ht="39" customHeight="1" x14ac:dyDescent="0.2">
      <c r="A225" s="93"/>
      <c r="B225" s="76"/>
      <c r="C225" s="74" t="s">
        <v>2283</v>
      </c>
      <c r="D225" s="79" t="s">
        <v>82</v>
      </c>
      <c r="E225" s="13">
        <v>44419</v>
      </c>
      <c r="F225" s="77" t="s">
        <v>1556</v>
      </c>
      <c r="G225" s="13">
        <v>44422</v>
      </c>
      <c r="H225" s="78" t="s">
        <v>1557</v>
      </c>
      <c r="I225" s="15">
        <v>90</v>
      </c>
      <c r="J225" s="15">
        <v>61</v>
      </c>
      <c r="K225" s="15">
        <v>19</v>
      </c>
      <c r="L225" s="15">
        <v>14</v>
      </c>
      <c r="M225" s="84">
        <v>26.077500000000001</v>
      </c>
      <c r="N225" s="73">
        <v>26</v>
      </c>
      <c r="O225" s="64">
        <v>3000</v>
      </c>
      <c r="P225" s="65">
        <f>Table22452368910111213141516171819202122242345678910111213141516[[#This Row],[PEMBULATAN]]*O225</f>
        <v>78000</v>
      </c>
    </row>
    <row r="226" spans="1:16" ht="39" customHeight="1" x14ac:dyDescent="0.2">
      <c r="A226" s="93"/>
      <c r="B226" s="76"/>
      <c r="C226" s="74" t="s">
        <v>2284</v>
      </c>
      <c r="D226" s="79" t="s">
        <v>82</v>
      </c>
      <c r="E226" s="13">
        <v>44419</v>
      </c>
      <c r="F226" s="77" t="s">
        <v>1556</v>
      </c>
      <c r="G226" s="13">
        <v>44422</v>
      </c>
      <c r="H226" s="78" t="s">
        <v>1557</v>
      </c>
      <c r="I226" s="15">
        <v>70</v>
      </c>
      <c r="J226" s="15">
        <v>51</v>
      </c>
      <c r="K226" s="15">
        <v>21</v>
      </c>
      <c r="L226" s="15">
        <v>6</v>
      </c>
      <c r="M226" s="84">
        <v>18.7425</v>
      </c>
      <c r="N226" s="73">
        <v>19</v>
      </c>
      <c r="O226" s="64">
        <v>3000</v>
      </c>
      <c r="P226" s="65">
        <f>Table22452368910111213141516171819202122242345678910111213141516[[#This Row],[PEMBULATAN]]*O226</f>
        <v>57000</v>
      </c>
    </row>
    <row r="227" spans="1:16" ht="39" customHeight="1" x14ac:dyDescent="0.2">
      <c r="A227" s="93"/>
      <c r="B227" s="76"/>
      <c r="C227" s="74" t="s">
        <v>2285</v>
      </c>
      <c r="D227" s="79" t="s">
        <v>82</v>
      </c>
      <c r="E227" s="13">
        <v>44419</v>
      </c>
      <c r="F227" s="77" t="s">
        <v>1556</v>
      </c>
      <c r="G227" s="13">
        <v>44422</v>
      </c>
      <c r="H227" s="78" t="s">
        <v>1557</v>
      </c>
      <c r="I227" s="15">
        <v>49</v>
      </c>
      <c r="J227" s="15">
        <v>25</v>
      </c>
      <c r="K227" s="15">
        <v>16</v>
      </c>
      <c r="L227" s="15">
        <v>20</v>
      </c>
      <c r="M227" s="84">
        <v>4.9000000000000004</v>
      </c>
      <c r="N227" s="73">
        <v>20</v>
      </c>
      <c r="O227" s="64">
        <v>3000</v>
      </c>
      <c r="P227" s="65">
        <f>Table22452368910111213141516171819202122242345678910111213141516[[#This Row],[PEMBULATAN]]*O227</f>
        <v>60000</v>
      </c>
    </row>
    <row r="228" spans="1:16" ht="39" customHeight="1" x14ac:dyDescent="0.2">
      <c r="A228" s="93"/>
      <c r="B228" s="76"/>
      <c r="C228" s="74" t="s">
        <v>2286</v>
      </c>
      <c r="D228" s="79" t="s">
        <v>82</v>
      </c>
      <c r="E228" s="13">
        <v>44419</v>
      </c>
      <c r="F228" s="77" t="s">
        <v>1556</v>
      </c>
      <c r="G228" s="13">
        <v>44422</v>
      </c>
      <c r="H228" s="78" t="s">
        <v>1557</v>
      </c>
      <c r="I228" s="15">
        <v>43</v>
      </c>
      <c r="J228" s="15">
        <v>29</v>
      </c>
      <c r="K228" s="15">
        <v>32</v>
      </c>
      <c r="L228" s="15">
        <v>10</v>
      </c>
      <c r="M228" s="84">
        <v>9.9760000000000009</v>
      </c>
      <c r="N228" s="73">
        <v>10</v>
      </c>
      <c r="O228" s="64">
        <v>3000</v>
      </c>
      <c r="P228" s="65">
        <f>Table22452368910111213141516171819202122242345678910111213141516[[#This Row],[PEMBULATAN]]*O228</f>
        <v>30000</v>
      </c>
    </row>
    <row r="229" spans="1:16" ht="39" customHeight="1" x14ac:dyDescent="0.2">
      <c r="A229" s="93"/>
      <c r="B229" s="76"/>
      <c r="C229" s="74" t="s">
        <v>2287</v>
      </c>
      <c r="D229" s="79" t="s">
        <v>82</v>
      </c>
      <c r="E229" s="13">
        <v>44419</v>
      </c>
      <c r="F229" s="77" t="s">
        <v>1556</v>
      </c>
      <c r="G229" s="13">
        <v>44422</v>
      </c>
      <c r="H229" s="78" t="s">
        <v>1557</v>
      </c>
      <c r="I229" s="15">
        <v>43</v>
      </c>
      <c r="J229" s="15">
        <v>29</v>
      </c>
      <c r="K229" s="15">
        <v>32</v>
      </c>
      <c r="L229" s="15">
        <v>10</v>
      </c>
      <c r="M229" s="84">
        <v>9.9760000000000009</v>
      </c>
      <c r="N229" s="73">
        <v>10</v>
      </c>
      <c r="O229" s="64">
        <v>3000</v>
      </c>
      <c r="P229" s="65">
        <f>Table22452368910111213141516171819202122242345678910111213141516[[#This Row],[PEMBULATAN]]*O229</f>
        <v>30000</v>
      </c>
    </row>
    <row r="230" spans="1:16" ht="39" customHeight="1" x14ac:dyDescent="0.2">
      <c r="A230" s="93"/>
      <c r="B230" s="76"/>
      <c r="C230" s="74" t="s">
        <v>2288</v>
      </c>
      <c r="D230" s="79" t="s">
        <v>82</v>
      </c>
      <c r="E230" s="13">
        <v>44419</v>
      </c>
      <c r="F230" s="77" t="s">
        <v>1556</v>
      </c>
      <c r="G230" s="13">
        <v>44422</v>
      </c>
      <c r="H230" s="78" t="s">
        <v>1557</v>
      </c>
      <c r="I230" s="15">
        <v>24</v>
      </c>
      <c r="J230" s="15">
        <v>38</v>
      </c>
      <c r="K230" s="15">
        <v>18</v>
      </c>
      <c r="L230" s="15">
        <v>25</v>
      </c>
      <c r="M230" s="84">
        <v>4.1040000000000001</v>
      </c>
      <c r="N230" s="73">
        <v>25</v>
      </c>
      <c r="O230" s="64">
        <v>3000</v>
      </c>
      <c r="P230" s="65">
        <f>Table22452368910111213141516171819202122242345678910111213141516[[#This Row],[PEMBULATAN]]*O230</f>
        <v>75000</v>
      </c>
    </row>
    <row r="231" spans="1:16" ht="39" customHeight="1" x14ac:dyDescent="0.2">
      <c r="A231" s="93"/>
      <c r="B231" s="76"/>
      <c r="C231" s="74" t="s">
        <v>2289</v>
      </c>
      <c r="D231" s="79" t="s">
        <v>82</v>
      </c>
      <c r="E231" s="13">
        <v>44419</v>
      </c>
      <c r="F231" s="77" t="s">
        <v>1556</v>
      </c>
      <c r="G231" s="13">
        <v>44422</v>
      </c>
      <c r="H231" s="78" t="s">
        <v>1557</v>
      </c>
      <c r="I231" s="15">
        <v>24</v>
      </c>
      <c r="J231" s="15">
        <v>38</v>
      </c>
      <c r="K231" s="15">
        <v>18</v>
      </c>
      <c r="L231" s="15">
        <v>17</v>
      </c>
      <c r="M231" s="84">
        <v>4.1040000000000001</v>
      </c>
      <c r="N231" s="73">
        <v>17</v>
      </c>
      <c r="O231" s="64">
        <v>3000</v>
      </c>
      <c r="P231" s="65">
        <f>Table22452368910111213141516171819202122242345678910111213141516[[#This Row],[PEMBULATAN]]*O231</f>
        <v>51000</v>
      </c>
    </row>
    <row r="232" spans="1:16" ht="39" customHeight="1" x14ac:dyDescent="0.2">
      <c r="A232" s="93"/>
      <c r="B232" s="76"/>
      <c r="C232" s="74" t="s">
        <v>2290</v>
      </c>
      <c r="D232" s="79" t="s">
        <v>82</v>
      </c>
      <c r="E232" s="13">
        <v>44419</v>
      </c>
      <c r="F232" s="77" t="s">
        <v>1556</v>
      </c>
      <c r="G232" s="13">
        <v>44422</v>
      </c>
      <c r="H232" s="78" t="s">
        <v>1557</v>
      </c>
      <c r="I232" s="15">
        <v>45</v>
      </c>
      <c r="J232" s="15">
        <v>55</v>
      </c>
      <c r="K232" s="15">
        <v>50</v>
      </c>
      <c r="L232" s="15">
        <v>25</v>
      </c>
      <c r="M232" s="84">
        <v>30.9375</v>
      </c>
      <c r="N232" s="73">
        <v>31</v>
      </c>
      <c r="O232" s="64">
        <v>3000</v>
      </c>
      <c r="P232" s="65">
        <f>Table22452368910111213141516171819202122242345678910111213141516[[#This Row],[PEMBULATAN]]*O232</f>
        <v>93000</v>
      </c>
    </row>
    <row r="233" spans="1:16" ht="39" customHeight="1" x14ac:dyDescent="0.2">
      <c r="A233" s="93"/>
      <c r="B233" s="76"/>
      <c r="C233" s="74" t="s">
        <v>2291</v>
      </c>
      <c r="D233" s="79" t="s">
        <v>82</v>
      </c>
      <c r="E233" s="13">
        <v>44419</v>
      </c>
      <c r="F233" s="77" t="s">
        <v>1556</v>
      </c>
      <c r="G233" s="13">
        <v>44422</v>
      </c>
      <c r="H233" s="78" t="s">
        <v>1557</v>
      </c>
      <c r="I233" s="15">
        <v>63</v>
      </c>
      <c r="J233" s="15">
        <v>49</v>
      </c>
      <c r="K233" s="15">
        <v>44</v>
      </c>
      <c r="L233" s="15">
        <v>6</v>
      </c>
      <c r="M233" s="84">
        <v>33.957000000000001</v>
      </c>
      <c r="N233" s="73">
        <v>34</v>
      </c>
      <c r="O233" s="64">
        <v>3000</v>
      </c>
      <c r="P233" s="65">
        <f>Table22452368910111213141516171819202122242345678910111213141516[[#This Row],[PEMBULATAN]]*O233</f>
        <v>102000</v>
      </c>
    </row>
    <row r="234" spans="1:16" ht="39" customHeight="1" x14ac:dyDescent="0.2">
      <c r="A234" s="93"/>
      <c r="B234" s="76"/>
      <c r="C234" s="74" t="s">
        <v>2292</v>
      </c>
      <c r="D234" s="79" t="s">
        <v>82</v>
      </c>
      <c r="E234" s="13">
        <v>44419</v>
      </c>
      <c r="F234" s="77" t="s">
        <v>1556</v>
      </c>
      <c r="G234" s="13">
        <v>44422</v>
      </c>
      <c r="H234" s="78" t="s">
        <v>1557</v>
      </c>
      <c r="I234" s="15">
        <v>30</v>
      </c>
      <c r="J234" s="15">
        <v>53</v>
      </c>
      <c r="K234" s="15">
        <v>24</v>
      </c>
      <c r="L234" s="15">
        <v>2</v>
      </c>
      <c r="M234" s="84">
        <v>9.5399999999999991</v>
      </c>
      <c r="N234" s="73">
        <v>10</v>
      </c>
      <c r="O234" s="64">
        <v>3000</v>
      </c>
      <c r="P234" s="65">
        <f>Table22452368910111213141516171819202122242345678910111213141516[[#This Row],[PEMBULATAN]]*O234</f>
        <v>30000</v>
      </c>
    </row>
    <row r="235" spans="1:16" ht="39" customHeight="1" x14ac:dyDescent="0.2">
      <c r="A235" s="93"/>
      <c r="B235" s="76"/>
      <c r="C235" s="74" t="s">
        <v>2293</v>
      </c>
      <c r="D235" s="79" t="s">
        <v>82</v>
      </c>
      <c r="E235" s="13">
        <v>44419</v>
      </c>
      <c r="F235" s="77" t="s">
        <v>1556</v>
      </c>
      <c r="G235" s="13">
        <v>44422</v>
      </c>
      <c r="H235" s="78" t="s">
        <v>1557</v>
      </c>
      <c r="I235" s="15">
        <v>50</v>
      </c>
      <c r="J235" s="15">
        <v>65</v>
      </c>
      <c r="K235" s="15">
        <v>24</v>
      </c>
      <c r="L235" s="15">
        <v>6</v>
      </c>
      <c r="M235" s="84">
        <v>19.5</v>
      </c>
      <c r="N235" s="73">
        <v>20</v>
      </c>
      <c r="O235" s="64">
        <v>3000</v>
      </c>
      <c r="P235" s="65">
        <f>Table22452368910111213141516171819202122242345678910111213141516[[#This Row],[PEMBULATAN]]*O235</f>
        <v>60000</v>
      </c>
    </row>
    <row r="236" spans="1:16" ht="39" customHeight="1" x14ac:dyDescent="0.2">
      <c r="A236" s="93"/>
      <c r="B236" s="76"/>
      <c r="C236" s="74" t="s">
        <v>2294</v>
      </c>
      <c r="D236" s="79" t="s">
        <v>82</v>
      </c>
      <c r="E236" s="13">
        <v>44419</v>
      </c>
      <c r="F236" s="77" t="s">
        <v>1556</v>
      </c>
      <c r="G236" s="13">
        <v>44422</v>
      </c>
      <c r="H236" s="78" t="s">
        <v>1557</v>
      </c>
      <c r="I236" s="15">
        <v>58</v>
      </c>
      <c r="J236" s="15">
        <v>50</v>
      </c>
      <c r="K236" s="15">
        <v>71</v>
      </c>
      <c r="L236" s="15">
        <v>16</v>
      </c>
      <c r="M236" s="84">
        <v>51.475000000000001</v>
      </c>
      <c r="N236" s="73">
        <v>51</v>
      </c>
      <c r="O236" s="64">
        <v>3000</v>
      </c>
      <c r="P236" s="65">
        <f>Table22452368910111213141516171819202122242345678910111213141516[[#This Row],[PEMBULATAN]]*O236</f>
        <v>153000</v>
      </c>
    </row>
    <row r="237" spans="1:16" ht="39" customHeight="1" x14ac:dyDescent="0.2">
      <c r="A237" s="93"/>
      <c r="B237" s="76"/>
      <c r="C237" s="74" t="s">
        <v>2295</v>
      </c>
      <c r="D237" s="79" t="s">
        <v>82</v>
      </c>
      <c r="E237" s="13">
        <v>44419</v>
      </c>
      <c r="F237" s="77" t="s">
        <v>1556</v>
      </c>
      <c r="G237" s="13">
        <v>44422</v>
      </c>
      <c r="H237" s="78" t="s">
        <v>1557</v>
      </c>
      <c r="I237" s="15">
        <v>50</v>
      </c>
      <c r="J237" s="15">
        <v>24</v>
      </c>
      <c r="K237" s="15">
        <v>43</v>
      </c>
      <c r="L237" s="15">
        <v>9</v>
      </c>
      <c r="M237" s="84">
        <v>12.9</v>
      </c>
      <c r="N237" s="73">
        <v>13</v>
      </c>
      <c r="O237" s="64">
        <v>3000</v>
      </c>
      <c r="P237" s="65">
        <f>Table22452368910111213141516171819202122242345678910111213141516[[#This Row],[PEMBULATAN]]*O237</f>
        <v>39000</v>
      </c>
    </row>
    <row r="238" spans="1:16" ht="39" customHeight="1" x14ac:dyDescent="0.2">
      <c r="A238" s="93"/>
      <c r="B238" s="76"/>
      <c r="C238" s="74" t="s">
        <v>2296</v>
      </c>
      <c r="D238" s="79" t="s">
        <v>82</v>
      </c>
      <c r="E238" s="13">
        <v>44419</v>
      </c>
      <c r="F238" s="77" t="s">
        <v>1556</v>
      </c>
      <c r="G238" s="13">
        <v>44422</v>
      </c>
      <c r="H238" s="78" t="s">
        <v>1557</v>
      </c>
      <c r="I238" s="15">
        <v>102</v>
      </c>
      <c r="J238" s="15">
        <v>82</v>
      </c>
      <c r="K238" s="15">
        <v>32</v>
      </c>
      <c r="L238" s="15">
        <v>18</v>
      </c>
      <c r="M238" s="84">
        <v>66.912000000000006</v>
      </c>
      <c r="N238" s="73">
        <v>67</v>
      </c>
      <c r="O238" s="64">
        <v>3000</v>
      </c>
      <c r="P238" s="65">
        <f>Table22452368910111213141516171819202122242345678910111213141516[[#This Row],[PEMBULATAN]]*O238</f>
        <v>201000</v>
      </c>
    </row>
    <row r="239" spans="1:16" ht="39" customHeight="1" x14ac:dyDescent="0.2">
      <c r="A239" s="93"/>
      <c r="B239" s="76"/>
      <c r="C239" s="74" t="s">
        <v>2297</v>
      </c>
      <c r="D239" s="79" t="s">
        <v>82</v>
      </c>
      <c r="E239" s="13">
        <v>44419</v>
      </c>
      <c r="F239" s="77" t="s">
        <v>1556</v>
      </c>
      <c r="G239" s="13">
        <v>44422</v>
      </c>
      <c r="H239" s="78" t="s">
        <v>1557</v>
      </c>
      <c r="I239" s="15">
        <v>133</v>
      </c>
      <c r="J239" s="15">
        <v>10</v>
      </c>
      <c r="K239" s="15">
        <v>10</v>
      </c>
      <c r="L239" s="15">
        <v>2</v>
      </c>
      <c r="M239" s="84">
        <v>3.3250000000000002</v>
      </c>
      <c r="N239" s="73">
        <v>4</v>
      </c>
      <c r="O239" s="64">
        <v>3000</v>
      </c>
      <c r="P239" s="65">
        <f>Table22452368910111213141516171819202122242345678910111213141516[[#This Row],[PEMBULATAN]]*O239</f>
        <v>12000</v>
      </c>
    </row>
    <row r="240" spans="1:16" ht="39" customHeight="1" x14ac:dyDescent="0.2">
      <c r="A240" s="93"/>
      <c r="B240" s="76"/>
      <c r="C240" s="74" t="s">
        <v>2298</v>
      </c>
      <c r="D240" s="79" t="s">
        <v>82</v>
      </c>
      <c r="E240" s="13">
        <v>44419</v>
      </c>
      <c r="F240" s="77" t="s">
        <v>1556</v>
      </c>
      <c r="G240" s="13">
        <v>44422</v>
      </c>
      <c r="H240" s="78" t="s">
        <v>1557</v>
      </c>
      <c r="I240" s="15">
        <v>156</v>
      </c>
      <c r="J240" s="15">
        <v>3</v>
      </c>
      <c r="K240" s="15">
        <v>3</v>
      </c>
      <c r="L240" s="15">
        <v>21</v>
      </c>
      <c r="M240" s="84">
        <v>0.35099999999999998</v>
      </c>
      <c r="N240" s="73">
        <v>21</v>
      </c>
      <c r="O240" s="64">
        <v>3000</v>
      </c>
      <c r="P240" s="65">
        <f>Table22452368910111213141516171819202122242345678910111213141516[[#This Row],[PEMBULATAN]]*O240</f>
        <v>63000</v>
      </c>
    </row>
    <row r="241" spans="1:16" ht="39" customHeight="1" x14ac:dyDescent="0.2">
      <c r="A241" s="93"/>
      <c r="B241" s="76"/>
      <c r="C241" s="74" t="s">
        <v>2299</v>
      </c>
      <c r="D241" s="79" t="s">
        <v>82</v>
      </c>
      <c r="E241" s="13">
        <v>44419</v>
      </c>
      <c r="F241" s="77" t="s">
        <v>1556</v>
      </c>
      <c r="G241" s="13">
        <v>44422</v>
      </c>
      <c r="H241" s="78" t="s">
        <v>1557</v>
      </c>
      <c r="I241" s="15">
        <v>39</v>
      </c>
      <c r="J241" s="15">
        <v>24</v>
      </c>
      <c r="K241" s="15">
        <v>29</v>
      </c>
      <c r="L241" s="15">
        <v>6</v>
      </c>
      <c r="M241" s="84">
        <v>6.7859999999999996</v>
      </c>
      <c r="N241" s="73">
        <v>7</v>
      </c>
      <c r="O241" s="64">
        <v>3000</v>
      </c>
      <c r="P241" s="65">
        <f>Table22452368910111213141516171819202122242345678910111213141516[[#This Row],[PEMBULATAN]]*O241</f>
        <v>21000</v>
      </c>
    </row>
    <row r="242" spans="1:16" ht="39" customHeight="1" x14ac:dyDescent="0.2">
      <c r="A242" s="93"/>
      <c r="B242" s="76"/>
      <c r="C242" s="74" t="s">
        <v>2300</v>
      </c>
      <c r="D242" s="79" t="s">
        <v>82</v>
      </c>
      <c r="E242" s="13">
        <v>44419</v>
      </c>
      <c r="F242" s="77" t="s">
        <v>1556</v>
      </c>
      <c r="G242" s="13">
        <v>44422</v>
      </c>
      <c r="H242" s="78" t="s">
        <v>1557</v>
      </c>
      <c r="I242" s="15">
        <v>40</v>
      </c>
      <c r="J242" s="15">
        <v>30</v>
      </c>
      <c r="K242" s="15">
        <v>37</v>
      </c>
      <c r="L242" s="15">
        <v>23</v>
      </c>
      <c r="M242" s="84">
        <v>11.1</v>
      </c>
      <c r="N242" s="73">
        <v>23</v>
      </c>
      <c r="O242" s="64">
        <v>3000</v>
      </c>
      <c r="P242" s="65">
        <f>Table22452368910111213141516171819202122242345678910111213141516[[#This Row],[PEMBULATAN]]*O242</f>
        <v>69000</v>
      </c>
    </row>
    <row r="243" spans="1:16" ht="39" customHeight="1" x14ac:dyDescent="0.2">
      <c r="A243" s="93"/>
      <c r="B243" s="76"/>
      <c r="C243" s="74" t="s">
        <v>2301</v>
      </c>
      <c r="D243" s="79" t="s">
        <v>82</v>
      </c>
      <c r="E243" s="13">
        <v>44419</v>
      </c>
      <c r="F243" s="77" t="s">
        <v>1556</v>
      </c>
      <c r="G243" s="13">
        <v>44422</v>
      </c>
      <c r="H243" s="78" t="s">
        <v>1557</v>
      </c>
      <c r="I243" s="15">
        <v>27</v>
      </c>
      <c r="J243" s="15">
        <v>26</v>
      </c>
      <c r="K243" s="15">
        <v>23</v>
      </c>
      <c r="L243" s="15">
        <v>11</v>
      </c>
      <c r="M243" s="84">
        <v>4.0365000000000002</v>
      </c>
      <c r="N243" s="73">
        <v>11</v>
      </c>
      <c r="O243" s="64">
        <v>3000</v>
      </c>
      <c r="P243" s="65">
        <f>Table22452368910111213141516171819202122242345678910111213141516[[#This Row],[PEMBULATAN]]*O243</f>
        <v>33000</v>
      </c>
    </row>
    <row r="244" spans="1:16" ht="39" customHeight="1" x14ac:dyDescent="0.2">
      <c r="A244" s="93"/>
      <c r="B244" s="76"/>
      <c r="C244" s="74" t="s">
        <v>2302</v>
      </c>
      <c r="D244" s="79" t="s">
        <v>82</v>
      </c>
      <c r="E244" s="13">
        <v>44419</v>
      </c>
      <c r="F244" s="77" t="s">
        <v>1556</v>
      </c>
      <c r="G244" s="13">
        <v>44422</v>
      </c>
      <c r="H244" s="78" t="s">
        <v>1557</v>
      </c>
      <c r="I244" s="15">
        <v>58</v>
      </c>
      <c r="J244" s="15">
        <v>23</v>
      </c>
      <c r="K244" s="15">
        <v>20</v>
      </c>
      <c r="L244" s="15">
        <v>10</v>
      </c>
      <c r="M244" s="84">
        <v>6.67</v>
      </c>
      <c r="N244" s="73">
        <v>10</v>
      </c>
      <c r="O244" s="64">
        <v>3000</v>
      </c>
      <c r="P244" s="65">
        <f>Table22452368910111213141516171819202122242345678910111213141516[[#This Row],[PEMBULATAN]]*O244</f>
        <v>30000</v>
      </c>
    </row>
    <row r="245" spans="1:16" ht="39" customHeight="1" x14ac:dyDescent="0.2">
      <c r="A245" s="93"/>
      <c r="B245" s="76"/>
      <c r="C245" s="74" t="s">
        <v>2303</v>
      </c>
      <c r="D245" s="79" t="s">
        <v>82</v>
      </c>
      <c r="E245" s="13">
        <v>44419</v>
      </c>
      <c r="F245" s="77" t="s">
        <v>1556</v>
      </c>
      <c r="G245" s="13">
        <v>44422</v>
      </c>
      <c r="H245" s="78" t="s">
        <v>1557</v>
      </c>
      <c r="I245" s="15">
        <v>86</v>
      </c>
      <c r="J245" s="15">
        <v>44</v>
      </c>
      <c r="K245" s="15">
        <v>7</v>
      </c>
      <c r="L245" s="15">
        <v>6</v>
      </c>
      <c r="M245" s="84">
        <v>6.6219999999999999</v>
      </c>
      <c r="N245" s="73">
        <v>7</v>
      </c>
      <c r="O245" s="64">
        <v>3000</v>
      </c>
      <c r="P245" s="65">
        <f>Table22452368910111213141516171819202122242345678910111213141516[[#This Row],[PEMBULATAN]]*O245</f>
        <v>21000</v>
      </c>
    </row>
    <row r="246" spans="1:16" ht="39" customHeight="1" x14ac:dyDescent="0.2">
      <c r="A246" s="93"/>
      <c r="B246" s="76"/>
      <c r="C246" s="74" t="s">
        <v>2304</v>
      </c>
      <c r="D246" s="79" t="s">
        <v>82</v>
      </c>
      <c r="E246" s="13">
        <v>44419</v>
      </c>
      <c r="F246" s="77" t="s">
        <v>1556</v>
      </c>
      <c r="G246" s="13">
        <v>44422</v>
      </c>
      <c r="H246" s="78" t="s">
        <v>1557</v>
      </c>
      <c r="I246" s="15">
        <v>45</v>
      </c>
      <c r="J246" s="15">
        <v>16</v>
      </c>
      <c r="K246" s="15">
        <v>74</v>
      </c>
      <c r="L246" s="15">
        <v>6</v>
      </c>
      <c r="M246" s="84">
        <v>13.32</v>
      </c>
      <c r="N246" s="73">
        <v>14</v>
      </c>
      <c r="O246" s="64">
        <v>3000</v>
      </c>
      <c r="P246" s="65">
        <f>Table22452368910111213141516171819202122242345678910111213141516[[#This Row],[PEMBULATAN]]*O246</f>
        <v>42000</v>
      </c>
    </row>
    <row r="247" spans="1:16" ht="39" customHeight="1" x14ac:dyDescent="0.2">
      <c r="A247" s="93"/>
      <c r="B247" s="76"/>
      <c r="C247" s="74" t="s">
        <v>2305</v>
      </c>
      <c r="D247" s="79" t="s">
        <v>82</v>
      </c>
      <c r="E247" s="13">
        <v>44419</v>
      </c>
      <c r="F247" s="77" t="s">
        <v>1556</v>
      </c>
      <c r="G247" s="13">
        <v>44422</v>
      </c>
      <c r="H247" s="78" t="s">
        <v>1557</v>
      </c>
      <c r="I247" s="15">
        <v>56</v>
      </c>
      <c r="J247" s="15">
        <v>64</v>
      </c>
      <c r="K247" s="15">
        <v>70</v>
      </c>
      <c r="L247" s="15">
        <v>26</v>
      </c>
      <c r="M247" s="84">
        <v>62.72</v>
      </c>
      <c r="N247" s="73">
        <v>63</v>
      </c>
      <c r="O247" s="64">
        <v>3000</v>
      </c>
      <c r="P247" s="65">
        <f>Table22452368910111213141516171819202122242345678910111213141516[[#This Row],[PEMBULATAN]]*O247</f>
        <v>189000</v>
      </c>
    </row>
    <row r="248" spans="1:16" ht="39" customHeight="1" x14ac:dyDescent="0.2">
      <c r="A248" s="93"/>
      <c r="B248" s="76"/>
      <c r="C248" s="74" t="s">
        <v>2306</v>
      </c>
      <c r="D248" s="79" t="s">
        <v>82</v>
      </c>
      <c r="E248" s="13">
        <v>44419</v>
      </c>
      <c r="F248" s="77" t="s">
        <v>1556</v>
      </c>
      <c r="G248" s="13">
        <v>44422</v>
      </c>
      <c r="H248" s="78" t="s">
        <v>1557</v>
      </c>
      <c r="I248" s="15">
        <v>39</v>
      </c>
      <c r="J248" s="15">
        <v>24</v>
      </c>
      <c r="K248" s="15">
        <v>23</v>
      </c>
      <c r="L248" s="15">
        <v>9</v>
      </c>
      <c r="M248" s="84">
        <v>5.3819999999999997</v>
      </c>
      <c r="N248" s="73">
        <v>9</v>
      </c>
      <c r="O248" s="64">
        <v>3000</v>
      </c>
      <c r="P248" s="65">
        <f>Table22452368910111213141516171819202122242345678910111213141516[[#This Row],[PEMBULATAN]]*O248</f>
        <v>27000</v>
      </c>
    </row>
    <row r="249" spans="1:16" ht="39" customHeight="1" x14ac:dyDescent="0.2">
      <c r="A249" s="93"/>
      <c r="B249" s="76"/>
      <c r="C249" s="74" t="s">
        <v>2307</v>
      </c>
      <c r="D249" s="79" t="s">
        <v>82</v>
      </c>
      <c r="E249" s="13">
        <v>44419</v>
      </c>
      <c r="F249" s="77" t="s">
        <v>1556</v>
      </c>
      <c r="G249" s="13">
        <v>44422</v>
      </c>
      <c r="H249" s="78" t="s">
        <v>1557</v>
      </c>
      <c r="I249" s="15">
        <v>68</v>
      </c>
      <c r="J249" s="15">
        <v>39</v>
      </c>
      <c r="K249" s="15">
        <v>10</v>
      </c>
      <c r="L249" s="15">
        <v>8</v>
      </c>
      <c r="M249" s="84">
        <v>6.63</v>
      </c>
      <c r="N249" s="73">
        <v>8</v>
      </c>
      <c r="O249" s="64">
        <v>3000</v>
      </c>
      <c r="P249" s="65">
        <f>Table22452368910111213141516171819202122242345678910111213141516[[#This Row],[PEMBULATAN]]*O249</f>
        <v>24000</v>
      </c>
    </row>
    <row r="250" spans="1:16" ht="39" customHeight="1" x14ac:dyDescent="0.2">
      <c r="A250" s="93"/>
      <c r="B250" s="76"/>
      <c r="C250" s="74" t="s">
        <v>2308</v>
      </c>
      <c r="D250" s="79" t="s">
        <v>82</v>
      </c>
      <c r="E250" s="13">
        <v>44419</v>
      </c>
      <c r="F250" s="77" t="s">
        <v>1556</v>
      </c>
      <c r="G250" s="13">
        <v>44422</v>
      </c>
      <c r="H250" s="78" t="s">
        <v>1557</v>
      </c>
      <c r="I250" s="15">
        <v>27</v>
      </c>
      <c r="J250" s="15">
        <v>23</v>
      </c>
      <c r="K250" s="15">
        <v>26</v>
      </c>
      <c r="L250" s="15">
        <v>11</v>
      </c>
      <c r="M250" s="84">
        <v>4.0365000000000002</v>
      </c>
      <c r="N250" s="73">
        <v>11</v>
      </c>
      <c r="O250" s="64">
        <v>3000</v>
      </c>
      <c r="P250" s="65">
        <f>Table22452368910111213141516171819202122242345678910111213141516[[#This Row],[PEMBULATAN]]*O250</f>
        <v>33000</v>
      </c>
    </row>
    <row r="251" spans="1:16" ht="39" customHeight="1" x14ac:dyDescent="0.2">
      <c r="A251" s="93"/>
      <c r="B251" s="76"/>
      <c r="C251" s="74" t="s">
        <v>2309</v>
      </c>
      <c r="D251" s="79" t="s">
        <v>82</v>
      </c>
      <c r="E251" s="13">
        <v>44419</v>
      </c>
      <c r="F251" s="77" t="s">
        <v>1556</v>
      </c>
      <c r="G251" s="13">
        <v>44422</v>
      </c>
      <c r="H251" s="78" t="s">
        <v>1557</v>
      </c>
      <c r="I251" s="15">
        <v>38</v>
      </c>
      <c r="J251" s="15">
        <v>35</v>
      </c>
      <c r="K251" s="15">
        <v>18</v>
      </c>
      <c r="L251" s="15">
        <v>10</v>
      </c>
      <c r="M251" s="84">
        <v>5.9850000000000003</v>
      </c>
      <c r="N251" s="73">
        <v>10</v>
      </c>
      <c r="O251" s="64">
        <v>3000</v>
      </c>
      <c r="P251" s="65">
        <f>Table22452368910111213141516171819202122242345678910111213141516[[#This Row],[PEMBULATAN]]*O251</f>
        <v>30000</v>
      </c>
    </row>
    <row r="252" spans="1:16" ht="39" customHeight="1" x14ac:dyDescent="0.2">
      <c r="A252" s="93"/>
      <c r="B252" s="76"/>
      <c r="C252" s="74" t="s">
        <v>2310</v>
      </c>
      <c r="D252" s="79" t="s">
        <v>82</v>
      </c>
      <c r="E252" s="13">
        <v>44419</v>
      </c>
      <c r="F252" s="77" t="s">
        <v>1556</v>
      </c>
      <c r="G252" s="13">
        <v>44422</v>
      </c>
      <c r="H252" s="78" t="s">
        <v>1557</v>
      </c>
      <c r="I252" s="15">
        <v>29</v>
      </c>
      <c r="J252" s="15">
        <v>21</v>
      </c>
      <c r="K252" s="15">
        <v>38</v>
      </c>
      <c r="L252" s="15">
        <v>20</v>
      </c>
      <c r="M252" s="84">
        <v>5.7854999999999999</v>
      </c>
      <c r="N252" s="73">
        <v>20</v>
      </c>
      <c r="O252" s="64">
        <v>3000</v>
      </c>
      <c r="P252" s="65">
        <f>Table22452368910111213141516171819202122242345678910111213141516[[#This Row],[PEMBULATAN]]*O252</f>
        <v>60000</v>
      </c>
    </row>
    <row r="253" spans="1:16" ht="39" customHeight="1" x14ac:dyDescent="0.2">
      <c r="A253" s="93"/>
      <c r="B253" s="76"/>
      <c r="C253" s="74" t="s">
        <v>2311</v>
      </c>
      <c r="D253" s="79" t="s">
        <v>82</v>
      </c>
      <c r="E253" s="13">
        <v>44419</v>
      </c>
      <c r="F253" s="77" t="s">
        <v>1556</v>
      </c>
      <c r="G253" s="13">
        <v>44422</v>
      </c>
      <c r="H253" s="78" t="s">
        <v>1557</v>
      </c>
      <c r="I253" s="15">
        <v>68</v>
      </c>
      <c r="J253" s="15">
        <v>48</v>
      </c>
      <c r="K253" s="15">
        <v>6</v>
      </c>
      <c r="L253" s="15">
        <v>8</v>
      </c>
      <c r="M253" s="84">
        <v>4.8959999999999999</v>
      </c>
      <c r="N253" s="73">
        <v>8</v>
      </c>
      <c r="O253" s="64">
        <v>3000</v>
      </c>
      <c r="P253" s="65">
        <f>Table22452368910111213141516171819202122242345678910111213141516[[#This Row],[PEMBULATAN]]*O253</f>
        <v>24000</v>
      </c>
    </row>
    <row r="254" spans="1:16" ht="39" customHeight="1" x14ac:dyDescent="0.2">
      <c r="A254" s="93"/>
      <c r="B254" s="76"/>
      <c r="C254" s="74" t="s">
        <v>2312</v>
      </c>
      <c r="D254" s="79" t="s">
        <v>82</v>
      </c>
      <c r="E254" s="13">
        <v>44419</v>
      </c>
      <c r="F254" s="77" t="s">
        <v>1556</v>
      </c>
      <c r="G254" s="13">
        <v>44422</v>
      </c>
      <c r="H254" s="78" t="s">
        <v>1557</v>
      </c>
      <c r="I254" s="15">
        <v>36</v>
      </c>
      <c r="J254" s="15">
        <v>37</v>
      </c>
      <c r="K254" s="15">
        <v>18</v>
      </c>
      <c r="L254" s="15">
        <v>8</v>
      </c>
      <c r="M254" s="84">
        <v>5.9939999999999998</v>
      </c>
      <c r="N254" s="73">
        <v>8</v>
      </c>
      <c r="O254" s="64">
        <v>3000</v>
      </c>
      <c r="P254" s="65">
        <f>Table22452368910111213141516171819202122242345678910111213141516[[#This Row],[PEMBULATAN]]*O254</f>
        <v>24000</v>
      </c>
    </row>
    <row r="255" spans="1:16" ht="39" customHeight="1" x14ac:dyDescent="0.2">
      <c r="A255" s="93"/>
      <c r="B255" s="76"/>
      <c r="C255" s="74" t="s">
        <v>2313</v>
      </c>
      <c r="D255" s="79" t="s">
        <v>82</v>
      </c>
      <c r="E255" s="13">
        <v>44419</v>
      </c>
      <c r="F255" s="77" t="s">
        <v>1556</v>
      </c>
      <c r="G255" s="13">
        <v>44422</v>
      </c>
      <c r="H255" s="78" t="s">
        <v>1557</v>
      </c>
      <c r="I255" s="15">
        <v>39</v>
      </c>
      <c r="J255" s="15">
        <v>39</v>
      </c>
      <c r="K255" s="15">
        <v>22</v>
      </c>
      <c r="L255" s="15">
        <v>6</v>
      </c>
      <c r="M255" s="84">
        <v>8.3655000000000008</v>
      </c>
      <c r="N255" s="73">
        <v>9</v>
      </c>
      <c r="O255" s="64">
        <v>3000</v>
      </c>
      <c r="P255" s="65">
        <f>Table22452368910111213141516171819202122242345678910111213141516[[#This Row],[PEMBULATAN]]*O255</f>
        <v>27000</v>
      </c>
    </row>
    <row r="256" spans="1:16" ht="39" customHeight="1" x14ac:dyDescent="0.2">
      <c r="A256" s="93"/>
      <c r="B256" s="76"/>
      <c r="C256" s="74" t="s">
        <v>2314</v>
      </c>
      <c r="D256" s="79" t="s">
        <v>82</v>
      </c>
      <c r="E256" s="13">
        <v>44419</v>
      </c>
      <c r="F256" s="77" t="s">
        <v>1556</v>
      </c>
      <c r="G256" s="13">
        <v>44422</v>
      </c>
      <c r="H256" s="78" t="s">
        <v>1557</v>
      </c>
      <c r="I256" s="15">
        <v>45</v>
      </c>
      <c r="J256" s="15">
        <v>38</v>
      </c>
      <c r="K256" s="15">
        <v>23</v>
      </c>
      <c r="L256" s="15">
        <v>25</v>
      </c>
      <c r="M256" s="84">
        <v>9.8324999999999996</v>
      </c>
      <c r="N256" s="73">
        <v>25</v>
      </c>
      <c r="O256" s="64">
        <v>3000</v>
      </c>
      <c r="P256" s="65">
        <f>Table22452368910111213141516171819202122242345678910111213141516[[#This Row],[PEMBULATAN]]*O256</f>
        <v>75000</v>
      </c>
    </row>
    <row r="257" spans="1:16" ht="39" customHeight="1" x14ac:dyDescent="0.2">
      <c r="A257" s="93"/>
      <c r="B257" s="76"/>
      <c r="C257" s="74" t="s">
        <v>2315</v>
      </c>
      <c r="D257" s="79" t="s">
        <v>82</v>
      </c>
      <c r="E257" s="13">
        <v>44419</v>
      </c>
      <c r="F257" s="77" t="s">
        <v>1556</v>
      </c>
      <c r="G257" s="13">
        <v>44422</v>
      </c>
      <c r="H257" s="78" t="s">
        <v>1557</v>
      </c>
      <c r="I257" s="15">
        <v>40</v>
      </c>
      <c r="J257" s="15">
        <v>30</v>
      </c>
      <c r="K257" s="15">
        <v>20</v>
      </c>
      <c r="L257" s="15">
        <v>9</v>
      </c>
      <c r="M257" s="84">
        <v>6</v>
      </c>
      <c r="N257" s="73">
        <v>9</v>
      </c>
      <c r="O257" s="64">
        <v>3000</v>
      </c>
      <c r="P257" s="65">
        <f>Table22452368910111213141516171819202122242345678910111213141516[[#This Row],[PEMBULATAN]]*O257</f>
        <v>27000</v>
      </c>
    </row>
    <row r="258" spans="1:16" ht="39" customHeight="1" x14ac:dyDescent="0.2">
      <c r="A258" s="93"/>
      <c r="B258" s="76"/>
      <c r="C258" s="74" t="s">
        <v>2316</v>
      </c>
      <c r="D258" s="79" t="s">
        <v>82</v>
      </c>
      <c r="E258" s="13">
        <v>44419</v>
      </c>
      <c r="F258" s="77" t="s">
        <v>1556</v>
      </c>
      <c r="G258" s="13">
        <v>44422</v>
      </c>
      <c r="H258" s="78" t="s">
        <v>1557</v>
      </c>
      <c r="I258" s="15">
        <v>43</v>
      </c>
      <c r="J258" s="15">
        <v>13</v>
      </c>
      <c r="K258" s="15">
        <v>35</v>
      </c>
      <c r="L258" s="15">
        <v>17</v>
      </c>
      <c r="M258" s="84">
        <v>4.8912500000000003</v>
      </c>
      <c r="N258" s="73">
        <v>17</v>
      </c>
      <c r="O258" s="64">
        <v>3000</v>
      </c>
      <c r="P258" s="65">
        <f>Table22452368910111213141516171819202122242345678910111213141516[[#This Row],[PEMBULATAN]]*O258</f>
        <v>51000</v>
      </c>
    </row>
    <row r="259" spans="1:16" ht="39" customHeight="1" x14ac:dyDescent="0.2">
      <c r="A259" s="93"/>
      <c r="B259" s="76"/>
      <c r="C259" s="74" t="s">
        <v>2317</v>
      </c>
      <c r="D259" s="79" t="s">
        <v>82</v>
      </c>
      <c r="E259" s="13">
        <v>44419</v>
      </c>
      <c r="F259" s="77" t="s">
        <v>1556</v>
      </c>
      <c r="G259" s="13">
        <v>44422</v>
      </c>
      <c r="H259" s="78" t="s">
        <v>1557</v>
      </c>
      <c r="I259" s="15">
        <v>48</v>
      </c>
      <c r="J259" s="15">
        <v>30</v>
      </c>
      <c r="K259" s="15">
        <v>8</v>
      </c>
      <c r="L259" s="15">
        <v>28</v>
      </c>
      <c r="M259" s="84">
        <v>2.88</v>
      </c>
      <c r="N259" s="73">
        <v>28</v>
      </c>
      <c r="O259" s="64">
        <v>3000</v>
      </c>
      <c r="P259" s="65">
        <f>Table22452368910111213141516171819202122242345678910111213141516[[#This Row],[PEMBULATAN]]*O259</f>
        <v>84000</v>
      </c>
    </row>
    <row r="260" spans="1:16" ht="39" customHeight="1" x14ac:dyDescent="0.2">
      <c r="A260" s="93"/>
      <c r="B260" s="76"/>
      <c r="C260" s="74" t="s">
        <v>2318</v>
      </c>
      <c r="D260" s="79" t="s">
        <v>82</v>
      </c>
      <c r="E260" s="13">
        <v>44419</v>
      </c>
      <c r="F260" s="77" t="s">
        <v>1556</v>
      </c>
      <c r="G260" s="13">
        <v>44422</v>
      </c>
      <c r="H260" s="78" t="s">
        <v>1557</v>
      </c>
      <c r="I260" s="15">
        <v>67</v>
      </c>
      <c r="J260" s="15">
        <v>67</v>
      </c>
      <c r="K260" s="15">
        <v>4</v>
      </c>
      <c r="L260" s="15">
        <v>14</v>
      </c>
      <c r="M260" s="84">
        <v>4.4889999999999999</v>
      </c>
      <c r="N260" s="73">
        <v>14</v>
      </c>
      <c r="O260" s="64">
        <v>3000</v>
      </c>
      <c r="P260" s="65">
        <f>Table22452368910111213141516171819202122242345678910111213141516[[#This Row],[PEMBULATAN]]*O260</f>
        <v>42000</v>
      </c>
    </row>
    <row r="261" spans="1:16" ht="39" customHeight="1" x14ac:dyDescent="0.2">
      <c r="A261" s="93"/>
      <c r="B261" s="76"/>
      <c r="C261" s="74" t="s">
        <v>2319</v>
      </c>
      <c r="D261" s="79" t="s">
        <v>82</v>
      </c>
      <c r="E261" s="13">
        <v>44419</v>
      </c>
      <c r="F261" s="77" t="s">
        <v>1556</v>
      </c>
      <c r="G261" s="13">
        <v>44422</v>
      </c>
      <c r="H261" s="78" t="s">
        <v>1557</v>
      </c>
      <c r="I261" s="15">
        <v>187</v>
      </c>
      <c r="J261" s="15">
        <v>18</v>
      </c>
      <c r="K261" s="15">
        <v>6</v>
      </c>
      <c r="L261" s="15">
        <v>28</v>
      </c>
      <c r="M261" s="84">
        <v>5.0490000000000004</v>
      </c>
      <c r="N261" s="73">
        <v>28</v>
      </c>
      <c r="O261" s="64">
        <v>3000</v>
      </c>
      <c r="P261" s="65">
        <f>Table22452368910111213141516171819202122242345678910111213141516[[#This Row],[PEMBULATAN]]*O261</f>
        <v>84000</v>
      </c>
    </row>
    <row r="262" spans="1:16" ht="39" customHeight="1" x14ac:dyDescent="0.2">
      <c r="A262" s="93"/>
      <c r="B262" s="76"/>
      <c r="C262" s="74" t="s">
        <v>2320</v>
      </c>
      <c r="D262" s="79" t="s">
        <v>82</v>
      </c>
      <c r="E262" s="13">
        <v>44419</v>
      </c>
      <c r="F262" s="77" t="s">
        <v>1556</v>
      </c>
      <c r="G262" s="13">
        <v>44422</v>
      </c>
      <c r="H262" s="78" t="s">
        <v>1557</v>
      </c>
      <c r="I262" s="15">
        <v>26</v>
      </c>
      <c r="J262" s="15">
        <v>34</v>
      </c>
      <c r="K262" s="15">
        <v>5</v>
      </c>
      <c r="L262" s="15">
        <v>8</v>
      </c>
      <c r="M262" s="84">
        <v>1.105</v>
      </c>
      <c r="N262" s="73">
        <v>8</v>
      </c>
      <c r="O262" s="64">
        <v>3000</v>
      </c>
      <c r="P262" s="65">
        <f>Table22452368910111213141516171819202122242345678910111213141516[[#This Row],[PEMBULATAN]]*O262</f>
        <v>24000</v>
      </c>
    </row>
    <row r="263" spans="1:16" ht="39" customHeight="1" x14ac:dyDescent="0.2">
      <c r="A263" s="93"/>
      <c r="B263" s="76"/>
      <c r="C263" s="74" t="s">
        <v>2321</v>
      </c>
      <c r="D263" s="79" t="s">
        <v>82</v>
      </c>
      <c r="E263" s="13">
        <v>44419</v>
      </c>
      <c r="F263" s="77" t="s">
        <v>1556</v>
      </c>
      <c r="G263" s="13">
        <v>44422</v>
      </c>
      <c r="H263" s="78" t="s">
        <v>1557</v>
      </c>
      <c r="I263" s="15">
        <v>44</v>
      </c>
      <c r="J263" s="15">
        <v>47</v>
      </c>
      <c r="K263" s="15">
        <v>20</v>
      </c>
      <c r="L263" s="15">
        <v>15</v>
      </c>
      <c r="M263" s="84">
        <v>10.34</v>
      </c>
      <c r="N263" s="73">
        <v>15</v>
      </c>
      <c r="O263" s="64">
        <v>3000</v>
      </c>
      <c r="P263" s="65">
        <f>Table22452368910111213141516171819202122242345678910111213141516[[#This Row],[PEMBULATAN]]*O263</f>
        <v>45000</v>
      </c>
    </row>
    <row r="264" spans="1:16" ht="39" customHeight="1" x14ac:dyDescent="0.2">
      <c r="A264" s="93"/>
      <c r="B264" s="76"/>
      <c r="C264" s="74" t="s">
        <v>2322</v>
      </c>
      <c r="D264" s="79" t="s">
        <v>82</v>
      </c>
      <c r="E264" s="13">
        <v>44419</v>
      </c>
      <c r="F264" s="77" t="s">
        <v>1556</v>
      </c>
      <c r="G264" s="13">
        <v>44422</v>
      </c>
      <c r="H264" s="78" t="s">
        <v>1557</v>
      </c>
      <c r="I264" s="15">
        <v>60</v>
      </c>
      <c r="J264" s="15">
        <v>43</v>
      </c>
      <c r="K264" s="15">
        <v>24</v>
      </c>
      <c r="L264" s="15">
        <v>9</v>
      </c>
      <c r="M264" s="84">
        <v>15.48</v>
      </c>
      <c r="N264" s="73">
        <v>16</v>
      </c>
      <c r="O264" s="64">
        <v>3000</v>
      </c>
      <c r="P264" s="65">
        <f>Table22452368910111213141516171819202122242345678910111213141516[[#This Row],[PEMBULATAN]]*O264</f>
        <v>48000</v>
      </c>
    </row>
    <row r="265" spans="1:16" ht="39" customHeight="1" x14ac:dyDescent="0.2">
      <c r="A265" s="93"/>
      <c r="B265" s="76"/>
      <c r="C265" s="74" t="s">
        <v>2323</v>
      </c>
      <c r="D265" s="79" t="s">
        <v>82</v>
      </c>
      <c r="E265" s="13">
        <v>44419</v>
      </c>
      <c r="F265" s="77" t="s">
        <v>1556</v>
      </c>
      <c r="G265" s="13">
        <v>44422</v>
      </c>
      <c r="H265" s="78" t="s">
        <v>1557</v>
      </c>
      <c r="I265" s="15">
        <v>56</v>
      </c>
      <c r="J265" s="15">
        <v>52</v>
      </c>
      <c r="K265" s="15">
        <v>4</v>
      </c>
      <c r="L265" s="15">
        <v>4</v>
      </c>
      <c r="M265" s="84">
        <v>2.9119999999999999</v>
      </c>
      <c r="N265" s="73">
        <v>4</v>
      </c>
      <c r="O265" s="64">
        <v>3000</v>
      </c>
      <c r="P265" s="65">
        <f>Table22452368910111213141516171819202122242345678910111213141516[[#This Row],[PEMBULATAN]]*O265</f>
        <v>12000</v>
      </c>
    </row>
    <row r="266" spans="1:16" ht="39" customHeight="1" x14ac:dyDescent="0.2">
      <c r="A266" s="93"/>
      <c r="B266" s="76"/>
      <c r="C266" s="74" t="s">
        <v>2324</v>
      </c>
      <c r="D266" s="79" t="s">
        <v>82</v>
      </c>
      <c r="E266" s="13">
        <v>44419</v>
      </c>
      <c r="F266" s="77" t="s">
        <v>1556</v>
      </c>
      <c r="G266" s="13">
        <v>44422</v>
      </c>
      <c r="H266" s="78" t="s">
        <v>1557</v>
      </c>
      <c r="I266" s="15">
        <v>115</v>
      </c>
      <c r="J266" s="15">
        <v>27</v>
      </c>
      <c r="K266" s="15">
        <v>9</v>
      </c>
      <c r="L266" s="15">
        <v>6</v>
      </c>
      <c r="M266" s="84">
        <v>6.9862500000000001</v>
      </c>
      <c r="N266" s="73">
        <v>7</v>
      </c>
      <c r="O266" s="64">
        <v>3000</v>
      </c>
      <c r="P266" s="65">
        <f>Table22452368910111213141516171819202122242345678910111213141516[[#This Row],[PEMBULATAN]]*O266</f>
        <v>21000</v>
      </c>
    </row>
    <row r="267" spans="1:16" ht="39" customHeight="1" x14ac:dyDescent="0.2">
      <c r="A267" s="93"/>
      <c r="B267" s="76"/>
      <c r="C267" s="74" t="s">
        <v>2325</v>
      </c>
      <c r="D267" s="79" t="s">
        <v>82</v>
      </c>
      <c r="E267" s="13">
        <v>44419</v>
      </c>
      <c r="F267" s="77" t="s">
        <v>1556</v>
      </c>
      <c r="G267" s="13">
        <v>44422</v>
      </c>
      <c r="H267" s="78" t="s">
        <v>1557</v>
      </c>
      <c r="I267" s="15">
        <v>59</v>
      </c>
      <c r="J267" s="15">
        <v>30</v>
      </c>
      <c r="K267" s="15">
        <v>30</v>
      </c>
      <c r="L267" s="15">
        <v>8</v>
      </c>
      <c r="M267" s="84">
        <v>13.275</v>
      </c>
      <c r="N267" s="73">
        <v>13</v>
      </c>
      <c r="O267" s="64">
        <v>3000</v>
      </c>
      <c r="P267" s="65">
        <f>Table22452368910111213141516171819202122242345678910111213141516[[#This Row],[PEMBULATAN]]*O267</f>
        <v>39000</v>
      </c>
    </row>
    <row r="268" spans="1:16" ht="22.5" customHeight="1" x14ac:dyDescent="0.2">
      <c r="A268" s="144" t="s">
        <v>33</v>
      </c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6"/>
      <c r="M268" s="80">
        <f>SUBTOTAL(109,Table22452368910111213141516171819202122242345678910111213141516[KG VOLUME])</f>
        <v>6138.0862499999985</v>
      </c>
      <c r="N268" s="68">
        <f>SUM(N3:N267)</f>
        <v>6911</v>
      </c>
      <c r="O268" s="147">
        <f>SUM(P3:P267)</f>
        <v>20733000</v>
      </c>
      <c r="P268" s="148"/>
    </row>
    <row r="269" spans="1:16" ht="22.5" customHeight="1" x14ac:dyDescent="0.2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6"/>
      <c r="N269" s="88" t="s">
        <v>54</v>
      </c>
      <c r="O269" s="87"/>
      <c r="P269" s="87">
        <f>O268*10%</f>
        <v>2073300</v>
      </c>
    </row>
    <row r="270" spans="1:16" x14ac:dyDescent="0.2">
      <c r="A270" s="11"/>
      <c r="B270" s="56" t="s">
        <v>47</v>
      </c>
      <c r="C270" s="55"/>
      <c r="D270" s="57" t="s">
        <v>48</v>
      </c>
      <c r="H270" s="63"/>
      <c r="N270" s="62" t="s">
        <v>34</v>
      </c>
      <c r="P270" s="69">
        <f>O268*1%</f>
        <v>207330</v>
      </c>
    </row>
    <row r="271" spans="1:16" x14ac:dyDescent="0.2">
      <c r="A271" s="11"/>
      <c r="H271" s="63"/>
      <c r="N271" s="62" t="s">
        <v>35</v>
      </c>
      <c r="P271" s="71">
        <v>0</v>
      </c>
    </row>
    <row r="272" spans="1:16" ht="15.75" thickBot="1" x14ac:dyDescent="0.25">
      <c r="A272" s="11"/>
      <c r="H272" s="63"/>
      <c r="N272" s="62" t="s">
        <v>36</v>
      </c>
      <c r="P272" s="71">
        <v>0</v>
      </c>
    </row>
    <row r="273" spans="1:16" x14ac:dyDescent="0.2">
      <c r="A273" s="11"/>
      <c r="H273" s="63"/>
      <c r="N273" s="66" t="s">
        <v>37</v>
      </c>
      <c r="O273" s="67"/>
      <c r="P273" s="70">
        <f>O268-P269+P270</f>
        <v>18867030</v>
      </c>
    </row>
    <row r="274" spans="1:16" x14ac:dyDescent="0.2">
      <c r="B274" s="56"/>
      <c r="C274" s="55"/>
      <c r="D274" s="57"/>
    </row>
    <row r="276" spans="1:16" x14ac:dyDescent="0.2">
      <c r="A276" s="11"/>
      <c r="H276" s="63"/>
      <c r="P276" s="72"/>
    </row>
    <row r="277" spans="1:16" x14ac:dyDescent="0.2">
      <c r="A277" s="11"/>
      <c r="H277" s="63"/>
      <c r="O277" s="58"/>
      <c r="P277" s="72"/>
    </row>
    <row r="278" spans="1:16" s="3" customFormat="1" x14ac:dyDescent="0.25">
      <c r="A278" s="11"/>
      <c r="B278" s="2"/>
      <c r="C278" s="2"/>
      <c r="E278" s="12"/>
      <c r="H278" s="63"/>
      <c r="N278" s="14"/>
      <c r="O278" s="14"/>
      <c r="P278" s="14"/>
    </row>
    <row r="279" spans="1:16" s="3" customFormat="1" x14ac:dyDescent="0.25">
      <c r="A279" s="11"/>
      <c r="B279" s="2"/>
      <c r="C279" s="2"/>
      <c r="E279" s="12"/>
      <c r="H279" s="63"/>
      <c r="N279" s="14"/>
      <c r="O279" s="14"/>
      <c r="P279" s="14"/>
    </row>
    <row r="280" spans="1:16" s="3" customFormat="1" x14ac:dyDescent="0.25">
      <c r="A280" s="11"/>
      <c r="B280" s="2"/>
      <c r="C280" s="2"/>
      <c r="E280" s="12"/>
      <c r="H280" s="63"/>
      <c r="N280" s="14"/>
      <c r="O280" s="14"/>
      <c r="P280" s="14"/>
    </row>
    <row r="281" spans="1:16" s="3" customFormat="1" x14ac:dyDescent="0.25">
      <c r="A281" s="11"/>
      <c r="B281" s="2"/>
      <c r="C281" s="2"/>
      <c r="E281" s="12"/>
      <c r="H281" s="63"/>
      <c r="N281" s="14"/>
      <c r="O281" s="14"/>
      <c r="P281" s="14"/>
    </row>
    <row r="282" spans="1:16" s="3" customFormat="1" x14ac:dyDescent="0.25">
      <c r="A282" s="11"/>
      <c r="B282" s="2"/>
      <c r="C282" s="2"/>
      <c r="E282" s="12"/>
      <c r="H282" s="63"/>
      <c r="N282" s="14"/>
      <c r="O282" s="14"/>
      <c r="P282" s="14"/>
    </row>
    <row r="283" spans="1:16" s="3" customFormat="1" x14ac:dyDescent="0.25">
      <c r="A283" s="11"/>
      <c r="B283" s="2"/>
      <c r="C283" s="2"/>
      <c r="E283" s="12"/>
      <c r="H283" s="63"/>
      <c r="N283" s="14"/>
      <c r="O283" s="14"/>
      <c r="P283" s="14"/>
    </row>
    <row r="284" spans="1:16" s="3" customFormat="1" x14ac:dyDescent="0.25">
      <c r="A284" s="11"/>
      <c r="B284" s="2"/>
      <c r="C284" s="2"/>
      <c r="E284" s="12"/>
      <c r="H284" s="63"/>
      <c r="N284" s="14"/>
      <c r="O284" s="14"/>
      <c r="P284" s="14"/>
    </row>
    <row r="285" spans="1:16" s="3" customFormat="1" x14ac:dyDescent="0.25">
      <c r="A285" s="11"/>
      <c r="B285" s="2"/>
      <c r="C285" s="2"/>
      <c r="E285" s="12"/>
      <c r="H285" s="63"/>
      <c r="N285" s="14"/>
      <c r="O285" s="14"/>
      <c r="P285" s="14"/>
    </row>
    <row r="286" spans="1:16" s="3" customFormat="1" x14ac:dyDescent="0.25">
      <c r="A286" s="11"/>
      <c r="B286" s="2"/>
      <c r="C286" s="2"/>
      <c r="E286" s="12"/>
      <c r="H286" s="63"/>
      <c r="N286" s="14"/>
      <c r="O286" s="14"/>
      <c r="P286" s="14"/>
    </row>
    <row r="287" spans="1:16" s="3" customFormat="1" x14ac:dyDescent="0.25">
      <c r="A287" s="11"/>
      <c r="B287" s="2"/>
      <c r="C287" s="2"/>
      <c r="E287" s="12"/>
      <c r="H287" s="63"/>
      <c r="N287" s="14"/>
      <c r="O287" s="14"/>
      <c r="P287" s="14"/>
    </row>
    <row r="288" spans="1:16" s="3" customFormat="1" x14ac:dyDescent="0.25">
      <c r="A288" s="11"/>
      <c r="B288" s="2"/>
      <c r="C288" s="2"/>
      <c r="E288" s="12"/>
      <c r="H288" s="63"/>
      <c r="N288" s="14"/>
      <c r="O288" s="14"/>
      <c r="P288" s="14"/>
    </row>
    <row r="289" spans="1:16" s="3" customFormat="1" x14ac:dyDescent="0.25">
      <c r="A289" s="11"/>
      <c r="B289" s="2"/>
      <c r="C289" s="2"/>
      <c r="E289" s="12"/>
      <c r="H289" s="63"/>
      <c r="N289" s="14"/>
      <c r="O289" s="14"/>
      <c r="P289" s="14"/>
    </row>
  </sheetData>
  <mergeCells count="3">
    <mergeCell ref="A3:A4"/>
    <mergeCell ref="A268:L268"/>
    <mergeCell ref="O268:P268"/>
  </mergeCells>
  <conditionalFormatting sqref="B3">
    <cfRule type="duplicateValues" dxfId="338" priority="2"/>
  </conditionalFormatting>
  <conditionalFormatting sqref="B4:B267">
    <cfRule type="duplicateValues" dxfId="337" priority="6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rgb="FF92D050"/>
  </sheetPr>
  <dimension ref="A1:P210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18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2326</v>
      </c>
      <c r="B3" s="75" t="s">
        <v>2327</v>
      </c>
      <c r="C3" s="9" t="s">
        <v>2328</v>
      </c>
      <c r="D3" s="77" t="s">
        <v>198</v>
      </c>
      <c r="E3" s="13">
        <v>44420</v>
      </c>
      <c r="F3" s="77" t="s">
        <v>2516</v>
      </c>
      <c r="G3" s="13">
        <v>44424</v>
      </c>
      <c r="H3" s="10" t="s">
        <v>2517</v>
      </c>
      <c r="I3" s="1">
        <v>90</v>
      </c>
      <c r="J3" s="1">
        <v>60</v>
      </c>
      <c r="K3" s="1">
        <v>21</v>
      </c>
      <c r="L3" s="1">
        <v>10</v>
      </c>
      <c r="M3" s="83">
        <v>28.35</v>
      </c>
      <c r="N3" s="8">
        <v>29</v>
      </c>
      <c r="O3" s="64">
        <v>3000</v>
      </c>
      <c r="P3" s="65">
        <f>Table2245236891011121314151617181920212224234567891011121314151617[[#This Row],[PEMBULATAN]]*O3</f>
        <v>87000</v>
      </c>
    </row>
    <row r="4" spans="1:16" ht="39" customHeight="1" x14ac:dyDescent="0.2">
      <c r="A4" s="143"/>
      <c r="B4" s="76"/>
      <c r="C4" s="9" t="s">
        <v>2329</v>
      </c>
      <c r="D4" s="77" t="s">
        <v>198</v>
      </c>
      <c r="E4" s="13">
        <v>44420</v>
      </c>
      <c r="F4" s="77" t="s">
        <v>2516</v>
      </c>
      <c r="G4" s="13">
        <v>44424</v>
      </c>
      <c r="H4" s="10" t="s">
        <v>2517</v>
      </c>
      <c r="I4" s="1">
        <v>96</v>
      </c>
      <c r="J4" s="1">
        <v>51</v>
      </c>
      <c r="K4" s="1">
        <v>50</v>
      </c>
      <c r="L4" s="1">
        <v>11</v>
      </c>
      <c r="M4" s="83">
        <v>61.2</v>
      </c>
      <c r="N4" s="8">
        <v>61</v>
      </c>
      <c r="O4" s="64">
        <v>3000</v>
      </c>
      <c r="P4" s="65">
        <f>Table2245236891011121314151617181920212224234567891011121314151617[[#This Row],[PEMBULATAN]]*O4</f>
        <v>183000</v>
      </c>
    </row>
    <row r="5" spans="1:16" ht="39" customHeight="1" x14ac:dyDescent="0.2">
      <c r="A5" s="93"/>
      <c r="B5" s="76"/>
      <c r="C5" s="90" t="s">
        <v>2330</v>
      </c>
      <c r="D5" s="79" t="s">
        <v>198</v>
      </c>
      <c r="E5" s="13">
        <v>44420</v>
      </c>
      <c r="F5" s="77" t="s">
        <v>2516</v>
      </c>
      <c r="G5" s="13">
        <v>44424</v>
      </c>
      <c r="H5" s="78" t="s">
        <v>2517</v>
      </c>
      <c r="I5" s="15">
        <v>110</v>
      </c>
      <c r="J5" s="15">
        <v>90</v>
      </c>
      <c r="K5" s="15">
        <v>50</v>
      </c>
      <c r="L5" s="15">
        <v>13</v>
      </c>
      <c r="M5" s="84">
        <v>123.75</v>
      </c>
      <c r="N5" s="73">
        <v>124</v>
      </c>
      <c r="O5" s="64">
        <v>3000</v>
      </c>
      <c r="P5" s="65">
        <f>Table2245236891011121314151617181920212224234567891011121314151617[[#This Row],[PEMBULATAN]]*O5</f>
        <v>372000</v>
      </c>
    </row>
    <row r="6" spans="1:16" ht="39" customHeight="1" x14ac:dyDescent="0.2">
      <c r="A6" s="94"/>
      <c r="B6" s="76"/>
      <c r="C6" s="90" t="s">
        <v>2331</v>
      </c>
      <c r="D6" s="79" t="s">
        <v>198</v>
      </c>
      <c r="E6" s="13">
        <v>44420</v>
      </c>
      <c r="F6" s="77" t="s">
        <v>2516</v>
      </c>
      <c r="G6" s="13">
        <v>44424</v>
      </c>
      <c r="H6" s="78" t="s">
        <v>2517</v>
      </c>
      <c r="I6" s="15">
        <v>50</v>
      </c>
      <c r="J6" s="15">
        <v>20</v>
      </c>
      <c r="K6" s="15">
        <v>20</v>
      </c>
      <c r="L6" s="15">
        <v>2</v>
      </c>
      <c r="M6" s="84">
        <v>5</v>
      </c>
      <c r="N6" s="73">
        <v>5</v>
      </c>
      <c r="O6" s="64">
        <v>3000</v>
      </c>
      <c r="P6" s="65">
        <f>Table2245236891011121314151617181920212224234567891011121314151617[[#This Row],[PEMBULATAN]]*O6</f>
        <v>15000</v>
      </c>
    </row>
    <row r="7" spans="1:16" ht="39" customHeight="1" x14ac:dyDescent="0.2">
      <c r="A7" s="94"/>
      <c r="B7" s="76"/>
      <c r="C7" s="90" t="s">
        <v>2332</v>
      </c>
      <c r="D7" s="79" t="s">
        <v>198</v>
      </c>
      <c r="E7" s="13">
        <v>44420</v>
      </c>
      <c r="F7" s="77" t="s">
        <v>2516</v>
      </c>
      <c r="G7" s="13">
        <v>44424</v>
      </c>
      <c r="H7" s="78" t="s">
        <v>2517</v>
      </c>
      <c r="I7" s="15">
        <v>90</v>
      </c>
      <c r="J7" s="15">
        <v>60</v>
      </c>
      <c r="K7" s="15">
        <v>21</v>
      </c>
      <c r="L7" s="15">
        <v>7</v>
      </c>
      <c r="M7" s="84">
        <v>28.35</v>
      </c>
      <c r="N7" s="73">
        <v>29</v>
      </c>
      <c r="O7" s="64">
        <v>3000</v>
      </c>
      <c r="P7" s="65">
        <f>Table2245236891011121314151617181920212224234567891011121314151617[[#This Row],[PEMBULATAN]]*O7</f>
        <v>87000</v>
      </c>
    </row>
    <row r="8" spans="1:16" ht="39" customHeight="1" x14ac:dyDescent="0.2">
      <c r="A8" s="94"/>
      <c r="B8" s="76"/>
      <c r="C8" s="90" t="s">
        <v>2333</v>
      </c>
      <c r="D8" s="79" t="s">
        <v>198</v>
      </c>
      <c r="E8" s="13">
        <v>44420</v>
      </c>
      <c r="F8" s="77" t="s">
        <v>2516</v>
      </c>
      <c r="G8" s="13">
        <v>44424</v>
      </c>
      <c r="H8" s="78" t="s">
        <v>2517</v>
      </c>
      <c r="I8" s="15">
        <v>61</v>
      </c>
      <c r="J8" s="15">
        <v>43</v>
      </c>
      <c r="K8" s="15">
        <v>10</v>
      </c>
      <c r="L8" s="15">
        <v>3</v>
      </c>
      <c r="M8" s="84">
        <v>6.5575000000000001</v>
      </c>
      <c r="N8" s="73">
        <v>7</v>
      </c>
      <c r="O8" s="64">
        <v>3000</v>
      </c>
      <c r="P8" s="65">
        <f>Table2245236891011121314151617181920212224234567891011121314151617[[#This Row],[PEMBULATAN]]*O8</f>
        <v>21000</v>
      </c>
    </row>
    <row r="9" spans="1:16" ht="39" customHeight="1" x14ac:dyDescent="0.2">
      <c r="A9" s="94"/>
      <c r="B9" s="76"/>
      <c r="C9" s="90" t="s">
        <v>2334</v>
      </c>
      <c r="D9" s="79" t="s">
        <v>198</v>
      </c>
      <c r="E9" s="13">
        <v>44420</v>
      </c>
      <c r="F9" s="77" t="s">
        <v>2516</v>
      </c>
      <c r="G9" s="13">
        <v>44424</v>
      </c>
      <c r="H9" s="78" t="s">
        <v>2517</v>
      </c>
      <c r="I9" s="15">
        <v>51</v>
      </c>
      <c r="J9" s="15">
        <v>30</v>
      </c>
      <c r="K9" s="15">
        <v>20</v>
      </c>
      <c r="L9" s="15">
        <v>2</v>
      </c>
      <c r="M9" s="84">
        <v>7.65</v>
      </c>
      <c r="N9" s="73">
        <v>8</v>
      </c>
      <c r="O9" s="64">
        <v>3000</v>
      </c>
      <c r="P9" s="65">
        <f>Table2245236891011121314151617181920212224234567891011121314151617[[#This Row],[PEMBULATAN]]*O9</f>
        <v>24000</v>
      </c>
    </row>
    <row r="10" spans="1:16" ht="39" customHeight="1" x14ac:dyDescent="0.2">
      <c r="A10" s="94"/>
      <c r="B10" s="76"/>
      <c r="C10" s="90" t="s">
        <v>2335</v>
      </c>
      <c r="D10" s="79" t="s">
        <v>198</v>
      </c>
      <c r="E10" s="13">
        <v>44420</v>
      </c>
      <c r="F10" s="77" t="s">
        <v>2516</v>
      </c>
      <c r="G10" s="13">
        <v>44424</v>
      </c>
      <c r="H10" s="78" t="s">
        <v>2517</v>
      </c>
      <c r="I10" s="15">
        <v>96</v>
      </c>
      <c r="J10" s="15">
        <v>70</v>
      </c>
      <c r="K10" s="15">
        <v>10</v>
      </c>
      <c r="L10" s="15">
        <v>2</v>
      </c>
      <c r="M10" s="84">
        <v>16.8</v>
      </c>
      <c r="N10" s="73">
        <v>17</v>
      </c>
      <c r="O10" s="64">
        <v>3000</v>
      </c>
      <c r="P10" s="65">
        <f>Table2245236891011121314151617181920212224234567891011121314151617[[#This Row],[PEMBULATAN]]*O10</f>
        <v>51000</v>
      </c>
    </row>
    <row r="11" spans="1:16" ht="39" customHeight="1" x14ac:dyDescent="0.2">
      <c r="A11" s="94"/>
      <c r="B11" s="76"/>
      <c r="C11" s="90" t="s">
        <v>2336</v>
      </c>
      <c r="D11" s="79" t="s">
        <v>198</v>
      </c>
      <c r="E11" s="13">
        <v>44420</v>
      </c>
      <c r="F11" s="77" t="s">
        <v>2516</v>
      </c>
      <c r="G11" s="13">
        <v>44424</v>
      </c>
      <c r="H11" s="78" t="s">
        <v>2517</v>
      </c>
      <c r="I11" s="15">
        <v>100</v>
      </c>
      <c r="J11" s="15">
        <v>80</v>
      </c>
      <c r="K11" s="15">
        <v>31</v>
      </c>
      <c r="L11" s="15">
        <v>11</v>
      </c>
      <c r="M11" s="84">
        <v>62</v>
      </c>
      <c r="N11" s="73">
        <v>62</v>
      </c>
      <c r="O11" s="64">
        <v>3000</v>
      </c>
      <c r="P11" s="65">
        <f>Table2245236891011121314151617181920212224234567891011121314151617[[#This Row],[PEMBULATAN]]*O11</f>
        <v>186000</v>
      </c>
    </row>
    <row r="12" spans="1:16" ht="39" customHeight="1" x14ac:dyDescent="0.2">
      <c r="A12" s="94"/>
      <c r="B12" s="76"/>
      <c r="C12" s="90" t="s">
        <v>2337</v>
      </c>
      <c r="D12" s="79" t="s">
        <v>198</v>
      </c>
      <c r="E12" s="13">
        <v>44420</v>
      </c>
      <c r="F12" s="77" t="s">
        <v>2516</v>
      </c>
      <c r="G12" s="13">
        <v>44424</v>
      </c>
      <c r="H12" s="78" t="s">
        <v>2517</v>
      </c>
      <c r="I12" s="15">
        <v>50</v>
      </c>
      <c r="J12" s="15">
        <v>40</v>
      </c>
      <c r="K12" s="15">
        <v>25</v>
      </c>
      <c r="L12" s="15">
        <v>3</v>
      </c>
      <c r="M12" s="84">
        <v>12.5</v>
      </c>
      <c r="N12" s="73">
        <v>13</v>
      </c>
      <c r="O12" s="64">
        <v>3000</v>
      </c>
      <c r="P12" s="65">
        <f>Table2245236891011121314151617181920212224234567891011121314151617[[#This Row],[PEMBULATAN]]*O12</f>
        <v>39000</v>
      </c>
    </row>
    <row r="13" spans="1:16" ht="39" customHeight="1" x14ac:dyDescent="0.2">
      <c r="A13" s="94"/>
      <c r="B13" s="76"/>
      <c r="C13" s="90" t="s">
        <v>2338</v>
      </c>
      <c r="D13" s="79" t="s">
        <v>198</v>
      </c>
      <c r="E13" s="13">
        <v>44420</v>
      </c>
      <c r="F13" s="77" t="s">
        <v>2516</v>
      </c>
      <c r="G13" s="13">
        <v>44424</v>
      </c>
      <c r="H13" s="78" t="s">
        <v>2517</v>
      </c>
      <c r="I13" s="15">
        <v>50</v>
      </c>
      <c r="J13" s="15">
        <v>34</v>
      </c>
      <c r="K13" s="15">
        <v>20</v>
      </c>
      <c r="L13" s="15">
        <v>4</v>
      </c>
      <c r="M13" s="84">
        <v>8.5</v>
      </c>
      <c r="N13" s="73">
        <v>9</v>
      </c>
      <c r="O13" s="64">
        <v>3000</v>
      </c>
      <c r="P13" s="65">
        <f>Table2245236891011121314151617181920212224234567891011121314151617[[#This Row],[PEMBULATAN]]*O13</f>
        <v>27000</v>
      </c>
    </row>
    <row r="14" spans="1:16" ht="39" customHeight="1" x14ac:dyDescent="0.2">
      <c r="A14" s="94"/>
      <c r="B14" s="76"/>
      <c r="C14" s="90" t="s">
        <v>2339</v>
      </c>
      <c r="D14" s="79" t="s">
        <v>198</v>
      </c>
      <c r="E14" s="13">
        <v>44420</v>
      </c>
      <c r="F14" s="77" t="s">
        <v>2516</v>
      </c>
      <c r="G14" s="13">
        <v>44424</v>
      </c>
      <c r="H14" s="78" t="s">
        <v>2517</v>
      </c>
      <c r="I14" s="15">
        <v>51</v>
      </c>
      <c r="J14" s="15">
        <v>40</v>
      </c>
      <c r="K14" s="15">
        <v>30</v>
      </c>
      <c r="L14" s="15">
        <v>6</v>
      </c>
      <c r="M14" s="84">
        <v>15.3</v>
      </c>
      <c r="N14" s="73">
        <v>16</v>
      </c>
      <c r="O14" s="64">
        <v>3000</v>
      </c>
      <c r="P14" s="65">
        <f>Table2245236891011121314151617181920212224234567891011121314151617[[#This Row],[PEMBULATAN]]*O14</f>
        <v>48000</v>
      </c>
    </row>
    <row r="15" spans="1:16" ht="39" customHeight="1" x14ac:dyDescent="0.2">
      <c r="A15" s="94"/>
      <c r="B15" s="76"/>
      <c r="C15" s="90" t="s">
        <v>2340</v>
      </c>
      <c r="D15" s="79" t="s">
        <v>198</v>
      </c>
      <c r="E15" s="13">
        <v>44420</v>
      </c>
      <c r="F15" s="77" t="s">
        <v>2516</v>
      </c>
      <c r="G15" s="13">
        <v>44424</v>
      </c>
      <c r="H15" s="78" t="s">
        <v>2517</v>
      </c>
      <c r="I15" s="15">
        <v>70</v>
      </c>
      <c r="J15" s="15">
        <v>30</v>
      </c>
      <c r="K15" s="15">
        <v>10</v>
      </c>
      <c r="L15" s="15">
        <v>1</v>
      </c>
      <c r="M15" s="84">
        <v>5.25</v>
      </c>
      <c r="N15" s="73">
        <v>5</v>
      </c>
      <c r="O15" s="64">
        <v>3000</v>
      </c>
      <c r="P15" s="65">
        <f>Table2245236891011121314151617181920212224234567891011121314151617[[#This Row],[PEMBULATAN]]*O15</f>
        <v>15000</v>
      </c>
    </row>
    <row r="16" spans="1:16" ht="39" customHeight="1" x14ac:dyDescent="0.2">
      <c r="A16" s="94"/>
      <c r="B16" s="76"/>
      <c r="C16" s="90" t="s">
        <v>2341</v>
      </c>
      <c r="D16" s="79" t="s">
        <v>198</v>
      </c>
      <c r="E16" s="13">
        <v>44420</v>
      </c>
      <c r="F16" s="77" t="s">
        <v>2516</v>
      </c>
      <c r="G16" s="13">
        <v>44424</v>
      </c>
      <c r="H16" s="78" t="s">
        <v>2517</v>
      </c>
      <c r="I16" s="15">
        <v>50</v>
      </c>
      <c r="J16" s="15">
        <v>40</v>
      </c>
      <c r="K16" s="15">
        <v>31</v>
      </c>
      <c r="L16" s="15">
        <v>8</v>
      </c>
      <c r="M16" s="84">
        <v>15.5</v>
      </c>
      <c r="N16" s="73">
        <v>16</v>
      </c>
      <c r="O16" s="64">
        <v>3000</v>
      </c>
      <c r="P16" s="65">
        <f>Table2245236891011121314151617181920212224234567891011121314151617[[#This Row],[PEMBULATAN]]*O16</f>
        <v>48000</v>
      </c>
    </row>
    <row r="17" spans="1:16" ht="39" customHeight="1" x14ac:dyDescent="0.2">
      <c r="A17" s="94"/>
      <c r="B17" s="76"/>
      <c r="C17" s="90" t="s">
        <v>2342</v>
      </c>
      <c r="D17" s="79" t="s">
        <v>198</v>
      </c>
      <c r="E17" s="13">
        <v>44420</v>
      </c>
      <c r="F17" s="77" t="s">
        <v>2516</v>
      </c>
      <c r="G17" s="13">
        <v>44424</v>
      </c>
      <c r="H17" s="78" t="s">
        <v>2517</v>
      </c>
      <c r="I17" s="15">
        <v>80</v>
      </c>
      <c r="J17" s="15">
        <v>51</v>
      </c>
      <c r="K17" s="15">
        <v>31</v>
      </c>
      <c r="L17" s="15">
        <v>9</v>
      </c>
      <c r="M17" s="84">
        <v>31.62</v>
      </c>
      <c r="N17" s="73">
        <v>32</v>
      </c>
      <c r="O17" s="64">
        <v>3000</v>
      </c>
      <c r="P17" s="65">
        <f>Table2245236891011121314151617181920212224234567891011121314151617[[#This Row],[PEMBULATAN]]*O17</f>
        <v>96000</v>
      </c>
    </row>
    <row r="18" spans="1:16" ht="39" customHeight="1" x14ac:dyDescent="0.2">
      <c r="A18" s="94"/>
      <c r="B18" s="76"/>
      <c r="C18" s="90" t="s">
        <v>2343</v>
      </c>
      <c r="D18" s="79" t="s">
        <v>198</v>
      </c>
      <c r="E18" s="13">
        <v>44420</v>
      </c>
      <c r="F18" s="77" t="s">
        <v>2516</v>
      </c>
      <c r="G18" s="13">
        <v>44424</v>
      </c>
      <c r="H18" s="78" t="s">
        <v>2517</v>
      </c>
      <c r="I18" s="15">
        <v>80</v>
      </c>
      <c r="J18" s="15">
        <v>70</v>
      </c>
      <c r="K18" s="15">
        <v>31</v>
      </c>
      <c r="L18" s="15">
        <v>12</v>
      </c>
      <c r="M18" s="84">
        <v>43.4</v>
      </c>
      <c r="N18" s="73">
        <v>44</v>
      </c>
      <c r="O18" s="64">
        <v>3000</v>
      </c>
      <c r="P18" s="65">
        <f>Table2245236891011121314151617181920212224234567891011121314151617[[#This Row],[PEMBULATAN]]*O18</f>
        <v>132000</v>
      </c>
    </row>
    <row r="19" spans="1:16" ht="39" customHeight="1" x14ac:dyDescent="0.2">
      <c r="A19" s="94"/>
      <c r="B19" s="76"/>
      <c r="C19" s="90" t="s">
        <v>2344</v>
      </c>
      <c r="D19" s="79" t="s">
        <v>198</v>
      </c>
      <c r="E19" s="13">
        <v>44420</v>
      </c>
      <c r="F19" s="77" t="s">
        <v>2516</v>
      </c>
      <c r="G19" s="13">
        <v>44424</v>
      </c>
      <c r="H19" s="78" t="s">
        <v>2517</v>
      </c>
      <c r="I19" s="15">
        <v>100</v>
      </c>
      <c r="J19" s="15">
        <v>60</v>
      </c>
      <c r="K19" s="15">
        <v>33</v>
      </c>
      <c r="L19" s="15">
        <v>6</v>
      </c>
      <c r="M19" s="84">
        <v>49.5</v>
      </c>
      <c r="N19" s="73">
        <v>50</v>
      </c>
      <c r="O19" s="64">
        <v>3000</v>
      </c>
      <c r="P19" s="65">
        <f>Table2245236891011121314151617181920212224234567891011121314151617[[#This Row],[PEMBULATAN]]*O19</f>
        <v>150000</v>
      </c>
    </row>
    <row r="20" spans="1:16" ht="39" customHeight="1" x14ac:dyDescent="0.2">
      <c r="A20" s="94"/>
      <c r="B20" s="76"/>
      <c r="C20" s="90" t="s">
        <v>2345</v>
      </c>
      <c r="D20" s="79" t="s">
        <v>198</v>
      </c>
      <c r="E20" s="13">
        <v>44420</v>
      </c>
      <c r="F20" s="77" t="s">
        <v>2516</v>
      </c>
      <c r="G20" s="13">
        <v>44424</v>
      </c>
      <c r="H20" s="78" t="s">
        <v>2517</v>
      </c>
      <c r="I20" s="15">
        <v>100</v>
      </c>
      <c r="J20" s="15">
        <v>20</v>
      </c>
      <c r="K20" s="15">
        <v>20</v>
      </c>
      <c r="L20" s="15">
        <v>12</v>
      </c>
      <c r="M20" s="84">
        <v>10</v>
      </c>
      <c r="N20" s="73">
        <v>12</v>
      </c>
      <c r="O20" s="64">
        <v>3000</v>
      </c>
      <c r="P20" s="65">
        <f>Table2245236891011121314151617181920212224234567891011121314151617[[#This Row],[PEMBULATAN]]*O20</f>
        <v>36000</v>
      </c>
    </row>
    <row r="21" spans="1:16" ht="39" customHeight="1" x14ac:dyDescent="0.2">
      <c r="A21" s="94"/>
      <c r="B21" s="76"/>
      <c r="C21" s="90" t="s">
        <v>2346</v>
      </c>
      <c r="D21" s="79" t="s">
        <v>198</v>
      </c>
      <c r="E21" s="13">
        <v>44420</v>
      </c>
      <c r="F21" s="77" t="s">
        <v>2516</v>
      </c>
      <c r="G21" s="13">
        <v>44424</v>
      </c>
      <c r="H21" s="78" t="s">
        <v>2517</v>
      </c>
      <c r="I21" s="15">
        <v>100</v>
      </c>
      <c r="J21" s="15">
        <v>61</v>
      </c>
      <c r="K21" s="15">
        <v>30</v>
      </c>
      <c r="L21" s="15">
        <v>14</v>
      </c>
      <c r="M21" s="84">
        <v>45.75</v>
      </c>
      <c r="N21" s="73">
        <v>46</v>
      </c>
      <c r="O21" s="64">
        <v>3000</v>
      </c>
      <c r="P21" s="65">
        <f>Table2245236891011121314151617181920212224234567891011121314151617[[#This Row],[PEMBULATAN]]*O21</f>
        <v>138000</v>
      </c>
    </row>
    <row r="22" spans="1:16" ht="39" customHeight="1" x14ac:dyDescent="0.2">
      <c r="A22" s="94"/>
      <c r="B22" s="76"/>
      <c r="C22" s="90" t="s">
        <v>2347</v>
      </c>
      <c r="D22" s="79" t="s">
        <v>198</v>
      </c>
      <c r="E22" s="13">
        <v>44420</v>
      </c>
      <c r="F22" s="77" t="s">
        <v>2516</v>
      </c>
      <c r="G22" s="13">
        <v>44424</v>
      </c>
      <c r="H22" s="78" t="s">
        <v>2517</v>
      </c>
      <c r="I22" s="15">
        <v>90</v>
      </c>
      <c r="J22" s="15">
        <v>28</v>
      </c>
      <c r="K22" s="15">
        <v>60</v>
      </c>
      <c r="L22" s="15">
        <v>16</v>
      </c>
      <c r="M22" s="84">
        <v>37.799999999999997</v>
      </c>
      <c r="N22" s="73">
        <v>38</v>
      </c>
      <c r="O22" s="64">
        <v>3000</v>
      </c>
      <c r="P22" s="65">
        <f>Table2245236891011121314151617181920212224234567891011121314151617[[#This Row],[PEMBULATAN]]*O22</f>
        <v>114000</v>
      </c>
    </row>
    <row r="23" spans="1:16" ht="39" customHeight="1" x14ac:dyDescent="0.2">
      <c r="A23" s="94"/>
      <c r="B23" s="76"/>
      <c r="C23" s="90" t="s">
        <v>2348</v>
      </c>
      <c r="D23" s="79" t="s">
        <v>198</v>
      </c>
      <c r="E23" s="13">
        <v>44420</v>
      </c>
      <c r="F23" s="77" t="s">
        <v>2516</v>
      </c>
      <c r="G23" s="13">
        <v>44424</v>
      </c>
      <c r="H23" s="78" t="s">
        <v>2517</v>
      </c>
      <c r="I23" s="15">
        <v>100</v>
      </c>
      <c r="J23" s="15">
        <v>60</v>
      </c>
      <c r="K23" s="15">
        <v>43</v>
      </c>
      <c r="L23" s="15">
        <v>14</v>
      </c>
      <c r="M23" s="84">
        <v>64.5</v>
      </c>
      <c r="N23" s="73">
        <v>65</v>
      </c>
      <c r="O23" s="64">
        <v>3000</v>
      </c>
      <c r="P23" s="65">
        <f>Table2245236891011121314151617181920212224234567891011121314151617[[#This Row],[PEMBULATAN]]*O23</f>
        <v>195000</v>
      </c>
    </row>
    <row r="24" spans="1:16" ht="39" customHeight="1" x14ac:dyDescent="0.2">
      <c r="A24" s="94"/>
      <c r="B24" s="76"/>
      <c r="C24" s="90" t="s">
        <v>2349</v>
      </c>
      <c r="D24" s="79" t="s">
        <v>198</v>
      </c>
      <c r="E24" s="13">
        <v>44420</v>
      </c>
      <c r="F24" s="77" t="s">
        <v>2516</v>
      </c>
      <c r="G24" s="13">
        <v>44424</v>
      </c>
      <c r="H24" s="78" t="s">
        <v>2517</v>
      </c>
      <c r="I24" s="15">
        <v>90</v>
      </c>
      <c r="J24" s="15">
        <v>60</v>
      </c>
      <c r="K24" s="15">
        <v>31</v>
      </c>
      <c r="L24" s="15">
        <v>15</v>
      </c>
      <c r="M24" s="84">
        <v>41.85</v>
      </c>
      <c r="N24" s="73">
        <v>42</v>
      </c>
      <c r="O24" s="64">
        <v>3000</v>
      </c>
      <c r="P24" s="65">
        <f>Table2245236891011121314151617181920212224234567891011121314151617[[#This Row],[PEMBULATAN]]*O24</f>
        <v>126000</v>
      </c>
    </row>
    <row r="25" spans="1:16" ht="39" customHeight="1" x14ac:dyDescent="0.2">
      <c r="A25" s="94"/>
      <c r="B25" s="76"/>
      <c r="C25" s="90" t="s">
        <v>2350</v>
      </c>
      <c r="D25" s="79" t="s">
        <v>198</v>
      </c>
      <c r="E25" s="13">
        <v>44420</v>
      </c>
      <c r="F25" s="77" t="s">
        <v>2516</v>
      </c>
      <c r="G25" s="13">
        <v>44424</v>
      </c>
      <c r="H25" s="78" t="s">
        <v>2517</v>
      </c>
      <c r="I25" s="15">
        <v>30</v>
      </c>
      <c r="J25" s="15">
        <v>40</v>
      </c>
      <c r="K25" s="15">
        <v>20</v>
      </c>
      <c r="L25" s="15">
        <v>1</v>
      </c>
      <c r="M25" s="84">
        <v>6</v>
      </c>
      <c r="N25" s="73">
        <v>6</v>
      </c>
      <c r="O25" s="64">
        <v>3000</v>
      </c>
      <c r="P25" s="65">
        <f>Table2245236891011121314151617181920212224234567891011121314151617[[#This Row],[PEMBULATAN]]*O25</f>
        <v>18000</v>
      </c>
    </row>
    <row r="26" spans="1:16" ht="39" customHeight="1" x14ac:dyDescent="0.2">
      <c r="A26" s="94"/>
      <c r="B26" s="76"/>
      <c r="C26" s="90" t="s">
        <v>2351</v>
      </c>
      <c r="D26" s="79" t="s">
        <v>198</v>
      </c>
      <c r="E26" s="13">
        <v>44420</v>
      </c>
      <c r="F26" s="77" t="s">
        <v>2516</v>
      </c>
      <c r="G26" s="13">
        <v>44424</v>
      </c>
      <c r="H26" s="78" t="s">
        <v>2517</v>
      </c>
      <c r="I26" s="15">
        <v>100</v>
      </c>
      <c r="J26" s="15">
        <v>60</v>
      </c>
      <c r="K26" s="15">
        <v>40</v>
      </c>
      <c r="L26" s="15">
        <v>14</v>
      </c>
      <c r="M26" s="84">
        <v>60</v>
      </c>
      <c r="N26" s="73">
        <v>60</v>
      </c>
      <c r="O26" s="64">
        <v>3000</v>
      </c>
      <c r="P26" s="65">
        <f>Table2245236891011121314151617181920212224234567891011121314151617[[#This Row],[PEMBULATAN]]*O26</f>
        <v>180000</v>
      </c>
    </row>
    <row r="27" spans="1:16" ht="39" customHeight="1" x14ac:dyDescent="0.2">
      <c r="A27" s="94"/>
      <c r="B27" s="76"/>
      <c r="C27" s="90" t="s">
        <v>2352</v>
      </c>
      <c r="D27" s="79" t="s">
        <v>198</v>
      </c>
      <c r="E27" s="13">
        <v>44420</v>
      </c>
      <c r="F27" s="77" t="s">
        <v>2516</v>
      </c>
      <c r="G27" s="13">
        <v>44424</v>
      </c>
      <c r="H27" s="78" t="s">
        <v>2517</v>
      </c>
      <c r="I27" s="15">
        <v>43</v>
      </c>
      <c r="J27" s="15">
        <v>40</v>
      </c>
      <c r="K27" s="15">
        <v>15</v>
      </c>
      <c r="L27" s="15">
        <v>2</v>
      </c>
      <c r="M27" s="84">
        <v>6.45</v>
      </c>
      <c r="N27" s="73">
        <v>7</v>
      </c>
      <c r="O27" s="64">
        <v>3000</v>
      </c>
      <c r="P27" s="65">
        <f>Table2245236891011121314151617181920212224234567891011121314151617[[#This Row],[PEMBULATAN]]*O27</f>
        <v>21000</v>
      </c>
    </row>
    <row r="28" spans="1:16" ht="39" customHeight="1" x14ac:dyDescent="0.2">
      <c r="A28" s="94"/>
      <c r="B28" s="76"/>
      <c r="C28" s="90" t="s">
        <v>2353</v>
      </c>
      <c r="D28" s="79" t="s">
        <v>198</v>
      </c>
      <c r="E28" s="13">
        <v>44420</v>
      </c>
      <c r="F28" s="77" t="s">
        <v>2516</v>
      </c>
      <c r="G28" s="13">
        <v>44424</v>
      </c>
      <c r="H28" s="78" t="s">
        <v>2517</v>
      </c>
      <c r="I28" s="15">
        <v>100</v>
      </c>
      <c r="J28" s="15">
        <v>52</v>
      </c>
      <c r="K28" s="15">
        <v>33</v>
      </c>
      <c r="L28" s="15">
        <v>12</v>
      </c>
      <c r="M28" s="84">
        <v>42.9</v>
      </c>
      <c r="N28" s="73">
        <v>43</v>
      </c>
      <c r="O28" s="64">
        <v>3000</v>
      </c>
      <c r="P28" s="65">
        <f>Table2245236891011121314151617181920212224234567891011121314151617[[#This Row],[PEMBULATAN]]*O28</f>
        <v>129000</v>
      </c>
    </row>
    <row r="29" spans="1:16" ht="39" customHeight="1" x14ac:dyDescent="0.2">
      <c r="A29" s="94"/>
      <c r="B29" s="76"/>
      <c r="C29" s="90" t="s">
        <v>2354</v>
      </c>
      <c r="D29" s="79" t="s">
        <v>198</v>
      </c>
      <c r="E29" s="13">
        <v>44420</v>
      </c>
      <c r="F29" s="77" t="s">
        <v>2516</v>
      </c>
      <c r="G29" s="13">
        <v>44424</v>
      </c>
      <c r="H29" s="78" t="s">
        <v>2517</v>
      </c>
      <c r="I29" s="15">
        <v>90</v>
      </c>
      <c r="J29" s="15">
        <v>60</v>
      </c>
      <c r="K29" s="15">
        <v>30</v>
      </c>
      <c r="L29" s="15">
        <v>8</v>
      </c>
      <c r="M29" s="84">
        <v>40.5</v>
      </c>
      <c r="N29" s="73">
        <v>41</v>
      </c>
      <c r="O29" s="64">
        <v>3000</v>
      </c>
      <c r="P29" s="65">
        <f>Table2245236891011121314151617181920212224234567891011121314151617[[#This Row],[PEMBULATAN]]*O29</f>
        <v>123000</v>
      </c>
    </row>
    <row r="30" spans="1:16" ht="39" customHeight="1" x14ac:dyDescent="0.2">
      <c r="A30" s="94"/>
      <c r="B30" s="76"/>
      <c r="C30" s="90" t="s">
        <v>2355</v>
      </c>
      <c r="D30" s="79" t="s">
        <v>198</v>
      </c>
      <c r="E30" s="13">
        <v>44420</v>
      </c>
      <c r="F30" s="77" t="s">
        <v>2516</v>
      </c>
      <c r="G30" s="13">
        <v>44424</v>
      </c>
      <c r="H30" s="78" t="s">
        <v>2517</v>
      </c>
      <c r="I30" s="15">
        <v>100</v>
      </c>
      <c r="J30" s="15">
        <v>60</v>
      </c>
      <c r="K30" s="15">
        <v>40</v>
      </c>
      <c r="L30" s="15">
        <v>21</v>
      </c>
      <c r="M30" s="84">
        <v>60</v>
      </c>
      <c r="N30" s="73">
        <v>60</v>
      </c>
      <c r="O30" s="64">
        <v>3000</v>
      </c>
      <c r="P30" s="65">
        <f>Table2245236891011121314151617181920212224234567891011121314151617[[#This Row],[PEMBULATAN]]*O30</f>
        <v>180000</v>
      </c>
    </row>
    <row r="31" spans="1:16" ht="39" customHeight="1" x14ac:dyDescent="0.2">
      <c r="A31" s="94"/>
      <c r="B31" s="76"/>
      <c r="C31" s="90" t="s">
        <v>2356</v>
      </c>
      <c r="D31" s="79" t="s">
        <v>198</v>
      </c>
      <c r="E31" s="13">
        <v>44420</v>
      </c>
      <c r="F31" s="77" t="s">
        <v>2516</v>
      </c>
      <c r="G31" s="13">
        <v>44424</v>
      </c>
      <c r="H31" s="78" t="s">
        <v>2517</v>
      </c>
      <c r="I31" s="15">
        <v>81</v>
      </c>
      <c r="J31" s="15">
        <v>60</v>
      </c>
      <c r="K31" s="15">
        <v>31</v>
      </c>
      <c r="L31" s="15">
        <v>15</v>
      </c>
      <c r="M31" s="84">
        <v>37.664999999999999</v>
      </c>
      <c r="N31" s="73">
        <v>38</v>
      </c>
      <c r="O31" s="64">
        <v>3000</v>
      </c>
      <c r="P31" s="65">
        <f>Table2245236891011121314151617181920212224234567891011121314151617[[#This Row],[PEMBULATAN]]*O31</f>
        <v>114000</v>
      </c>
    </row>
    <row r="32" spans="1:16" ht="39" customHeight="1" x14ac:dyDescent="0.2">
      <c r="A32" s="94"/>
      <c r="B32" s="76"/>
      <c r="C32" s="90" t="s">
        <v>2357</v>
      </c>
      <c r="D32" s="79" t="s">
        <v>198</v>
      </c>
      <c r="E32" s="13">
        <v>44420</v>
      </c>
      <c r="F32" s="77" t="s">
        <v>2516</v>
      </c>
      <c r="G32" s="13">
        <v>44424</v>
      </c>
      <c r="H32" s="78" t="s">
        <v>2517</v>
      </c>
      <c r="I32" s="15">
        <v>90</v>
      </c>
      <c r="J32" s="15">
        <v>41</v>
      </c>
      <c r="K32" s="15">
        <v>20</v>
      </c>
      <c r="L32" s="15">
        <v>17</v>
      </c>
      <c r="M32" s="84">
        <v>18.45</v>
      </c>
      <c r="N32" s="73">
        <v>18</v>
      </c>
      <c r="O32" s="64">
        <v>3000</v>
      </c>
      <c r="P32" s="65">
        <f>Table2245236891011121314151617181920212224234567891011121314151617[[#This Row],[PEMBULATAN]]*O32</f>
        <v>54000</v>
      </c>
    </row>
    <row r="33" spans="1:16" ht="39" customHeight="1" x14ac:dyDescent="0.2">
      <c r="A33" s="94"/>
      <c r="B33" s="76"/>
      <c r="C33" s="90" t="s">
        <v>2358</v>
      </c>
      <c r="D33" s="79" t="s">
        <v>198</v>
      </c>
      <c r="E33" s="13">
        <v>44420</v>
      </c>
      <c r="F33" s="77" t="s">
        <v>2516</v>
      </c>
      <c r="G33" s="13">
        <v>44424</v>
      </c>
      <c r="H33" s="78" t="s">
        <v>2517</v>
      </c>
      <c r="I33" s="15">
        <v>70</v>
      </c>
      <c r="J33" s="15">
        <v>60</v>
      </c>
      <c r="K33" s="15">
        <v>20</v>
      </c>
      <c r="L33" s="15">
        <v>8</v>
      </c>
      <c r="M33" s="84">
        <v>21</v>
      </c>
      <c r="N33" s="73">
        <v>21</v>
      </c>
      <c r="O33" s="64">
        <v>3000</v>
      </c>
      <c r="P33" s="65">
        <f>Table2245236891011121314151617181920212224234567891011121314151617[[#This Row],[PEMBULATAN]]*O33</f>
        <v>63000</v>
      </c>
    </row>
    <row r="34" spans="1:16" ht="39" customHeight="1" x14ac:dyDescent="0.2">
      <c r="A34" s="94"/>
      <c r="B34" s="76"/>
      <c r="C34" s="90" t="s">
        <v>2359</v>
      </c>
      <c r="D34" s="79" t="s">
        <v>198</v>
      </c>
      <c r="E34" s="13">
        <v>44420</v>
      </c>
      <c r="F34" s="77" t="s">
        <v>2516</v>
      </c>
      <c r="G34" s="13">
        <v>44424</v>
      </c>
      <c r="H34" s="78" t="s">
        <v>2517</v>
      </c>
      <c r="I34" s="15">
        <v>110</v>
      </c>
      <c r="J34" s="15">
        <v>60</v>
      </c>
      <c r="K34" s="15">
        <v>41</v>
      </c>
      <c r="L34" s="15">
        <v>28</v>
      </c>
      <c r="M34" s="84">
        <v>67.650000000000006</v>
      </c>
      <c r="N34" s="73">
        <v>68</v>
      </c>
      <c r="O34" s="64">
        <v>3000</v>
      </c>
      <c r="P34" s="65">
        <f>Table2245236891011121314151617181920212224234567891011121314151617[[#This Row],[PEMBULATAN]]*O34</f>
        <v>204000</v>
      </c>
    </row>
    <row r="35" spans="1:16" ht="39" customHeight="1" x14ac:dyDescent="0.2">
      <c r="A35" s="94"/>
      <c r="B35" s="76"/>
      <c r="C35" s="90" t="s">
        <v>2360</v>
      </c>
      <c r="D35" s="79" t="s">
        <v>198</v>
      </c>
      <c r="E35" s="13">
        <v>44420</v>
      </c>
      <c r="F35" s="77" t="s">
        <v>2516</v>
      </c>
      <c r="G35" s="13">
        <v>44424</v>
      </c>
      <c r="H35" s="78" t="s">
        <v>2517</v>
      </c>
      <c r="I35" s="15">
        <v>80</v>
      </c>
      <c r="J35" s="15">
        <v>70</v>
      </c>
      <c r="K35" s="15">
        <v>29</v>
      </c>
      <c r="L35" s="15">
        <v>18</v>
      </c>
      <c r="M35" s="84">
        <v>40.6</v>
      </c>
      <c r="N35" s="73">
        <v>41</v>
      </c>
      <c r="O35" s="64">
        <v>3000</v>
      </c>
      <c r="P35" s="65">
        <f>Table2245236891011121314151617181920212224234567891011121314151617[[#This Row],[PEMBULATAN]]*O35</f>
        <v>123000</v>
      </c>
    </row>
    <row r="36" spans="1:16" ht="39" customHeight="1" x14ac:dyDescent="0.2">
      <c r="A36" s="94"/>
      <c r="B36" s="76"/>
      <c r="C36" s="90" t="s">
        <v>2361</v>
      </c>
      <c r="D36" s="79" t="s">
        <v>198</v>
      </c>
      <c r="E36" s="13">
        <v>44420</v>
      </c>
      <c r="F36" s="77" t="s">
        <v>2516</v>
      </c>
      <c r="G36" s="13">
        <v>44424</v>
      </c>
      <c r="H36" s="78" t="s">
        <v>2517</v>
      </c>
      <c r="I36" s="15">
        <v>100</v>
      </c>
      <c r="J36" s="15">
        <v>60</v>
      </c>
      <c r="K36" s="15">
        <v>24</v>
      </c>
      <c r="L36" s="15">
        <v>16</v>
      </c>
      <c r="M36" s="84">
        <v>36</v>
      </c>
      <c r="N36" s="73">
        <v>36</v>
      </c>
      <c r="O36" s="64">
        <v>3000</v>
      </c>
      <c r="P36" s="65">
        <f>Table2245236891011121314151617181920212224234567891011121314151617[[#This Row],[PEMBULATAN]]*O36</f>
        <v>108000</v>
      </c>
    </row>
    <row r="37" spans="1:16" ht="39" customHeight="1" x14ac:dyDescent="0.2">
      <c r="A37" s="94"/>
      <c r="B37" s="76"/>
      <c r="C37" s="90" t="s">
        <v>2362</v>
      </c>
      <c r="D37" s="79" t="s">
        <v>198</v>
      </c>
      <c r="E37" s="13">
        <v>44420</v>
      </c>
      <c r="F37" s="77" t="s">
        <v>2516</v>
      </c>
      <c r="G37" s="13">
        <v>44424</v>
      </c>
      <c r="H37" s="78" t="s">
        <v>2517</v>
      </c>
      <c r="I37" s="15">
        <v>80</v>
      </c>
      <c r="J37" s="15">
        <v>60</v>
      </c>
      <c r="K37" s="15">
        <v>30</v>
      </c>
      <c r="L37" s="15">
        <v>14</v>
      </c>
      <c r="M37" s="84">
        <v>36</v>
      </c>
      <c r="N37" s="73">
        <v>36</v>
      </c>
      <c r="O37" s="64">
        <v>3000</v>
      </c>
      <c r="P37" s="65">
        <f>Table2245236891011121314151617181920212224234567891011121314151617[[#This Row],[PEMBULATAN]]*O37</f>
        <v>108000</v>
      </c>
    </row>
    <row r="38" spans="1:16" ht="39" customHeight="1" x14ac:dyDescent="0.2">
      <c r="A38" s="94"/>
      <c r="B38" s="76"/>
      <c r="C38" s="90" t="s">
        <v>2363</v>
      </c>
      <c r="D38" s="79" t="s">
        <v>198</v>
      </c>
      <c r="E38" s="13">
        <v>44420</v>
      </c>
      <c r="F38" s="77" t="s">
        <v>2516</v>
      </c>
      <c r="G38" s="13">
        <v>44424</v>
      </c>
      <c r="H38" s="78" t="s">
        <v>2517</v>
      </c>
      <c r="I38" s="15">
        <v>90</v>
      </c>
      <c r="J38" s="15">
        <v>60</v>
      </c>
      <c r="K38" s="15">
        <v>20</v>
      </c>
      <c r="L38" s="15">
        <v>13</v>
      </c>
      <c r="M38" s="84">
        <v>27</v>
      </c>
      <c r="N38" s="73">
        <v>27</v>
      </c>
      <c r="O38" s="64">
        <v>3000</v>
      </c>
      <c r="P38" s="65">
        <f>Table2245236891011121314151617181920212224234567891011121314151617[[#This Row],[PEMBULATAN]]*O38</f>
        <v>81000</v>
      </c>
    </row>
    <row r="39" spans="1:16" ht="39" customHeight="1" x14ac:dyDescent="0.2">
      <c r="A39" s="94"/>
      <c r="B39" s="76"/>
      <c r="C39" s="90" t="s">
        <v>2364</v>
      </c>
      <c r="D39" s="79" t="s">
        <v>198</v>
      </c>
      <c r="E39" s="13">
        <v>44420</v>
      </c>
      <c r="F39" s="77" t="s">
        <v>2516</v>
      </c>
      <c r="G39" s="13">
        <v>44424</v>
      </c>
      <c r="H39" s="78" t="s">
        <v>2517</v>
      </c>
      <c r="I39" s="15">
        <v>90</v>
      </c>
      <c r="J39" s="15">
        <v>60</v>
      </c>
      <c r="K39" s="15">
        <v>20</v>
      </c>
      <c r="L39" s="15">
        <v>20</v>
      </c>
      <c r="M39" s="84">
        <v>27</v>
      </c>
      <c r="N39" s="73">
        <v>27</v>
      </c>
      <c r="O39" s="64">
        <v>3000</v>
      </c>
      <c r="P39" s="65">
        <f>Table2245236891011121314151617181920212224234567891011121314151617[[#This Row],[PEMBULATAN]]*O39</f>
        <v>81000</v>
      </c>
    </row>
    <row r="40" spans="1:16" ht="39" customHeight="1" x14ac:dyDescent="0.2">
      <c r="A40" s="94"/>
      <c r="B40" s="76"/>
      <c r="C40" s="90" t="s">
        <v>2365</v>
      </c>
      <c r="D40" s="79" t="s">
        <v>198</v>
      </c>
      <c r="E40" s="13">
        <v>44420</v>
      </c>
      <c r="F40" s="77" t="s">
        <v>2516</v>
      </c>
      <c r="G40" s="13">
        <v>44424</v>
      </c>
      <c r="H40" s="78" t="s">
        <v>2517</v>
      </c>
      <c r="I40" s="15">
        <v>70</v>
      </c>
      <c r="J40" s="15">
        <v>40</v>
      </c>
      <c r="K40" s="15">
        <v>25</v>
      </c>
      <c r="L40" s="15">
        <v>5</v>
      </c>
      <c r="M40" s="84">
        <v>17.5</v>
      </c>
      <c r="N40" s="73">
        <v>18</v>
      </c>
      <c r="O40" s="64">
        <v>3000</v>
      </c>
      <c r="P40" s="65">
        <f>Table2245236891011121314151617181920212224234567891011121314151617[[#This Row],[PEMBULATAN]]*O40</f>
        <v>54000</v>
      </c>
    </row>
    <row r="41" spans="1:16" ht="39" customHeight="1" x14ac:dyDescent="0.2">
      <c r="A41" s="94"/>
      <c r="B41" s="76"/>
      <c r="C41" s="90" t="s">
        <v>2366</v>
      </c>
      <c r="D41" s="79" t="s">
        <v>198</v>
      </c>
      <c r="E41" s="13">
        <v>44420</v>
      </c>
      <c r="F41" s="77" t="s">
        <v>2516</v>
      </c>
      <c r="G41" s="13">
        <v>44424</v>
      </c>
      <c r="H41" s="78" t="s">
        <v>2517</v>
      </c>
      <c r="I41" s="15">
        <v>100</v>
      </c>
      <c r="J41" s="15">
        <v>60</v>
      </c>
      <c r="K41" s="15">
        <v>30</v>
      </c>
      <c r="L41" s="15">
        <v>25</v>
      </c>
      <c r="M41" s="84">
        <v>45</v>
      </c>
      <c r="N41" s="73">
        <v>45</v>
      </c>
      <c r="O41" s="64">
        <v>3000</v>
      </c>
      <c r="P41" s="65">
        <f>Table2245236891011121314151617181920212224234567891011121314151617[[#This Row],[PEMBULATAN]]*O41</f>
        <v>135000</v>
      </c>
    </row>
    <row r="42" spans="1:16" ht="39" customHeight="1" x14ac:dyDescent="0.2">
      <c r="A42" s="94"/>
      <c r="B42" s="76"/>
      <c r="C42" s="90" t="s">
        <v>2367</v>
      </c>
      <c r="D42" s="79" t="s">
        <v>198</v>
      </c>
      <c r="E42" s="13">
        <v>44420</v>
      </c>
      <c r="F42" s="77" t="s">
        <v>2516</v>
      </c>
      <c r="G42" s="13">
        <v>44424</v>
      </c>
      <c r="H42" s="78" t="s">
        <v>2517</v>
      </c>
      <c r="I42" s="15">
        <v>91</v>
      </c>
      <c r="J42" s="15">
        <v>50</v>
      </c>
      <c r="K42" s="15">
        <v>30</v>
      </c>
      <c r="L42" s="15">
        <v>6</v>
      </c>
      <c r="M42" s="84">
        <v>34.125</v>
      </c>
      <c r="N42" s="73">
        <v>34</v>
      </c>
      <c r="O42" s="64">
        <v>3000</v>
      </c>
      <c r="P42" s="65">
        <f>Table2245236891011121314151617181920212224234567891011121314151617[[#This Row],[PEMBULATAN]]*O42</f>
        <v>102000</v>
      </c>
    </row>
    <row r="43" spans="1:16" ht="39" customHeight="1" x14ac:dyDescent="0.2">
      <c r="A43" s="94"/>
      <c r="B43" s="76"/>
      <c r="C43" s="90" t="s">
        <v>2368</v>
      </c>
      <c r="D43" s="79" t="s">
        <v>198</v>
      </c>
      <c r="E43" s="13">
        <v>44420</v>
      </c>
      <c r="F43" s="77" t="s">
        <v>2516</v>
      </c>
      <c r="G43" s="13">
        <v>44424</v>
      </c>
      <c r="H43" s="78" t="s">
        <v>2517</v>
      </c>
      <c r="I43" s="15">
        <v>90</v>
      </c>
      <c r="J43" s="15">
        <v>55</v>
      </c>
      <c r="K43" s="15">
        <v>30</v>
      </c>
      <c r="L43" s="15">
        <v>22</v>
      </c>
      <c r="M43" s="84">
        <v>37.125</v>
      </c>
      <c r="N43" s="73">
        <v>37</v>
      </c>
      <c r="O43" s="64">
        <v>3000</v>
      </c>
      <c r="P43" s="65">
        <f>Table2245236891011121314151617181920212224234567891011121314151617[[#This Row],[PEMBULATAN]]*O43</f>
        <v>111000</v>
      </c>
    </row>
    <row r="44" spans="1:16" ht="39" customHeight="1" x14ac:dyDescent="0.2">
      <c r="A44" s="94"/>
      <c r="B44" s="76"/>
      <c r="C44" s="90" t="s">
        <v>2369</v>
      </c>
      <c r="D44" s="79" t="s">
        <v>198</v>
      </c>
      <c r="E44" s="13">
        <v>44420</v>
      </c>
      <c r="F44" s="77" t="s">
        <v>2516</v>
      </c>
      <c r="G44" s="13">
        <v>44424</v>
      </c>
      <c r="H44" s="78" t="s">
        <v>2517</v>
      </c>
      <c r="I44" s="15">
        <v>41</v>
      </c>
      <c r="J44" s="15">
        <v>31</v>
      </c>
      <c r="K44" s="15">
        <v>10</v>
      </c>
      <c r="L44" s="15">
        <v>2</v>
      </c>
      <c r="M44" s="84">
        <v>3.1775000000000002</v>
      </c>
      <c r="N44" s="73">
        <v>3</v>
      </c>
      <c r="O44" s="64">
        <v>3000</v>
      </c>
      <c r="P44" s="65">
        <f>Table2245236891011121314151617181920212224234567891011121314151617[[#This Row],[PEMBULATAN]]*O44</f>
        <v>9000</v>
      </c>
    </row>
    <row r="45" spans="1:16" ht="39" customHeight="1" x14ac:dyDescent="0.2">
      <c r="A45" s="94"/>
      <c r="B45" s="76"/>
      <c r="C45" s="90" t="s">
        <v>2370</v>
      </c>
      <c r="D45" s="79" t="s">
        <v>198</v>
      </c>
      <c r="E45" s="13">
        <v>44420</v>
      </c>
      <c r="F45" s="77" t="s">
        <v>2516</v>
      </c>
      <c r="G45" s="13">
        <v>44424</v>
      </c>
      <c r="H45" s="78" t="s">
        <v>2517</v>
      </c>
      <c r="I45" s="15">
        <v>100</v>
      </c>
      <c r="J45" s="15">
        <v>60</v>
      </c>
      <c r="K45" s="15">
        <v>35</v>
      </c>
      <c r="L45" s="15">
        <v>9</v>
      </c>
      <c r="M45" s="84">
        <v>52.5</v>
      </c>
      <c r="N45" s="73">
        <v>53</v>
      </c>
      <c r="O45" s="64">
        <v>3000</v>
      </c>
      <c r="P45" s="65">
        <f>Table2245236891011121314151617181920212224234567891011121314151617[[#This Row],[PEMBULATAN]]*O45</f>
        <v>159000</v>
      </c>
    </row>
    <row r="46" spans="1:16" ht="39" customHeight="1" x14ac:dyDescent="0.2">
      <c r="A46" s="94"/>
      <c r="B46" s="76"/>
      <c r="C46" s="90" t="s">
        <v>2371</v>
      </c>
      <c r="D46" s="79" t="s">
        <v>198</v>
      </c>
      <c r="E46" s="13">
        <v>44420</v>
      </c>
      <c r="F46" s="77" t="s">
        <v>2516</v>
      </c>
      <c r="G46" s="13">
        <v>44424</v>
      </c>
      <c r="H46" s="78" t="s">
        <v>2517</v>
      </c>
      <c r="I46" s="15">
        <v>90</v>
      </c>
      <c r="J46" s="15">
        <v>60</v>
      </c>
      <c r="K46" s="15">
        <v>25</v>
      </c>
      <c r="L46" s="15">
        <v>18</v>
      </c>
      <c r="M46" s="84">
        <v>33.75</v>
      </c>
      <c r="N46" s="73">
        <v>34</v>
      </c>
      <c r="O46" s="64">
        <v>3000</v>
      </c>
      <c r="P46" s="65">
        <f>Table2245236891011121314151617181920212224234567891011121314151617[[#This Row],[PEMBULATAN]]*O46</f>
        <v>102000</v>
      </c>
    </row>
    <row r="47" spans="1:16" ht="39" customHeight="1" x14ac:dyDescent="0.2">
      <c r="A47" s="94"/>
      <c r="B47" s="76"/>
      <c r="C47" s="90" t="s">
        <v>2372</v>
      </c>
      <c r="D47" s="79" t="s">
        <v>198</v>
      </c>
      <c r="E47" s="13">
        <v>44420</v>
      </c>
      <c r="F47" s="77" t="s">
        <v>2516</v>
      </c>
      <c r="G47" s="13">
        <v>44424</v>
      </c>
      <c r="H47" s="78" t="s">
        <v>2517</v>
      </c>
      <c r="I47" s="15">
        <v>90</v>
      </c>
      <c r="J47" s="15">
        <v>61</v>
      </c>
      <c r="K47" s="15">
        <v>20</v>
      </c>
      <c r="L47" s="15">
        <v>17</v>
      </c>
      <c r="M47" s="84">
        <v>27.45</v>
      </c>
      <c r="N47" s="73">
        <v>28</v>
      </c>
      <c r="O47" s="64">
        <v>3000</v>
      </c>
      <c r="P47" s="65">
        <f>Table2245236891011121314151617181920212224234567891011121314151617[[#This Row],[PEMBULATAN]]*O47</f>
        <v>84000</v>
      </c>
    </row>
    <row r="48" spans="1:16" ht="39" customHeight="1" x14ac:dyDescent="0.2">
      <c r="A48" s="94"/>
      <c r="B48" s="76"/>
      <c r="C48" s="90" t="s">
        <v>2373</v>
      </c>
      <c r="D48" s="79" t="s">
        <v>198</v>
      </c>
      <c r="E48" s="13">
        <v>44420</v>
      </c>
      <c r="F48" s="77" t="s">
        <v>2516</v>
      </c>
      <c r="G48" s="13">
        <v>44424</v>
      </c>
      <c r="H48" s="78" t="s">
        <v>2517</v>
      </c>
      <c r="I48" s="15">
        <v>100</v>
      </c>
      <c r="J48" s="15">
        <v>60</v>
      </c>
      <c r="K48" s="15">
        <v>30</v>
      </c>
      <c r="L48" s="15">
        <v>17</v>
      </c>
      <c r="M48" s="84">
        <v>45</v>
      </c>
      <c r="N48" s="73">
        <v>45</v>
      </c>
      <c r="O48" s="64">
        <v>3000</v>
      </c>
      <c r="P48" s="65">
        <f>Table2245236891011121314151617181920212224234567891011121314151617[[#This Row],[PEMBULATAN]]*O48</f>
        <v>135000</v>
      </c>
    </row>
    <row r="49" spans="1:16" ht="39" customHeight="1" x14ac:dyDescent="0.2">
      <c r="A49" s="94"/>
      <c r="B49" s="76"/>
      <c r="C49" s="90" t="s">
        <v>2374</v>
      </c>
      <c r="D49" s="79" t="s">
        <v>198</v>
      </c>
      <c r="E49" s="13">
        <v>44420</v>
      </c>
      <c r="F49" s="77" t="s">
        <v>2516</v>
      </c>
      <c r="G49" s="13">
        <v>44424</v>
      </c>
      <c r="H49" s="78" t="s">
        <v>2517</v>
      </c>
      <c r="I49" s="15">
        <v>60</v>
      </c>
      <c r="J49" s="15">
        <v>30</v>
      </c>
      <c r="K49" s="15">
        <v>20</v>
      </c>
      <c r="L49" s="15">
        <v>6</v>
      </c>
      <c r="M49" s="84">
        <v>9</v>
      </c>
      <c r="N49" s="73">
        <v>9</v>
      </c>
      <c r="O49" s="64">
        <v>3000</v>
      </c>
      <c r="P49" s="65">
        <f>Table2245236891011121314151617181920212224234567891011121314151617[[#This Row],[PEMBULATAN]]*O49</f>
        <v>27000</v>
      </c>
    </row>
    <row r="50" spans="1:16" ht="39" customHeight="1" x14ac:dyDescent="0.2">
      <c r="A50" s="94"/>
      <c r="B50" s="76"/>
      <c r="C50" s="90" t="s">
        <v>2375</v>
      </c>
      <c r="D50" s="79" t="s">
        <v>198</v>
      </c>
      <c r="E50" s="13">
        <v>44420</v>
      </c>
      <c r="F50" s="77" t="s">
        <v>2516</v>
      </c>
      <c r="G50" s="13">
        <v>44424</v>
      </c>
      <c r="H50" s="78" t="s">
        <v>2517</v>
      </c>
      <c r="I50" s="15">
        <v>46</v>
      </c>
      <c r="J50" s="15">
        <v>12</v>
      </c>
      <c r="K50" s="15">
        <v>13</v>
      </c>
      <c r="L50" s="15">
        <v>1</v>
      </c>
      <c r="M50" s="84">
        <v>1.794</v>
      </c>
      <c r="N50" s="73">
        <v>2</v>
      </c>
      <c r="O50" s="64">
        <v>3000</v>
      </c>
      <c r="P50" s="65">
        <f>Table2245236891011121314151617181920212224234567891011121314151617[[#This Row],[PEMBULATAN]]*O50</f>
        <v>6000</v>
      </c>
    </row>
    <row r="51" spans="1:16" ht="39" customHeight="1" x14ac:dyDescent="0.2">
      <c r="A51" s="94"/>
      <c r="B51" s="76"/>
      <c r="C51" s="90" t="s">
        <v>2376</v>
      </c>
      <c r="D51" s="79" t="s">
        <v>198</v>
      </c>
      <c r="E51" s="13">
        <v>44420</v>
      </c>
      <c r="F51" s="77" t="s">
        <v>2516</v>
      </c>
      <c r="G51" s="13">
        <v>44424</v>
      </c>
      <c r="H51" s="78" t="s">
        <v>2517</v>
      </c>
      <c r="I51" s="15">
        <v>90</v>
      </c>
      <c r="J51" s="15">
        <v>60</v>
      </c>
      <c r="K51" s="15">
        <v>30</v>
      </c>
      <c r="L51" s="15">
        <v>27</v>
      </c>
      <c r="M51" s="84">
        <v>40.5</v>
      </c>
      <c r="N51" s="73">
        <v>41</v>
      </c>
      <c r="O51" s="64">
        <v>3000</v>
      </c>
      <c r="P51" s="65">
        <f>Table2245236891011121314151617181920212224234567891011121314151617[[#This Row],[PEMBULATAN]]*O51</f>
        <v>123000</v>
      </c>
    </row>
    <row r="52" spans="1:16" ht="39" customHeight="1" x14ac:dyDescent="0.2">
      <c r="A52" s="94"/>
      <c r="B52" s="76"/>
      <c r="C52" s="90" t="s">
        <v>2377</v>
      </c>
      <c r="D52" s="79" t="s">
        <v>198</v>
      </c>
      <c r="E52" s="13">
        <v>44420</v>
      </c>
      <c r="F52" s="77" t="s">
        <v>2516</v>
      </c>
      <c r="G52" s="13">
        <v>44424</v>
      </c>
      <c r="H52" s="78" t="s">
        <v>2517</v>
      </c>
      <c r="I52" s="15">
        <v>80</v>
      </c>
      <c r="J52" s="15">
        <v>70</v>
      </c>
      <c r="K52" s="15">
        <v>31</v>
      </c>
      <c r="L52" s="15">
        <v>12</v>
      </c>
      <c r="M52" s="84">
        <v>43.4</v>
      </c>
      <c r="N52" s="73">
        <v>44</v>
      </c>
      <c r="O52" s="64">
        <v>3000</v>
      </c>
      <c r="P52" s="65">
        <f>Table2245236891011121314151617181920212224234567891011121314151617[[#This Row],[PEMBULATAN]]*O52</f>
        <v>132000</v>
      </c>
    </row>
    <row r="53" spans="1:16" ht="39" customHeight="1" x14ac:dyDescent="0.2">
      <c r="A53" s="94"/>
      <c r="B53" s="76"/>
      <c r="C53" s="90" t="s">
        <v>2378</v>
      </c>
      <c r="D53" s="79" t="s">
        <v>198</v>
      </c>
      <c r="E53" s="13">
        <v>44420</v>
      </c>
      <c r="F53" s="77" t="s">
        <v>2516</v>
      </c>
      <c r="G53" s="13">
        <v>44424</v>
      </c>
      <c r="H53" s="78" t="s">
        <v>2517</v>
      </c>
      <c r="I53" s="15">
        <v>70</v>
      </c>
      <c r="J53" s="15">
        <v>50</v>
      </c>
      <c r="K53" s="15">
        <v>31</v>
      </c>
      <c r="L53" s="15">
        <v>11</v>
      </c>
      <c r="M53" s="84">
        <v>27.125</v>
      </c>
      <c r="N53" s="73">
        <v>27</v>
      </c>
      <c r="O53" s="64">
        <v>3000</v>
      </c>
      <c r="P53" s="65">
        <f>Table2245236891011121314151617181920212224234567891011121314151617[[#This Row],[PEMBULATAN]]*O53</f>
        <v>81000</v>
      </c>
    </row>
    <row r="54" spans="1:16" ht="39" customHeight="1" x14ac:dyDescent="0.2">
      <c r="A54" s="94"/>
      <c r="B54" s="76"/>
      <c r="C54" s="90" t="s">
        <v>2379</v>
      </c>
      <c r="D54" s="79" t="s">
        <v>198</v>
      </c>
      <c r="E54" s="13">
        <v>44420</v>
      </c>
      <c r="F54" s="77" t="s">
        <v>2516</v>
      </c>
      <c r="G54" s="13">
        <v>44424</v>
      </c>
      <c r="H54" s="78" t="s">
        <v>2517</v>
      </c>
      <c r="I54" s="15">
        <v>90</v>
      </c>
      <c r="J54" s="15">
        <v>60</v>
      </c>
      <c r="K54" s="15">
        <v>31</v>
      </c>
      <c r="L54" s="15">
        <v>7</v>
      </c>
      <c r="M54" s="84">
        <v>41.85</v>
      </c>
      <c r="N54" s="73">
        <v>42</v>
      </c>
      <c r="O54" s="64">
        <v>3000</v>
      </c>
      <c r="P54" s="65">
        <f>Table2245236891011121314151617181920212224234567891011121314151617[[#This Row],[PEMBULATAN]]*O54</f>
        <v>126000</v>
      </c>
    </row>
    <row r="55" spans="1:16" ht="39" customHeight="1" x14ac:dyDescent="0.2">
      <c r="A55" s="94"/>
      <c r="B55" s="76"/>
      <c r="C55" s="90" t="s">
        <v>2380</v>
      </c>
      <c r="D55" s="79" t="s">
        <v>198</v>
      </c>
      <c r="E55" s="13">
        <v>44420</v>
      </c>
      <c r="F55" s="77" t="s">
        <v>2516</v>
      </c>
      <c r="G55" s="13">
        <v>44424</v>
      </c>
      <c r="H55" s="78" t="s">
        <v>2517</v>
      </c>
      <c r="I55" s="15">
        <v>90</v>
      </c>
      <c r="J55" s="15">
        <v>60</v>
      </c>
      <c r="K55" s="15">
        <v>30</v>
      </c>
      <c r="L55" s="15">
        <v>21</v>
      </c>
      <c r="M55" s="84">
        <v>40.5</v>
      </c>
      <c r="N55" s="73">
        <v>41</v>
      </c>
      <c r="O55" s="64">
        <v>3000</v>
      </c>
      <c r="P55" s="65">
        <f>Table2245236891011121314151617181920212224234567891011121314151617[[#This Row],[PEMBULATAN]]*O55</f>
        <v>123000</v>
      </c>
    </row>
    <row r="56" spans="1:16" ht="39" customHeight="1" x14ac:dyDescent="0.2">
      <c r="A56" s="94"/>
      <c r="B56" s="76"/>
      <c r="C56" s="90" t="s">
        <v>2381</v>
      </c>
      <c r="D56" s="79" t="s">
        <v>198</v>
      </c>
      <c r="E56" s="13">
        <v>44420</v>
      </c>
      <c r="F56" s="77" t="s">
        <v>2516</v>
      </c>
      <c r="G56" s="13">
        <v>44424</v>
      </c>
      <c r="H56" s="78" t="s">
        <v>2517</v>
      </c>
      <c r="I56" s="15">
        <v>80</v>
      </c>
      <c r="J56" s="15">
        <v>30</v>
      </c>
      <c r="K56" s="15">
        <v>30</v>
      </c>
      <c r="L56" s="15">
        <v>17</v>
      </c>
      <c r="M56" s="84">
        <v>18</v>
      </c>
      <c r="N56" s="73">
        <v>18</v>
      </c>
      <c r="O56" s="64">
        <v>3000</v>
      </c>
      <c r="P56" s="65">
        <f>Table2245236891011121314151617181920212224234567891011121314151617[[#This Row],[PEMBULATAN]]*O56</f>
        <v>54000</v>
      </c>
    </row>
    <row r="57" spans="1:16" ht="39" customHeight="1" x14ac:dyDescent="0.2">
      <c r="A57" s="94"/>
      <c r="B57" s="76"/>
      <c r="C57" s="90" t="s">
        <v>2382</v>
      </c>
      <c r="D57" s="79" t="s">
        <v>198</v>
      </c>
      <c r="E57" s="13">
        <v>44420</v>
      </c>
      <c r="F57" s="77" t="s">
        <v>2516</v>
      </c>
      <c r="G57" s="13">
        <v>44424</v>
      </c>
      <c r="H57" s="78" t="s">
        <v>2517</v>
      </c>
      <c r="I57" s="15">
        <v>60</v>
      </c>
      <c r="J57" s="15">
        <v>36</v>
      </c>
      <c r="K57" s="15">
        <v>21</v>
      </c>
      <c r="L57" s="15">
        <v>3</v>
      </c>
      <c r="M57" s="84">
        <v>11.34</v>
      </c>
      <c r="N57" s="73">
        <v>12</v>
      </c>
      <c r="O57" s="64">
        <v>3000</v>
      </c>
      <c r="P57" s="65">
        <f>Table2245236891011121314151617181920212224234567891011121314151617[[#This Row],[PEMBULATAN]]*O57</f>
        <v>36000</v>
      </c>
    </row>
    <row r="58" spans="1:16" ht="39" customHeight="1" x14ac:dyDescent="0.2">
      <c r="A58" s="94"/>
      <c r="B58" s="76"/>
      <c r="C58" s="90" t="s">
        <v>2383</v>
      </c>
      <c r="D58" s="79" t="s">
        <v>198</v>
      </c>
      <c r="E58" s="13">
        <v>44420</v>
      </c>
      <c r="F58" s="77" t="s">
        <v>2516</v>
      </c>
      <c r="G58" s="13">
        <v>44424</v>
      </c>
      <c r="H58" s="78" t="s">
        <v>2517</v>
      </c>
      <c r="I58" s="15">
        <v>100</v>
      </c>
      <c r="J58" s="15">
        <v>60</v>
      </c>
      <c r="K58" s="15">
        <v>30</v>
      </c>
      <c r="L58" s="15">
        <v>24</v>
      </c>
      <c r="M58" s="84">
        <v>45</v>
      </c>
      <c r="N58" s="73">
        <v>45</v>
      </c>
      <c r="O58" s="64">
        <v>3000</v>
      </c>
      <c r="P58" s="65">
        <f>Table2245236891011121314151617181920212224234567891011121314151617[[#This Row],[PEMBULATAN]]*O58</f>
        <v>135000</v>
      </c>
    </row>
    <row r="59" spans="1:16" ht="39" customHeight="1" x14ac:dyDescent="0.2">
      <c r="A59" s="94"/>
      <c r="B59" s="76"/>
      <c r="C59" s="90" t="s">
        <v>2384</v>
      </c>
      <c r="D59" s="79" t="s">
        <v>198</v>
      </c>
      <c r="E59" s="13">
        <v>44420</v>
      </c>
      <c r="F59" s="77" t="s">
        <v>2516</v>
      </c>
      <c r="G59" s="13">
        <v>44424</v>
      </c>
      <c r="H59" s="78" t="s">
        <v>2517</v>
      </c>
      <c r="I59" s="15">
        <v>90</v>
      </c>
      <c r="J59" s="15">
        <v>50</v>
      </c>
      <c r="K59" s="15">
        <v>30</v>
      </c>
      <c r="L59" s="15">
        <v>9</v>
      </c>
      <c r="M59" s="84">
        <v>33.75</v>
      </c>
      <c r="N59" s="73">
        <v>34</v>
      </c>
      <c r="O59" s="64">
        <v>3000</v>
      </c>
      <c r="P59" s="65">
        <f>Table2245236891011121314151617181920212224234567891011121314151617[[#This Row],[PEMBULATAN]]*O59</f>
        <v>102000</v>
      </c>
    </row>
    <row r="60" spans="1:16" ht="39" customHeight="1" x14ac:dyDescent="0.2">
      <c r="A60" s="94"/>
      <c r="B60" s="76"/>
      <c r="C60" s="90" t="s">
        <v>2385</v>
      </c>
      <c r="D60" s="79" t="s">
        <v>198</v>
      </c>
      <c r="E60" s="13">
        <v>44420</v>
      </c>
      <c r="F60" s="77" t="s">
        <v>2516</v>
      </c>
      <c r="G60" s="13">
        <v>44424</v>
      </c>
      <c r="H60" s="78" t="s">
        <v>2517</v>
      </c>
      <c r="I60" s="15">
        <v>90</v>
      </c>
      <c r="J60" s="15">
        <v>58</v>
      </c>
      <c r="K60" s="15">
        <v>30</v>
      </c>
      <c r="L60" s="15">
        <v>8</v>
      </c>
      <c r="M60" s="84">
        <v>39.15</v>
      </c>
      <c r="N60" s="73">
        <v>39</v>
      </c>
      <c r="O60" s="64">
        <v>3000</v>
      </c>
      <c r="P60" s="65">
        <f>Table2245236891011121314151617181920212224234567891011121314151617[[#This Row],[PEMBULATAN]]*O60</f>
        <v>117000</v>
      </c>
    </row>
    <row r="61" spans="1:16" ht="39" customHeight="1" x14ac:dyDescent="0.2">
      <c r="A61" s="94"/>
      <c r="B61" s="76"/>
      <c r="C61" s="90" t="s">
        <v>2386</v>
      </c>
      <c r="D61" s="79" t="s">
        <v>198</v>
      </c>
      <c r="E61" s="13">
        <v>44420</v>
      </c>
      <c r="F61" s="77" t="s">
        <v>2516</v>
      </c>
      <c r="G61" s="13">
        <v>44424</v>
      </c>
      <c r="H61" s="78" t="s">
        <v>2517</v>
      </c>
      <c r="I61" s="15">
        <v>90</v>
      </c>
      <c r="J61" s="15">
        <v>60</v>
      </c>
      <c r="K61" s="15">
        <v>20</v>
      </c>
      <c r="L61" s="15">
        <v>10</v>
      </c>
      <c r="M61" s="84">
        <v>27</v>
      </c>
      <c r="N61" s="73">
        <v>27</v>
      </c>
      <c r="O61" s="64">
        <v>3000</v>
      </c>
      <c r="P61" s="65">
        <f>Table2245236891011121314151617181920212224234567891011121314151617[[#This Row],[PEMBULATAN]]*O61</f>
        <v>81000</v>
      </c>
    </row>
    <row r="62" spans="1:16" ht="39" customHeight="1" x14ac:dyDescent="0.2">
      <c r="A62" s="94"/>
      <c r="B62" s="76"/>
      <c r="C62" s="90" t="s">
        <v>2387</v>
      </c>
      <c r="D62" s="79" t="s">
        <v>198</v>
      </c>
      <c r="E62" s="13">
        <v>44420</v>
      </c>
      <c r="F62" s="77" t="s">
        <v>2516</v>
      </c>
      <c r="G62" s="13">
        <v>44424</v>
      </c>
      <c r="H62" s="78" t="s">
        <v>2517</v>
      </c>
      <c r="I62" s="15">
        <v>70</v>
      </c>
      <c r="J62" s="15">
        <v>60</v>
      </c>
      <c r="K62" s="15">
        <v>20</v>
      </c>
      <c r="L62" s="15">
        <v>5</v>
      </c>
      <c r="M62" s="84">
        <v>21</v>
      </c>
      <c r="N62" s="73">
        <v>21</v>
      </c>
      <c r="O62" s="64">
        <v>3000</v>
      </c>
      <c r="P62" s="65">
        <f>Table2245236891011121314151617181920212224234567891011121314151617[[#This Row],[PEMBULATAN]]*O62</f>
        <v>63000</v>
      </c>
    </row>
    <row r="63" spans="1:16" ht="39" customHeight="1" x14ac:dyDescent="0.2">
      <c r="A63" s="94"/>
      <c r="B63" s="76"/>
      <c r="C63" s="90" t="s">
        <v>2388</v>
      </c>
      <c r="D63" s="79" t="s">
        <v>198</v>
      </c>
      <c r="E63" s="13">
        <v>44420</v>
      </c>
      <c r="F63" s="77" t="s">
        <v>2516</v>
      </c>
      <c r="G63" s="13">
        <v>44424</v>
      </c>
      <c r="H63" s="78" t="s">
        <v>2517</v>
      </c>
      <c r="I63" s="15">
        <v>70</v>
      </c>
      <c r="J63" s="15">
        <v>60</v>
      </c>
      <c r="K63" s="15">
        <v>20</v>
      </c>
      <c r="L63" s="15">
        <v>2</v>
      </c>
      <c r="M63" s="84">
        <v>21</v>
      </c>
      <c r="N63" s="73">
        <v>21</v>
      </c>
      <c r="O63" s="64">
        <v>3000</v>
      </c>
      <c r="P63" s="65">
        <f>Table2245236891011121314151617181920212224234567891011121314151617[[#This Row],[PEMBULATAN]]*O63</f>
        <v>63000</v>
      </c>
    </row>
    <row r="64" spans="1:16" ht="39" customHeight="1" x14ac:dyDescent="0.2">
      <c r="A64" s="94"/>
      <c r="B64" s="76"/>
      <c r="C64" s="90" t="s">
        <v>2389</v>
      </c>
      <c r="D64" s="79" t="s">
        <v>198</v>
      </c>
      <c r="E64" s="13">
        <v>44420</v>
      </c>
      <c r="F64" s="77" t="s">
        <v>2516</v>
      </c>
      <c r="G64" s="13">
        <v>44424</v>
      </c>
      <c r="H64" s="78" t="s">
        <v>2517</v>
      </c>
      <c r="I64" s="15">
        <v>90</v>
      </c>
      <c r="J64" s="15">
        <v>60</v>
      </c>
      <c r="K64" s="15">
        <v>25</v>
      </c>
      <c r="L64" s="15">
        <v>20</v>
      </c>
      <c r="M64" s="84">
        <v>33.75</v>
      </c>
      <c r="N64" s="73">
        <v>34</v>
      </c>
      <c r="O64" s="64">
        <v>3000</v>
      </c>
      <c r="P64" s="65">
        <f>Table2245236891011121314151617181920212224234567891011121314151617[[#This Row],[PEMBULATAN]]*O64</f>
        <v>102000</v>
      </c>
    </row>
    <row r="65" spans="1:16" ht="39" customHeight="1" x14ac:dyDescent="0.2">
      <c r="A65" s="94"/>
      <c r="B65" s="76"/>
      <c r="C65" s="90" t="s">
        <v>2390</v>
      </c>
      <c r="D65" s="79" t="s">
        <v>198</v>
      </c>
      <c r="E65" s="13">
        <v>44420</v>
      </c>
      <c r="F65" s="77" t="s">
        <v>2516</v>
      </c>
      <c r="G65" s="13">
        <v>44424</v>
      </c>
      <c r="H65" s="78" t="s">
        <v>2517</v>
      </c>
      <c r="I65" s="15">
        <v>40</v>
      </c>
      <c r="J65" s="15">
        <v>30</v>
      </c>
      <c r="K65" s="15">
        <v>12</v>
      </c>
      <c r="L65" s="15">
        <v>2</v>
      </c>
      <c r="M65" s="84">
        <v>3.6</v>
      </c>
      <c r="N65" s="73">
        <v>4</v>
      </c>
      <c r="O65" s="64">
        <v>3000</v>
      </c>
      <c r="P65" s="65">
        <f>Table2245236891011121314151617181920212224234567891011121314151617[[#This Row],[PEMBULATAN]]*O65</f>
        <v>12000</v>
      </c>
    </row>
    <row r="66" spans="1:16" ht="39" customHeight="1" x14ac:dyDescent="0.2">
      <c r="A66" s="94"/>
      <c r="B66" s="76"/>
      <c r="C66" s="90" t="s">
        <v>2391</v>
      </c>
      <c r="D66" s="79" t="s">
        <v>198</v>
      </c>
      <c r="E66" s="13">
        <v>44420</v>
      </c>
      <c r="F66" s="77" t="s">
        <v>2516</v>
      </c>
      <c r="G66" s="13">
        <v>44424</v>
      </c>
      <c r="H66" s="78" t="s">
        <v>2517</v>
      </c>
      <c r="I66" s="15">
        <v>90</v>
      </c>
      <c r="J66" s="15">
        <v>50</v>
      </c>
      <c r="K66" s="15">
        <v>32</v>
      </c>
      <c r="L66" s="15">
        <v>7</v>
      </c>
      <c r="M66" s="84">
        <v>36</v>
      </c>
      <c r="N66" s="73">
        <v>36</v>
      </c>
      <c r="O66" s="64">
        <v>3000</v>
      </c>
      <c r="P66" s="65">
        <f>Table2245236891011121314151617181920212224234567891011121314151617[[#This Row],[PEMBULATAN]]*O66</f>
        <v>108000</v>
      </c>
    </row>
    <row r="67" spans="1:16" ht="39" customHeight="1" x14ac:dyDescent="0.2">
      <c r="A67" s="94"/>
      <c r="B67" s="76"/>
      <c r="C67" s="90" t="s">
        <v>2392</v>
      </c>
      <c r="D67" s="79" t="s">
        <v>198</v>
      </c>
      <c r="E67" s="13">
        <v>44420</v>
      </c>
      <c r="F67" s="77" t="s">
        <v>2516</v>
      </c>
      <c r="G67" s="13">
        <v>44424</v>
      </c>
      <c r="H67" s="78" t="s">
        <v>2517</v>
      </c>
      <c r="I67" s="15">
        <v>100</v>
      </c>
      <c r="J67" s="15">
        <v>60</v>
      </c>
      <c r="K67" s="15">
        <v>80</v>
      </c>
      <c r="L67" s="15">
        <v>14</v>
      </c>
      <c r="M67" s="84">
        <v>120</v>
      </c>
      <c r="N67" s="73">
        <v>120</v>
      </c>
      <c r="O67" s="64">
        <v>3000</v>
      </c>
      <c r="P67" s="65">
        <f>Table2245236891011121314151617181920212224234567891011121314151617[[#This Row],[PEMBULATAN]]*O67</f>
        <v>360000</v>
      </c>
    </row>
    <row r="68" spans="1:16" ht="39" customHeight="1" x14ac:dyDescent="0.2">
      <c r="A68" s="94"/>
      <c r="B68" s="76"/>
      <c r="C68" s="90" t="s">
        <v>2393</v>
      </c>
      <c r="D68" s="79" t="s">
        <v>198</v>
      </c>
      <c r="E68" s="13">
        <v>44420</v>
      </c>
      <c r="F68" s="77" t="s">
        <v>2516</v>
      </c>
      <c r="G68" s="13">
        <v>44424</v>
      </c>
      <c r="H68" s="78" t="s">
        <v>2517</v>
      </c>
      <c r="I68" s="15">
        <v>100</v>
      </c>
      <c r="J68" s="15">
        <v>50</v>
      </c>
      <c r="K68" s="15">
        <v>40</v>
      </c>
      <c r="L68" s="15">
        <v>17</v>
      </c>
      <c r="M68" s="84">
        <v>50</v>
      </c>
      <c r="N68" s="73">
        <v>50</v>
      </c>
      <c r="O68" s="64">
        <v>3000</v>
      </c>
      <c r="P68" s="65">
        <f>Table2245236891011121314151617181920212224234567891011121314151617[[#This Row],[PEMBULATAN]]*O68</f>
        <v>150000</v>
      </c>
    </row>
    <row r="69" spans="1:16" ht="39" customHeight="1" x14ac:dyDescent="0.2">
      <c r="A69" s="94"/>
      <c r="B69" s="76"/>
      <c r="C69" s="90" t="s">
        <v>2394</v>
      </c>
      <c r="D69" s="79" t="s">
        <v>198</v>
      </c>
      <c r="E69" s="13">
        <v>44420</v>
      </c>
      <c r="F69" s="77" t="s">
        <v>2516</v>
      </c>
      <c r="G69" s="13">
        <v>44424</v>
      </c>
      <c r="H69" s="78" t="s">
        <v>2517</v>
      </c>
      <c r="I69" s="15">
        <v>90</v>
      </c>
      <c r="J69" s="15">
        <v>50</v>
      </c>
      <c r="K69" s="15">
        <v>30</v>
      </c>
      <c r="L69" s="15">
        <v>17</v>
      </c>
      <c r="M69" s="84">
        <v>33.75</v>
      </c>
      <c r="N69" s="73">
        <v>34</v>
      </c>
      <c r="O69" s="64">
        <v>3000</v>
      </c>
      <c r="P69" s="65">
        <f>Table2245236891011121314151617181920212224234567891011121314151617[[#This Row],[PEMBULATAN]]*O69</f>
        <v>102000</v>
      </c>
    </row>
    <row r="70" spans="1:16" ht="39" customHeight="1" x14ac:dyDescent="0.2">
      <c r="A70" s="94"/>
      <c r="B70" s="76"/>
      <c r="C70" s="90" t="s">
        <v>2395</v>
      </c>
      <c r="D70" s="79" t="s">
        <v>198</v>
      </c>
      <c r="E70" s="13">
        <v>44420</v>
      </c>
      <c r="F70" s="77" t="s">
        <v>2516</v>
      </c>
      <c r="G70" s="13">
        <v>44424</v>
      </c>
      <c r="H70" s="78" t="s">
        <v>2517</v>
      </c>
      <c r="I70" s="15">
        <v>90</v>
      </c>
      <c r="J70" s="15">
        <v>60</v>
      </c>
      <c r="K70" s="15">
        <v>30</v>
      </c>
      <c r="L70" s="15">
        <v>13</v>
      </c>
      <c r="M70" s="84">
        <v>40.5</v>
      </c>
      <c r="N70" s="73">
        <v>41</v>
      </c>
      <c r="O70" s="64">
        <v>3000</v>
      </c>
      <c r="P70" s="65">
        <f>Table2245236891011121314151617181920212224234567891011121314151617[[#This Row],[PEMBULATAN]]*O70</f>
        <v>123000</v>
      </c>
    </row>
    <row r="71" spans="1:16" ht="39" customHeight="1" x14ac:dyDescent="0.2">
      <c r="A71" s="94"/>
      <c r="B71" s="76"/>
      <c r="C71" s="90" t="s">
        <v>2396</v>
      </c>
      <c r="D71" s="79" t="s">
        <v>198</v>
      </c>
      <c r="E71" s="13">
        <v>44420</v>
      </c>
      <c r="F71" s="77" t="s">
        <v>2516</v>
      </c>
      <c r="G71" s="13">
        <v>44424</v>
      </c>
      <c r="H71" s="78" t="s">
        <v>2517</v>
      </c>
      <c r="I71" s="15">
        <v>90</v>
      </c>
      <c r="J71" s="15">
        <v>30</v>
      </c>
      <c r="K71" s="15">
        <v>20</v>
      </c>
      <c r="L71" s="15">
        <v>6</v>
      </c>
      <c r="M71" s="84">
        <v>13.5</v>
      </c>
      <c r="N71" s="73">
        <v>14</v>
      </c>
      <c r="O71" s="64">
        <v>3000</v>
      </c>
      <c r="P71" s="65">
        <f>Table2245236891011121314151617181920212224234567891011121314151617[[#This Row],[PEMBULATAN]]*O71</f>
        <v>42000</v>
      </c>
    </row>
    <row r="72" spans="1:16" ht="39" customHeight="1" x14ac:dyDescent="0.2">
      <c r="A72" s="94"/>
      <c r="B72" s="76"/>
      <c r="C72" s="90" t="s">
        <v>2397</v>
      </c>
      <c r="D72" s="79" t="s">
        <v>198</v>
      </c>
      <c r="E72" s="13">
        <v>44420</v>
      </c>
      <c r="F72" s="77" t="s">
        <v>2516</v>
      </c>
      <c r="G72" s="13">
        <v>44424</v>
      </c>
      <c r="H72" s="78" t="s">
        <v>2517</v>
      </c>
      <c r="I72" s="15">
        <v>100</v>
      </c>
      <c r="J72" s="15">
        <v>70</v>
      </c>
      <c r="K72" s="15">
        <v>30</v>
      </c>
      <c r="L72" s="15">
        <v>4</v>
      </c>
      <c r="M72" s="84">
        <v>52.5</v>
      </c>
      <c r="N72" s="73">
        <v>53</v>
      </c>
      <c r="O72" s="64">
        <v>3000</v>
      </c>
      <c r="P72" s="65">
        <f>Table2245236891011121314151617181920212224234567891011121314151617[[#This Row],[PEMBULATAN]]*O72</f>
        <v>159000</v>
      </c>
    </row>
    <row r="73" spans="1:16" ht="39" customHeight="1" x14ac:dyDescent="0.2">
      <c r="A73" s="94"/>
      <c r="B73" s="76"/>
      <c r="C73" s="90" t="s">
        <v>2398</v>
      </c>
      <c r="D73" s="79" t="s">
        <v>198</v>
      </c>
      <c r="E73" s="13">
        <v>44420</v>
      </c>
      <c r="F73" s="77" t="s">
        <v>2516</v>
      </c>
      <c r="G73" s="13">
        <v>44424</v>
      </c>
      <c r="H73" s="78" t="s">
        <v>2517</v>
      </c>
      <c r="I73" s="15">
        <v>40</v>
      </c>
      <c r="J73" s="15">
        <v>20</v>
      </c>
      <c r="K73" s="15">
        <v>10</v>
      </c>
      <c r="L73" s="15">
        <v>3</v>
      </c>
      <c r="M73" s="84">
        <v>2</v>
      </c>
      <c r="N73" s="73">
        <v>3</v>
      </c>
      <c r="O73" s="64">
        <v>3000</v>
      </c>
      <c r="P73" s="65">
        <f>Table2245236891011121314151617181920212224234567891011121314151617[[#This Row],[PEMBULATAN]]*O73</f>
        <v>9000</v>
      </c>
    </row>
    <row r="74" spans="1:16" ht="39" customHeight="1" x14ac:dyDescent="0.2">
      <c r="A74" s="94"/>
      <c r="B74" s="76"/>
      <c r="C74" s="90" t="s">
        <v>2399</v>
      </c>
      <c r="D74" s="79" t="s">
        <v>198</v>
      </c>
      <c r="E74" s="13">
        <v>44420</v>
      </c>
      <c r="F74" s="77" t="s">
        <v>2516</v>
      </c>
      <c r="G74" s="13">
        <v>44424</v>
      </c>
      <c r="H74" s="78" t="s">
        <v>2517</v>
      </c>
      <c r="I74" s="15">
        <v>90</v>
      </c>
      <c r="J74" s="15">
        <v>60</v>
      </c>
      <c r="K74" s="15">
        <v>30</v>
      </c>
      <c r="L74" s="15">
        <v>15</v>
      </c>
      <c r="M74" s="84">
        <v>40.5</v>
      </c>
      <c r="N74" s="73">
        <v>41</v>
      </c>
      <c r="O74" s="64">
        <v>3000</v>
      </c>
      <c r="P74" s="65">
        <f>Table2245236891011121314151617181920212224234567891011121314151617[[#This Row],[PEMBULATAN]]*O74</f>
        <v>123000</v>
      </c>
    </row>
    <row r="75" spans="1:16" ht="39" customHeight="1" x14ac:dyDescent="0.2">
      <c r="A75" s="94"/>
      <c r="B75" s="76"/>
      <c r="C75" s="90" t="s">
        <v>2400</v>
      </c>
      <c r="D75" s="79" t="s">
        <v>198</v>
      </c>
      <c r="E75" s="13">
        <v>44420</v>
      </c>
      <c r="F75" s="77" t="s">
        <v>2516</v>
      </c>
      <c r="G75" s="13">
        <v>44424</v>
      </c>
      <c r="H75" s="78" t="s">
        <v>2517</v>
      </c>
      <c r="I75" s="15">
        <v>90</v>
      </c>
      <c r="J75" s="15">
        <v>65</v>
      </c>
      <c r="K75" s="15">
        <v>20</v>
      </c>
      <c r="L75" s="15">
        <v>20</v>
      </c>
      <c r="M75" s="84">
        <v>29.25</v>
      </c>
      <c r="N75" s="73">
        <v>29</v>
      </c>
      <c r="O75" s="64">
        <v>3000</v>
      </c>
      <c r="P75" s="65">
        <f>Table2245236891011121314151617181920212224234567891011121314151617[[#This Row],[PEMBULATAN]]*O75</f>
        <v>87000</v>
      </c>
    </row>
    <row r="76" spans="1:16" ht="39" customHeight="1" x14ac:dyDescent="0.2">
      <c r="A76" s="94"/>
      <c r="B76" s="76"/>
      <c r="C76" s="90" t="s">
        <v>2401</v>
      </c>
      <c r="D76" s="79" t="s">
        <v>198</v>
      </c>
      <c r="E76" s="13">
        <v>44420</v>
      </c>
      <c r="F76" s="77" t="s">
        <v>2516</v>
      </c>
      <c r="G76" s="13">
        <v>44424</v>
      </c>
      <c r="H76" s="78" t="s">
        <v>2517</v>
      </c>
      <c r="I76" s="15">
        <v>90</v>
      </c>
      <c r="J76" s="15">
        <v>60</v>
      </c>
      <c r="K76" s="15">
        <v>40</v>
      </c>
      <c r="L76" s="15">
        <v>11</v>
      </c>
      <c r="M76" s="84">
        <v>54</v>
      </c>
      <c r="N76" s="73">
        <v>54</v>
      </c>
      <c r="O76" s="64">
        <v>3000</v>
      </c>
      <c r="P76" s="65">
        <f>Table2245236891011121314151617181920212224234567891011121314151617[[#This Row],[PEMBULATAN]]*O76</f>
        <v>162000</v>
      </c>
    </row>
    <row r="77" spans="1:16" ht="39" customHeight="1" x14ac:dyDescent="0.2">
      <c r="A77" s="94"/>
      <c r="B77" s="76"/>
      <c r="C77" s="90" t="s">
        <v>2402</v>
      </c>
      <c r="D77" s="79" t="s">
        <v>198</v>
      </c>
      <c r="E77" s="13">
        <v>44420</v>
      </c>
      <c r="F77" s="77" t="s">
        <v>2516</v>
      </c>
      <c r="G77" s="13">
        <v>44424</v>
      </c>
      <c r="H77" s="78" t="s">
        <v>2517</v>
      </c>
      <c r="I77" s="15">
        <v>60</v>
      </c>
      <c r="J77" s="15">
        <v>40</v>
      </c>
      <c r="K77" s="15">
        <v>30</v>
      </c>
      <c r="L77" s="15">
        <v>4</v>
      </c>
      <c r="M77" s="84">
        <v>18</v>
      </c>
      <c r="N77" s="73">
        <v>18</v>
      </c>
      <c r="O77" s="64">
        <v>3000</v>
      </c>
      <c r="P77" s="65">
        <f>Table2245236891011121314151617181920212224234567891011121314151617[[#This Row],[PEMBULATAN]]*O77</f>
        <v>54000</v>
      </c>
    </row>
    <row r="78" spans="1:16" ht="39" customHeight="1" x14ac:dyDescent="0.2">
      <c r="A78" s="94"/>
      <c r="B78" s="76"/>
      <c r="C78" s="90" t="s">
        <v>2403</v>
      </c>
      <c r="D78" s="79" t="s">
        <v>198</v>
      </c>
      <c r="E78" s="13">
        <v>44420</v>
      </c>
      <c r="F78" s="77" t="s">
        <v>2516</v>
      </c>
      <c r="G78" s="13">
        <v>44424</v>
      </c>
      <c r="H78" s="78" t="s">
        <v>2517</v>
      </c>
      <c r="I78" s="15">
        <v>100</v>
      </c>
      <c r="J78" s="15">
        <v>50</v>
      </c>
      <c r="K78" s="15">
        <v>43</v>
      </c>
      <c r="L78" s="15">
        <v>21</v>
      </c>
      <c r="M78" s="84">
        <v>53.75</v>
      </c>
      <c r="N78" s="73">
        <v>54</v>
      </c>
      <c r="O78" s="64">
        <v>3000</v>
      </c>
      <c r="P78" s="65">
        <f>Table2245236891011121314151617181920212224234567891011121314151617[[#This Row],[PEMBULATAN]]*O78</f>
        <v>162000</v>
      </c>
    </row>
    <row r="79" spans="1:16" ht="39" customHeight="1" x14ac:dyDescent="0.2">
      <c r="A79" s="94"/>
      <c r="B79" s="76"/>
      <c r="C79" s="90" t="s">
        <v>2404</v>
      </c>
      <c r="D79" s="79" t="s">
        <v>198</v>
      </c>
      <c r="E79" s="13">
        <v>44420</v>
      </c>
      <c r="F79" s="77" t="s">
        <v>2516</v>
      </c>
      <c r="G79" s="13">
        <v>44424</v>
      </c>
      <c r="H79" s="78" t="s">
        <v>2517</v>
      </c>
      <c r="I79" s="15">
        <v>70</v>
      </c>
      <c r="J79" s="15">
        <v>50</v>
      </c>
      <c r="K79" s="15">
        <v>20</v>
      </c>
      <c r="L79" s="15">
        <v>8</v>
      </c>
      <c r="M79" s="84">
        <v>17.5</v>
      </c>
      <c r="N79" s="73">
        <v>18</v>
      </c>
      <c r="O79" s="64">
        <v>3000</v>
      </c>
      <c r="P79" s="65">
        <f>Table2245236891011121314151617181920212224234567891011121314151617[[#This Row],[PEMBULATAN]]*O79</f>
        <v>54000</v>
      </c>
    </row>
    <row r="80" spans="1:16" ht="39" customHeight="1" x14ac:dyDescent="0.2">
      <c r="A80" s="94"/>
      <c r="B80" s="76"/>
      <c r="C80" s="90" t="s">
        <v>2405</v>
      </c>
      <c r="D80" s="79" t="s">
        <v>198</v>
      </c>
      <c r="E80" s="13">
        <v>44420</v>
      </c>
      <c r="F80" s="77" t="s">
        <v>2516</v>
      </c>
      <c r="G80" s="13">
        <v>44424</v>
      </c>
      <c r="H80" s="78" t="s">
        <v>2517</v>
      </c>
      <c r="I80" s="15">
        <v>60</v>
      </c>
      <c r="J80" s="15">
        <v>40</v>
      </c>
      <c r="K80" s="15">
        <v>30</v>
      </c>
      <c r="L80" s="15">
        <v>3</v>
      </c>
      <c r="M80" s="84">
        <v>18</v>
      </c>
      <c r="N80" s="73">
        <v>18</v>
      </c>
      <c r="O80" s="64">
        <v>3000</v>
      </c>
      <c r="P80" s="65">
        <f>Table2245236891011121314151617181920212224234567891011121314151617[[#This Row],[PEMBULATAN]]*O80</f>
        <v>54000</v>
      </c>
    </row>
    <row r="81" spans="1:16" ht="39" customHeight="1" x14ac:dyDescent="0.2">
      <c r="A81" s="94"/>
      <c r="B81" s="76"/>
      <c r="C81" s="90" t="s">
        <v>2406</v>
      </c>
      <c r="D81" s="79" t="s">
        <v>198</v>
      </c>
      <c r="E81" s="13">
        <v>44420</v>
      </c>
      <c r="F81" s="77" t="s">
        <v>2516</v>
      </c>
      <c r="G81" s="13">
        <v>44424</v>
      </c>
      <c r="H81" s="78" t="s">
        <v>2517</v>
      </c>
      <c r="I81" s="15">
        <v>80</v>
      </c>
      <c r="J81" s="15">
        <v>50</v>
      </c>
      <c r="K81" s="15">
        <v>30</v>
      </c>
      <c r="L81" s="15">
        <v>8</v>
      </c>
      <c r="M81" s="84">
        <v>30</v>
      </c>
      <c r="N81" s="73">
        <v>30</v>
      </c>
      <c r="O81" s="64">
        <v>3000</v>
      </c>
      <c r="P81" s="65">
        <f>Table2245236891011121314151617181920212224234567891011121314151617[[#This Row],[PEMBULATAN]]*O81</f>
        <v>90000</v>
      </c>
    </row>
    <row r="82" spans="1:16" ht="39" customHeight="1" x14ac:dyDescent="0.2">
      <c r="A82" s="94"/>
      <c r="B82" s="76"/>
      <c r="C82" s="90" t="s">
        <v>2407</v>
      </c>
      <c r="D82" s="79" t="s">
        <v>198</v>
      </c>
      <c r="E82" s="13">
        <v>44420</v>
      </c>
      <c r="F82" s="77" t="s">
        <v>2516</v>
      </c>
      <c r="G82" s="13">
        <v>44424</v>
      </c>
      <c r="H82" s="78" t="s">
        <v>2517</v>
      </c>
      <c r="I82" s="15">
        <v>90</v>
      </c>
      <c r="J82" s="15">
        <v>50</v>
      </c>
      <c r="K82" s="15">
        <v>25</v>
      </c>
      <c r="L82" s="15">
        <v>9</v>
      </c>
      <c r="M82" s="84">
        <v>28.125</v>
      </c>
      <c r="N82" s="73">
        <v>28</v>
      </c>
      <c r="O82" s="64">
        <v>3000</v>
      </c>
      <c r="P82" s="65">
        <f>Table2245236891011121314151617181920212224234567891011121314151617[[#This Row],[PEMBULATAN]]*O82</f>
        <v>84000</v>
      </c>
    </row>
    <row r="83" spans="1:16" ht="39" customHeight="1" x14ac:dyDescent="0.2">
      <c r="A83" s="94"/>
      <c r="B83" s="76"/>
      <c r="C83" s="90" t="s">
        <v>2408</v>
      </c>
      <c r="D83" s="79" t="s">
        <v>198</v>
      </c>
      <c r="E83" s="13">
        <v>44420</v>
      </c>
      <c r="F83" s="77" t="s">
        <v>2516</v>
      </c>
      <c r="G83" s="13">
        <v>44424</v>
      </c>
      <c r="H83" s="78" t="s">
        <v>2517</v>
      </c>
      <c r="I83" s="15">
        <v>67</v>
      </c>
      <c r="J83" s="15">
        <v>60</v>
      </c>
      <c r="K83" s="15">
        <v>30</v>
      </c>
      <c r="L83" s="15">
        <v>6</v>
      </c>
      <c r="M83" s="84">
        <v>30.15</v>
      </c>
      <c r="N83" s="73">
        <v>30</v>
      </c>
      <c r="O83" s="64">
        <v>3000</v>
      </c>
      <c r="P83" s="65">
        <f>Table2245236891011121314151617181920212224234567891011121314151617[[#This Row],[PEMBULATAN]]*O83</f>
        <v>90000</v>
      </c>
    </row>
    <row r="84" spans="1:16" ht="39" customHeight="1" x14ac:dyDescent="0.2">
      <c r="A84" s="94"/>
      <c r="B84" s="76"/>
      <c r="C84" s="90" t="s">
        <v>2409</v>
      </c>
      <c r="D84" s="79" t="s">
        <v>198</v>
      </c>
      <c r="E84" s="13">
        <v>44420</v>
      </c>
      <c r="F84" s="77" t="s">
        <v>2516</v>
      </c>
      <c r="G84" s="13">
        <v>44424</v>
      </c>
      <c r="H84" s="78" t="s">
        <v>2517</v>
      </c>
      <c r="I84" s="15">
        <v>95</v>
      </c>
      <c r="J84" s="15">
        <v>40</v>
      </c>
      <c r="K84" s="15">
        <v>33</v>
      </c>
      <c r="L84" s="15">
        <v>21</v>
      </c>
      <c r="M84" s="84">
        <v>31.35</v>
      </c>
      <c r="N84" s="73">
        <v>32</v>
      </c>
      <c r="O84" s="64">
        <v>3000</v>
      </c>
      <c r="P84" s="65">
        <f>Table2245236891011121314151617181920212224234567891011121314151617[[#This Row],[PEMBULATAN]]*O84</f>
        <v>96000</v>
      </c>
    </row>
    <row r="85" spans="1:16" ht="39" customHeight="1" x14ac:dyDescent="0.2">
      <c r="A85" s="94"/>
      <c r="B85" s="76"/>
      <c r="C85" s="90" t="s">
        <v>2410</v>
      </c>
      <c r="D85" s="79" t="s">
        <v>198</v>
      </c>
      <c r="E85" s="13">
        <v>44420</v>
      </c>
      <c r="F85" s="77" t="s">
        <v>2516</v>
      </c>
      <c r="G85" s="13">
        <v>44424</v>
      </c>
      <c r="H85" s="78" t="s">
        <v>2517</v>
      </c>
      <c r="I85" s="15">
        <v>90</v>
      </c>
      <c r="J85" s="15">
        <v>40</v>
      </c>
      <c r="K85" s="15">
        <v>12</v>
      </c>
      <c r="L85" s="15">
        <v>8</v>
      </c>
      <c r="M85" s="84">
        <v>10.8</v>
      </c>
      <c r="N85" s="73">
        <v>11</v>
      </c>
      <c r="O85" s="64">
        <v>3000</v>
      </c>
      <c r="P85" s="65">
        <f>Table2245236891011121314151617181920212224234567891011121314151617[[#This Row],[PEMBULATAN]]*O85</f>
        <v>33000</v>
      </c>
    </row>
    <row r="86" spans="1:16" ht="39" customHeight="1" x14ac:dyDescent="0.2">
      <c r="A86" s="94"/>
      <c r="B86" s="76"/>
      <c r="C86" s="90" t="s">
        <v>2411</v>
      </c>
      <c r="D86" s="79" t="s">
        <v>198</v>
      </c>
      <c r="E86" s="13">
        <v>44420</v>
      </c>
      <c r="F86" s="77" t="s">
        <v>2516</v>
      </c>
      <c r="G86" s="13">
        <v>44424</v>
      </c>
      <c r="H86" s="78" t="s">
        <v>2517</v>
      </c>
      <c r="I86" s="15">
        <v>90</v>
      </c>
      <c r="J86" s="15">
        <v>50</v>
      </c>
      <c r="K86" s="15">
        <v>20</v>
      </c>
      <c r="L86" s="15">
        <v>7</v>
      </c>
      <c r="M86" s="84">
        <v>22.5</v>
      </c>
      <c r="N86" s="73">
        <v>23</v>
      </c>
      <c r="O86" s="64">
        <v>3000</v>
      </c>
      <c r="P86" s="65">
        <f>Table2245236891011121314151617181920212224234567891011121314151617[[#This Row],[PEMBULATAN]]*O86</f>
        <v>69000</v>
      </c>
    </row>
    <row r="87" spans="1:16" ht="39" customHeight="1" x14ac:dyDescent="0.2">
      <c r="A87" s="94"/>
      <c r="B87" s="76"/>
      <c r="C87" s="90" t="s">
        <v>2412</v>
      </c>
      <c r="D87" s="79" t="s">
        <v>198</v>
      </c>
      <c r="E87" s="13">
        <v>44420</v>
      </c>
      <c r="F87" s="77" t="s">
        <v>2516</v>
      </c>
      <c r="G87" s="13">
        <v>44424</v>
      </c>
      <c r="H87" s="78" t="s">
        <v>2517</v>
      </c>
      <c r="I87" s="15">
        <v>80</v>
      </c>
      <c r="J87" s="15">
        <v>60</v>
      </c>
      <c r="K87" s="15">
        <v>23</v>
      </c>
      <c r="L87" s="15">
        <v>11</v>
      </c>
      <c r="M87" s="84">
        <v>27.6</v>
      </c>
      <c r="N87" s="73">
        <v>28</v>
      </c>
      <c r="O87" s="64">
        <v>3000</v>
      </c>
      <c r="P87" s="65">
        <f>Table2245236891011121314151617181920212224234567891011121314151617[[#This Row],[PEMBULATAN]]*O87</f>
        <v>84000</v>
      </c>
    </row>
    <row r="88" spans="1:16" ht="39" customHeight="1" x14ac:dyDescent="0.2">
      <c r="A88" s="94"/>
      <c r="B88" s="76"/>
      <c r="C88" s="90" t="s">
        <v>2413</v>
      </c>
      <c r="D88" s="79" t="s">
        <v>198</v>
      </c>
      <c r="E88" s="13">
        <v>44420</v>
      </c>
      <c r="F88" s="77" t="s">
        <v>2516</v>
      </c>
      <c r="G88" s="13">
        <v>44424</v>
      </c>
      <c r="H88" s="78" t="s">
        <v>2517</v>
      </c>
      <c r="I88" s="15">
        <v>80</v>
      </c>
      <c r="J88" s="15">
        <v>40</v>
      </c>
      <c r="K88" s="15">
        <v>23</v>
      </c>
      <c r="L88" s="15">
        <v>10</v>
      </c>
      <c r="M88" s="84">
        <v>18.399999999999999</v>
      </c>
      <c r="N88" s="73">
        <v>19</v>
      </c>
      <c r="O88" s="64">
        <v>3000</v>
      </c>
      <c r="P88" s="65">
        <f>Table2245236891011121314151617181920212224234567891011121314151617[[#This Row],[PEMBULATAN]]*O88</f>
        <v>57000</v>
      </c>
    </row>
    <row r="89" spans="1:16" ht="39" customHeight="1" x14ac:dyDescent="0.2">
      <c r="A89" s="94"/>
      <c r="B89" s="76"/>
      <c r="C89" s="90" t="s">
        <v>2414</v>
      </c>
      <c r="D89" s="79" t="s">
        <v>198</v>
      </c>
      <c r="E89" s="13">
        <v>44420</v>
      </c>
      <c r="F89" s="77" t="s">
        <v>2516</v>
      </c>
      <c r="G89" s="13">
        <v>44424</v>
      </c>
      <c r="H89" s="78" t="s">
        <v>2517</v>
      </c>
      <c r="I89" s="15">
        <v>80</v>
      </c>
      <c r="J89" s="15">
        <v>60</v>
      </c>
      <c r="K89" s="15">
        <v>41</v>
      </c>
      <c r="L89" s="15">
        <v>18</v>
      </c>
      <c r="M89" s="84">
        <v>49.2</v>
      </c>
      <c r="N89" s="73">
        <v>49</v>
      </c>
      <c r="O89" s="64">
        <v>3000</v>
      </c>
      <c r="P89" s="65">
        <f>Table2245236891011121314151617181920212224234567891011121314151617[[#This Row],[PEMBULATAN]]*O89</f>
        <v>147000</v>
      </c>
    </row>
    <row r="90" spans="1:16" ht="39" customHeight="1" x14ac:dyDescent="0.2">
      <c r="A90" s="94"/>
      <c r="B90" s="76"/>
      <c r="C90" s="90" t="s">
        <v>2415</v>
      </c>
      <c r="D90" s="79" t="s">
        <v>198</v>
      </c>
      <c r="E90" s="13">
        <v>44420</v>
      </c>
      <c r="F90" s="77" t="s">
        <v>2516</v>
      </c>
      <c r="G90" s="13">
        <v>44424</v>
      </c>
      <c r="H90" s="78" t="s">
        <v>2517</v>
      </c>
      <c r="I90" s="15">
        <v>100</v>
      </c>
      <c r="J90" s="15">
        <v>53</v>
      </c>
      <c r="K90" s="15">
        <v>31</v>
      </c>
      <c r="L90" s="15">
        <v>30</v>
      </c>
      <c r="M90" s="84">
        <v>41.075000000000003</v>
      </c>
      <c r="N90" s="73">
        <v>41</v>
      </c>
      <c r="O90" s="64">
        <v>3000</v>
      </c>
      <c r="P90" s="65">
        <f>Table2245236891011121314151617181920212224234567891011121314151617[[#This Row],[PEMBULATAN]]*O90</f>
        <v>123000</v>
      </c>
    </row>
    <row r="91" spans="1:16" ht="39" customHeight="1" x14ac:dyDescent="0.2">
      <c r="A91" s="94"/>
      <c r="B91" s="76"/>
      <c r="C91" s="90" t="s">
        <v>2416</v>
      </c>
      <c r="D91" s="79" t="s">
        <v>198</v>
      </c>
      <c r="E91" s="13">
        <v>44420</v>
      </c>
      <c r="F91" s="77" t="s">
        <v>2516</v>
      </c>
      <c r="G91" s="13">
        <v>44424</v>
      </c>
      <c r="H91" s="78" t="s">
        <v>2517</v>
      </c>
      <c r="I91" s="15">
        <v>50</v>
      </c>
      <c r="J91" s="15">
        <v>30</v>
      </c>
      <c r="K91" s="15">
        <v>15</v>
      </c>
      <c r="L91" s="15">
        <v>3</v>
      </c>
      <c r="M91" s="84">
        <v>5.625</v>
      </c>
      <c r="N91" s="73">
        <v>6</v>
      </c>
      <c r="O91" s="64">
        <v>3000</v>
      </c>
      <c r="P91" s="65">
        <f>Table2245236891011121314151617181920212224234567891011121314151617[[#This Row],[PEMBULATAN]]*O91</f>
        <v>18000</v>
      </c>
    </row>
    <row r="92" spans="1:16" ht="39" customHeight="1" x14ac:dyDescent="0.2">
      <c r="A92" s="94"/>
      <c r="B92" s="76"/>
      <c r="C92" s="90" t="s">
        <v>2417</v>
      </c>
      <c r="D92" s="79" t="s">
        <v>198</v>
      </c>
      <c r="E92" s="13">
        <v>44420</v>
      </c>
      <c r="F92" s="77" t="s">
        <v>2516</v>
      </c>
      <c r="G92" s="13">
        <v>44424</v>
      </c>
      <c r="H92" s="78" t="s">
        <v>2517</v>
      </c>
      <c r="I92" s="15">
        <v>100</v>
      </c>
      <c r="J92" s="15">
        <v>56</v>
      </c>
      <c r="K92" s="15">
        <v>33</v>
      </c>
      <c r="L92" s="15">
        <v>4</v>
      </c>
      <c r="M92" s="84">
        <v>46.2</v>
      </c>
      <c r="N92" s="73">
        <v>46</v>
      </c>
      <c r="O92" s="64">
        <v>3000</v>
      </c>
      <c r="P92" s="65">
        <f>Table2245236891011121314151617181920212224234567891011121314151617[[#This Row],[PEMBULATAN]]*O92</f>
        <v>138000</v>
      </c>
    </row>
    <row r="93" spans="1:16" ht="39" customHeight="1" x14ac:dyDescent="0.2">
      <c r="A93" s="94"/>
      <c r="B93" s="76"/>
      <c r="C93" s="90" t="s">
        <v>2418</v>
      </c>
      <c r="D93" s="79" t="s">
        <v>198</v>
      </c>
      <c r="E93" s="13">
        <v>44420</v>
      </c>
      <c r="F93" s="77" t="s">
        <v>2516</v>
      </c>
      <c r="G93" s="13">
        <v>44424</v>
      </c>
      <c r="H93" s="78" t="s">
        <v>2517</v>
      </c>
      <c r="I93" s="15">
        <v>90</v>
      </c>
      <c r="J93" s="15">
        <v>63</v>
      </c>
      <c r="K93" s="15">
        <v>25</v>
      </c>
      <c r="L93" s="15">
        <v>13</v>
      </c>
      <c r="M93" s="84">
        <v>35.4375</v>
      </c>
      <c r="N93" s="73">
        <v>36</v>
      </c>
      <c r="O93" s="64">
        <v>3000</v>
      </c>
      <c r="P93" s="65">
        <f>Table2245236891011121314151617181920212224234567891011121314151617[[#This Row],[PEMBULATAN]]*O93</f>
        <v>108000</v>
      </c>
    </row>
    <row r="94" spans="1:16" ht="39" customHeight="1" x14ac:dyDescent="0.2">
      <c r="A94" s="94"/>
      <c r="B94" s="76"/>
      <c r="C94" s="90" t="s">
        <v>2419</v>
      </c>
      <c r="D94" s="79" t="s">
        <v>198</v>
      </c>
      <c r="E94" s="13">
        <v>44420</v>
      </c>
      <c r="F94" s="77" t="s">
        <v>2516</v>
      </c>
      <c r="G94" s="13">
        <v>44424</v>
      </c>
      <c r="H94" s="78" t="s">
        <v>2517</v>
      </c>
      <c r="I94" s="15">
        <v>90</v>
      </c>
      <c r="J94" s="15">
        <v>60</v>
      </c>
      <c r="K94" s="15">
        <v>15</v>
      </c>
      <c r="L94" s="15">
        <v>4</v>
      </c>
      <c r="M94" s="84">
        <v>20.25</v>
      </c>
      <c r="N94" s="73">
        <v>20</v>
      </c>
      <c r="O94" s="64">
        <v>3000</v>
      </c>
      <c r="P94" s="65">
        <f>Table2245236891011121314151617181920212224234567891011121314151617[[#This Row],[PEMBULATAN]]*O94</f>
        <v>60000</v>
      </c>
    </row>
    <row r="95" spans="1:16" ht="39" customHeight="1" x14ac:dyDescent="0.2">
      <c r="A95" s="94"/>
      <c r="B95" s="76"/>
      <c r="C95" s="90" t="s">
        <v>2420</v>
      </c>
      <c r="D95" s="79" t="s">
        <v>198</v>
      </c>
      <c r="E95" s="13">
        <v>44420</v>
      </c>
      <c r="F95" s="77" t="s">
        <v>2516</v>
      </c>
      <c r="G95" s="13">
        <v>44424</v>
      </c>
      <c r="H95" s="78" t="s">
        <v>2517</v>
      </c>
      <c r="I95" s="15">
        <v>83</v>
      </c>
      <c r="J95" s="15">
        <v>50</v>
      </c>
      <c r="K95" s="15">
        <v>33</v>
      </c>
      <c r="L95" s="15">
        <v>12</v>
      </c>
      <c r="M95" s="84">
        <v>34.237499999999997</v>
      </c>
      <c r="N95" s="73">
        <v>34</v>
      </c>
      <c r="O95" s="64">
        <v>3000</v>
      </c>
      <c r="P95" s="65">
        <f>Table2245236891011121314151617181920212224234567891011121314151617[[#This Row],[PEMBULATAN]]*O95</f>
        <v>102000</v>
      </c>
    </row>
    <row r="96" spans="1:16" ht="39" customHeight="1" x14ac:dyDescent="0.2">
      <c r="A96" s="94"/>
      <c r="B96" s="76"/>
      <c r="C96" s="90" t="s">
        <v>2421</v>
      </c>
      <c r="D96" s="79" t="s">
        <v>198</v>
      </c>
      <c r="E96" s="13">
        <v>44420</v>
      </c>
      <c r="F96" s="77" t="s">
        <v>2516</v>
      </c>
      <c r="G96" s="13">
        <v>44424</v>
      </c>
      <c r="H96" s="78" t="s">
        <v>2517</v>
      </c>
      <c r="I96" s="15">
        <v>100</v>
      </c>
      <c r="J96" s="15">
        <v>53</v>
      </c>
      <c r="K96" s="15">
        <v>31</v>
      </c>
      <c r="L96" s="15">
        <v>15</v>
      </c>
      <c r="M96" s="84">
        <v>41.075000000000003</v>
      </c>
      <c r="N96" s="73">
        <v>41</v>
      </c>
      <c r="O96" s="64">
        <v>3000</v>
      </c>
      <c r="P96" s="65">
        <f>Table2245236891011121314151617181920212224234567891011121314151617[[#This Row],[PEMBULATAN]]*O96</f>
        <v>123000</v>
      </c>
    </row>
    <row r="97" spans="1:16" ht="39" customHeight="1" x14ac:dyDescent="0.2">
      <c r="A97" s="94"/>
      <c r="B97" s="76"/>
      <c r="C97" s="90" t="s">
        <v>2422</v>
      </c>
      <c r="D97" s="79" t="s">
        <v>198</v>
      </c>
      <c r="E97" s="13">
        <v>44420</v>
      </c>
      <c r="F97" s="77" t="s">
        <v>2516</v>
      </c>
      <c r="G97" s="13">
        <v>44424</v>
      </c>
      <c r="H97" s="78" t="s">
        <v>2517</v>
      </c>
      <c r="I97" s="15">
        <v>95</v>
      </c>
      <c r="J97" s="15">
        <v>60</v>
      </c>
      <c r="K97" s="15">
        <v>23</v>
      </c>
      <c r="L97" s="15">
        <v>20</v>
      </c>
      <c r="M97" s="84">
        <v>32.774999999999999</v>
      </c>
      <c r="N97" s="73">
        <v>33</v>
      </c>
      <c r="O97" s="64">
        <v>3000</v>
      </c>
      <c r="P97" s="65">
        <f>Table2245236891011121314151617181920212224234567891011121314151617[[#This Row],[PEMBULATAN]]*O97</f>
        <v>99000</v>
      </c>
    </row>
    <row r="98" spans="1:16" ht="39" customHeight="1" x14ac:dyDescent="0.2">
      <c r="A98" s="94"/>
      <c r="B98" s="76"/>
      <c r="C98" s="90" t="s">
        <v>2423</v>
      </c>
      <c r="D98" s="79" t="s">
        <v>198</v>
      </c>
      <c r="E98" s="13">
        <v>44420</v>
      </c>
      <c r="F98" s="77" t="s">
        <v>2516</v>
      </c>
      <c r="G98" s="13">
        <v>44424</v>
      </c>
      <c r="H98" s="78" t="s">
        <v>2517</v>
      </c>
      <c r="I98" s="15">
        <v>85</v>
      </c>
      <c r="J98" s="15">
        <v>60</v>
      </c>
      <c r="K98" s="15">
        <v>28</v>
      </c>
      <c r="L98" s="15">
        <v>17</v>
      </c>
      <c r="M98" s="84">
        <v>35.700000000000003</v>
      </c>
      <c r="N98" s="73">
        <v>36</v>
      </c>
      <c r="O98" s="64">
        <v>3000</v>
      </c>
      <c r="P98" s="65">
        <f>Table2245236891011121314151617181920212224234567891011121314151617[[#This Row],[PEMBULATAN]]*O98</f>
        <v>108000</v>
      </c>
    </row>
    <row r="99" spans="1:16" ht="39" customHeight="1" x14ac:dyDescent="0.2">
      <c r="A99" s="94"/>
      <c r="B99" s="76"/>
      <c r="C99" s="90" t="s">
        <v>2424</v>
      </c>
      <c r="D99" s="79" t="s">
        <v>198</v>
      </c>
      <c r="E99" s="13">
        <v>44420</v>
      </c>
      <c r="F99" s="77" t="s">
        <v>2516</v>
      </c>
      <c r="G99" s="13">
        <v>44424</v>
      </c>
      <c r="H99" s="78" t="s">
        <v>2517</v>
      </c>
      <c r="I99" s="15">
        <v>98</v>
      </c>
      <c r="J99" s="15">
        <v>60</v>
      </c>
      <c r="K99" s="15">
        <v>25</v>
      </c>
      <c r="L99" s="15">
        <v>17</v>
      </c>
      <c r="M99" s="84">
        <v>36.75</v>
      </c>
      <c r="N99" s="73">
        <v>37</v>
      </c>
      <c r="O99" s="64">
        <v>3000</v>
      </c>
      <c r="P99" s="65">
        <f>Table2245236891011121314151617181920212224234567891011121314151617[[#This Row],[PEMBULATAN]]*O99</f>
        <v>111000</v>
      </c>
    </row>
    <row r="100" spans="1:16" ht="39" customHeight="1" x14ac:dyDescent="0.2">
      <c r="A100" s="94"/>
      <c r="B100" s="76"/>
      <c r="C100" s="90" t="s">
        <v>2425</v>
      </c>
      <c r="D100" s="79" t="s">
        <v>198</v>
      </c>
      <c r="E100" s="13">
        <v>44420</v>
      </c>
      <c r="F100" s="77" t="s">
        <v>2516</v>
      </c>
      <c r="G100" s="13">
        <v>44424</v>
      </c>
      <c r="H100" s="78" t="s">
        <v>2517</v>
      </c>
      <c r="I100" s="15">
        <v>88</v>
      </c>
      <c r="J100" s="15">
        <v>64</v>
      </c>
      <c r="K100" s="15">
        <v>26</v>
      </c>
      <c r="L100" s="15">
        <v>8</v>
      </c>
      <c r="M100" s="84">
        <v>36.607999999999997</v>
      </c>
      <c r="N100" s="73">
        <v>37</v>
      </c>
      <c r="O100" s="64">
        <v>3000</v>
      </c>
      <c r="P100" s="65">
        <f>Table2245236891011121314151617181920212224234567891011121314151617[[#This Row],[PEMBULATAN]]*O100</f>
        <v>111000</v>
      </c>
    </row>
    <row r="101" spans="1:16" ht="39" customHeight="1" x14ac:dyDescent="0.2">
      <c r="A101" s="94"/>
      <c r="B101" s="76"/>
      <c r="C101" s="90" t="s">
        <v>2426</v>
      </c>
      <c r="D101" s="79" t="s">
        <v>198</v>
      </c>
      <c r="E101" s="13">
        <v>44420</v>
      </c>
      <c r="F101" s="77" t="s">
        <v>2516</v>
      </c>
      <c r="G101" s="13">
        <v>44424</v>
      </c>
      <c r="H101" s="78" t="s">
        <v>2517</v>
      </c>
      <c r="I101" s="15">
        <v>95</v>
      </c>
      <c r="J101" s="15">
        <v>65</v>
      </c>
      <c r="K101" s="15">
        <v>23</v>
      </c>
      <c r="L101" s="15">
        <v>9</v>
      </c>
      <c r="M101" s="84">
        <v>35.506250000000001</v>
      </c>
      <c r="N101" s="73">
        <v>36</v>
      </c>
      <c r="O101" s="64">
        <v>3000</v>
      </c>
      <c r="P101" s="65">
        <f>Table2245236891011121314151617181920212224234567891011121314151617[[#This Row],[PEMBULATAN]]*O101</f>
        <v>108000</v>
      </c>
    </row>
    <row r="102" spans="1:16" ht="39" customHeight="1" x14ac:dyDescent="0.2">
      <c r="A102" s="94"/>
      <c r="B102" s="76"/>
      <c r="C102" s="90" t="s">
        <v>2427</v>
      </c>
      <c r="D102" s="79" t="s">
        <v>198</v>
      </c>
      <c r="E102" s="13">
        <v>44420</v>
      </c>
      <c r="F102" s="77" t="s">
        <v>2516</v>
      </c>
      <c r="G102" s="13">
        <v>44424</v>
      </c>
      <c r="H102" s="78" t="s">
        <v>2517</v>
      </c>
      <c r="I102" s="15">
        <v>56</v>
      </c>
      <c r="J102" s="15">
        <v>44</v>
      </c>
      <c r="K102" s="15">
        <v>10</v>
      </c>
      <c r="L102" s="15">
        <v>4</v>
      </c>
      <c r="M102" s="84">
        <v>6.16</v>
      </c>
      <c r="N102" s="73">
        <v>6</v>
      </c>
      <c r="O102" s="64">
        <v>3000</v>
      </c>
      <c r="P102" s="65">
        <f>Table2245236891011121314151617181920212224234567891011121314151617[[#This Row],[PEMBULATAN]]*O102</f>
        <v>18000</v>
      </c>
    </row>
    <row r="103" spans="1:16" ht="39" customHeight="1" x14ac:dyDescent="0.2">
      <c r="A103" s="94"/>
      <c r="B103" s="76"/>
      <c r="C103" s="90" t="s">
        <v>2428</v>
      </c>
      <c r="D103" s="79" t="s">
        <v>198</v>
      </c>
      <c r="E103" s="13">
        <v>44420</v>
      </c>
      <c r="F103" s="77" t="s">
        <v>2516</v>
      </c>
      <c r="G103" s="13">
        <v>44424</v>
      </c>
      <c r="H103" s="78" t="s">
        <v>2517</v>
      </c>
      <c r="I103" s="15">
        <v>90</v>
      </c>
      <c r="J103" s="15">
        <v>55</v>
      </c>
      <c r="K103" s="15">
        <v>25</v>
      </c>
      <c r="L103" s="15">
        <v>9</v>
      </c>
      <c r="M103" s="84">
        <v>30.9375</v>
      </c>
      <c r="N103" s="73">
        <v>31</v>
      </c>
      <c r="O103" s="64">
        <v>3000</v>
      </c>
      <c r="P103" s="65">
        <f>Table2245236891011121314151617181920212224234567891011121314151617[[#This Row],[PEMBULATAN]]*O103</f>
        <v>93000</v>
      </c>
    </row>
    <row r="104" spans="1:16" ht="39" customHeight="1" x14ac:dyDescent="0.2">
      <c r="A104" s="94"/>
      <c r="B104" s="76"/>
      <c r="C104" s="90" t="s">
        <v>2429</v>
      </c>
      <c r="D104" s="79" t="s">
        <v>198</v>
      </c>
      <c r="E104" s="13">
        <v>44420</v>
      </c>
      <c r="F104" s="77" t="s">
        <v>2516</v>
      </c>
      <c r="G104" s="13">
        <v>44424</v>
      </c>
      <c r="H104" s="78" t="s">
        <v>2517</v>
      </c>
      <c r="I104" s="15">
        <v>60</v>
      </c>
      <c r="J104" s="15">
        <v>60</v>
      </c>
      <c r="K104" s="15">
        <v>18</v>
      </c>
      <c r="L104" s="15">
        <v>7</v>
      </c>
      <c r="M104" s="84">
        <v>16.2</v>
      </c>
      <c r="N104" s="73">
        <v>16</v>
      </c>
      <c r="O104" s="64">
        <v>3000</v>
      </c>
      <c r="P104" s="65">
        <f>Table2245236891011121314151617181920212224234567891011121314151617[[#This Row],[PEMBULATAN]]*O104</f>
        <v>48000</v>
      </c>
    </row>
    <row r="105" spans="1:16" ht="39" customHeight="1" x14ac:dyDescent="0.2">
      <c r="A105" s="94"/>
      <c r="B105" s="76"/>
      <c r="C105" s="90" t="s">
        <v>2430</v>
      </c>
      <c r="D105" s="79" t="s">
        <v>198</v>
      </c>
      <c r="E105" s="13">
        <v>44420</v>
      </c>
      <c r="F105" s="77" t="s">
        <v>2516</v>
      </c>
      <c r="G105" s="13">
        <v>44424</v>
      </c>
      <c r="H105" s="78" t="s">
        <v>2517</v>
      </c>
      <c r="I105" s="15">
        <v>80</v>
      </c>
      <c r="J105" s="15">
        <v>55</v>
      </c>
      <c r="K105" s="15">
        <v>17</v>
      </c>
      <c r="L105" s="15">
        <v>8</v>
      </c>
      <c r="M105" s="84">
        <v>18.7</v>
      </c>
      <c r="N105" s="73">
        <v>19</v>
      </c>
      <c r="O105" s="64">
        <v>3000</v>
      </c>
      <c r="P105" s="65">
        <f>Table2245236891011121314151617181920212224234567891011121314151617[[#This Row],[PEMBULATAN]]*O105</f>
        <v>57000</v>
      </c>
    </row>
    <row r="106" spans="1:16" ht="39" customHeight="1" x14ac:dyDescent="0.2">
      <c r="A106" s="94"/>
      <c r="B106" s="76"/>
      <c r="C106" s="90" t="s">
        <v>2431</v>
      </c>
      <c r="D106" s="79" t="s">
        <v>198</v>
      </c>
      <c r="E106" s="13">
        <v>44420</v>
      </c>
      <c r="F106" s="77" t="s">
        <v>2516</v>
      </c>
      <c r="G106" s="13">
        <v>44424</v>
      </c>
      <c r="H106" s="78" t="s">
        <v>2517</v>
      </c>
      <c r="I106" s="15">
        <v>60</v>
      </c>
      <c r="J106" s="15">
        <v>40</v>
      </c>
      <c r="K106" s="15">
        <v>15</v>
      </c>
      <c r="L106" s="15">
        <v>4</v>
      </c>
      <c r="M106" s="84">
        <v>9</v>
      </c>
      <c r="N106" s="73">
        <v>9</v>
      </c>
      <c r="O106" s="64">
        <v>3000</v>
      </c>
      <c r="P106" s="65">
        <f>Table2245236891011121314151617181920212224234567891011121314151617[[#This Row],[PEMBULATAN]]*O106</f>
        <v>27000</v>
      </c>
    </row>
    <row r="107" spans="1:16" ht="39" customHeight="1" x14ac:dyDescent="0.2">
      <c r="A107" s="94"/>
      <c r="B107" s="76"/>
      <c r="C107" s="90" t="s">
        <v>2432</v>
      </c>
      <c r="D107" s="79" t="s">
        <v>198</v>
      </c>
      <c r="E107" s="13">
        <v>44420</v>
      </c>
      <c r="F107" s="77" t="s">
        <v>2516</v>
      </c>
      <c r="G107" s="13">
        <v>44424</v>
      </c>
      <c r="H107" s="78" t="s">
        <v>2517</v>
      </c>
      <c r="I107" s="15">
        <v>55</v>
      </c>
      <c r="J107" s="15">
        <v>40</v>
      </c>
      <c r="K107" s="15">
        <v>15</v>
      </c>
      <c r="L107" s="15">
        <v>5</v>
      </c>
      <c r="M107" s="84">
        <v>8.25</v>
      </c>
      <c r="N107" s="73">
        <v>8</v>
      </c>
      <c r="O107" s="64">
        <v>3000</v>
      </c>
      <c r="P107" s="65">
        <f>Table2245236891011121314151617181920212224234567891011121314151617[[#This Row],[PEMBULATAN]]*O107</f>
        <v>24000</v>
      </c>
    </row>
    <row r="108" spans="1:16" ht="39" customHeight="1" x14ac:dyDescent="0.2">
      <c r="A108" s="94"/>
      <c r="B108" s="76"/>
      <c r="C108" s="90" t="s">
        <v>2433</v>
      </c>
      <c r="D108" s="79" t="s">
        <v>198</v>
      </c>
      <c r="E108" s="13">
        <v>44420</v>
      </c>
      <c r="F108" s="77" t="s">
        <v>2516</v>
      </c>
      <c r="G108" s="13">
        <v>44424</v>
      </c>
      <c r="H108" s="78" t="s">
        <v>2517</v>
      </c>
      <c r="I108" s="15">
        <v>60</v>
      </c>
      <c r="J108" s="15">
        <v>34</v>
      </c>
      <c r="K108" s="15">
        <v>17</v>
      </c>
      <c r="L108" s="15">
        <v>5</v>
      </c>
      <c r="M108" s="84">
        <v>8.67</v>
      </c>
      <c r="N108" s="73">
        <v>9</v>
      </c>
      <c r="O108" s="64">
        <v>3000</v>
      </c>
      <c r="P108" s="65">
        <f>Table2245236891011121314151617181920212224234567891011121314151617[[#This Row],[PEMBULATAN]]*O108</f>
        <v>27000</v>
      </c>
    </row>
    <row r="109" spans="1:16" ht="39" customHeight="1" x14ac:dyDescent="0.2">
      <c r="A109" s="94"/>
      <c r="B109" s="76"/>
      <c r="C109" s="90" t="s">
        <v>2434</v>
      </c>
      <c r="D109" s="79" t="s">
        <v>198</v>
      </c>
      <c r="E109" s="13">
        <v>44420</v>
      </c>
      <c r="F109" s="77" t="s">
        <v>2516</v>
      </c>
      <c r="G109" s="13">
        <v>44424</v>
      </c>
      <c r="H109" s="78" t="s">
        <v>2517</v>
      </c>
      <c r="I109" s="15">
        <v>90</v>
      </c>
      <c r="J109" s="15">
        <v>66</v>
      </c>
      <c r="K109" s="15">
        <v>18</v>
      </c>
      <c r="L109" s="15">
        <v>8</v>
      </c>
      <c r="M109" s="84">
        <v>26.73</v>
      </c>
      <c r="N109" s="73">
        <v>27</v>
      </c>
      <c r="O109" s="64">
        <v>3000</v>
      </c>
      <c r="P109" s="65">
        <f>Table2245236891011121314151617181920212224234567891011121314151617[[#This Row],[PEMBULATAN]]*O109</f>
        <v>81000</v>
      </c>
    </row>
    <row r="110" spans="1:16" ht="39" customHeight="1" x14ac:dyDescent="0.2">
      <c r="A110" s="94"/>
      <c r="B110" s="76"/>
      <c r="C110" s="90" t="s">
        <v>2435</v>
      </c>
      <c r="D110" s="79" t="s">
        <v>198</v>
      </c>
      <c r="E110" s="13">
        <v>44420</v>
      </c>
      <c r="F110" s="77" t="s">
        <v>2516</v>
      </c>
      <c r="G110" s="13">
        <v>44424</v>
      </c>
      <c r="H110" s="78" t="s">
        <v>2517</v>
      </c>
      <c r="I110" s="15">
        <v>50</v>
      </c>
      <c r="J110" s="15">
        <v>36</v>
      </c>
      <c r="K110" s="15">
        <v>13</v>
      </c>
      <c r="L110" s="15">
        <v>3</v>
      </c>
      <c r="M110" s="84">
        <v>5.85</v>
      </c>
      <c r="N110" s="73">
        <v>6</v>
      </c>
      <c r="O110" s="64">
        <v>3000</v>
      </c>
      <c r="P110" s="65">
        <f>Table2245236891011121314151617181920212224234567891011121314151617[[#This Row],[PEMBULATAN]]*O110</f>
        <v>18000</v>
      </c>
    </row>
    <row r="111" spans="1:16" ht="39" customHeight="1" x14ac:dyDescent="0.2">
      <c r="A111" s="94"/>
      <c r="B111" s="76"/>
      <c r="C111" s="90" t="s">
        <v>2436</v>
      </c>
      <c r="D111" s="79" t="s">
        <v>198</v>
      </c>
      <c r="E111" s="13">
        <v>44420</v>
      </c>
      <c r="F111" s="77" t="s">
        <v>2516</v>
      </c>
      <c r="G111" s="13">
        <v>44424</v>
      </c>
      <c r="H111" s="78" t="s">
        <v>2517</v>
      </c>
      <c r="I111" s="15">
        <v>60</v>
      </c>
      <c r="J111" s="15">
        <v>38</v>
      </c>
      <c r="K111" s="15">
        <v>19</v>
      </c>
      <c r="L111" s="15">
        <v>7</v>
      </c>
      <c r="M111" s="84">
        <v>10.83</v>
      </c>
      <c r="N111" s="73">
        <v>11</v>
      </c>
      <c r="O111" s="64">
        <v>3000</v>
      </c>
      <c r="P111" s="65">
        <f>Table2245236891011121314151617181920212224234567891011121314151617[[#This Row],[PEMBULATAN]]*O111</f>
        <v>33000</v>
      </c>
    </row>
    <row r="112" spans="1:16" ht="39" customHeight="1" x14ac:dyDescent="0.2">
      <c r="A112" s="94"/>
      <c r="B112" s="76"/>
      <c r="C112" s="90" t="s">
        <v>2437</v>
      </c>
      <c r="D112" s="79" t="s">
        <v>198</v>
      </c>
      <c r="E112" s="13">
        <v>44420</v>
      </c>
      <c r="F112" s="77" t="s">
        <v>2516</v>
      </c>
      <c r="G112" s="13">
        <v>44424</v>
      </c>
      <c r="H112" s="78" t="s">
        <v>2517</v>
      </c>
      <c r="I112" s="15">
        <v>55</v>
      </c>
      <c r="J112" s="15">
        <v>40</v>
      </c>
      <c r="K112" s="15">
        <v>18</v>
      </c>
      <c r="L112" s="15">
        <v>2</v>
      </c>
      <c r="M112" s="84">
        <v>9.9</v>
      </c>
      <c r="N112" s="73">
        <v>10</v>
      </c>
      <c r="O112" s="64">
        <v>3000</v>
      </c>
      <c r="P112" s="65">
        <f>Table2245236891011121314151617181920212224234567891011121314151617[[#This Row],[PEMBULATAN]]*O112</f>
        <v>30000</v>
      </c>
    </row>
    <row r="113" spans="1:16" ht="39" customHeight="1" x14ac:dyDescent="0.2">
      <c r="A113" s="94"/>
      <c r="B113" s="76"/>
      <c r="C113" s="90" t="s">
        <v>2438</v>
      </c>
      <c r="D113" s="79" t="s">
        <v>198</v>
      </c>
      <c r="E113" s="13">
        <v>44420</v>
      </c>
      <c r="F113" s="77" t="s">
        <v>2516</v>
      </c>
      <c r="G113" s="13">
        <v>44424</v>
      </c>
      <c r="H113" s="78" t="s">
        <v>2517</v>
      </c>
      <c r="I113" s="15">
        <v>50</v>
      </c>
      <c r="J113" s="15">
        <v>40</v>
      </c>
      <c r="K113" s="15">
        <v>15</v>
      </c>
      <c r="L113" s="15">
        <v>5</v>
      </c>
      <c r="M113" s="84">
        <v>7.5</v>
      </c>
      <c r="N113" s="73">
        <v>8</v>
      </c>
      <c r="O113" s="64">
        <v>3000</v>
      </c>
      <c r="P113" s="65">
        <f>Table2245236891011121314151617181920212224234567891011121314151617[[#This Row],[PEMBULATAN]]*O113</f>
        <v>24000</v>
      </c>
    </row>
    <row r="114" spans="1:16" ht="39" customHeight="1" x14ac:dyDescent="0.2">
      <c r="A114" s="94"/>
      <c r="B114" s="76"/>
      <c r="C114" s="90" t="s">
        <v>2439</v>
      </c>
      <c r="D114" s="79" t="s">
        <v>198</v>
      </c>
      <c r="E114" s="13">
        <v>44420</v>
      </c>
      <c r="F114" s="77" t="s">
        <v>2516</v>
      </c>
      <c r="G114" s="13">
        <v>44424</v>
      </c>
      <c r="H114" s="78" t="s">
        <v>2517</v>
      </c>
      <c r="I114" s="15">
        <v>68</v>
      </c>
      <c r="J114" s="15">
        <v>70</v>
      </c>
      <c r="K114" s="15">
        <v>20</v>
      </c>
      <c r="L114" s="15">
        <v>9</v>
      </c>
      <c r="M114" s="84">
        <v>23.8</v>
      </c>
      <c r="N114" s="73">
        <v>24</v>
      </c>
      <c r="O114" s="64">
        <v>3000</v>
      </c>
      <c r="P114" s="65">
        <f>Table2245236891011121314151617181920212224234567891011121314151617[[#This Row],[PEMBULATAN]]*O114</f>
        <v>72000</v>
      </c>
    </row>
    <row r="115" spans="1:16" ht="39" customHeight="1" x14ac:dyDescent="0.2">
      <c r="A115" s="94"/>
      <c r="B115" s="76"/>
      <c r="C115" s="90" t="s">
        <v>2440</v>
      </c>
      <c r="D115" s="79" t="s">
        <v>198</v>
      </c>
      <c r="E115" s="13">
        <v>44420</v>
      </c>
      <c r="F115" s="77" t="s">
        <v>2516</v>
      </c>
      <c r="G115" s="13">
        <v>44424</v>
      </c>
      <c r="H115" s="78" t="s">
        <v>2517</v>
      </c>
      <c r="I115" s="15">
        <v>55</v>
      </c>
      <c r="J115" s="15">
        <v>40</v>
      </c>
      <c r="K115" s="15">
        <v>15</v>
      </c>
      <c r="L115" s="15">
        <v>4</v>
      </c>
      <c r="M115" s="84">
        <v>8.25</v>
      </c>
      <c r="N115" s="73">
        <v>8</v>
      </c>
      <c r="O115" s="64">
        <v>3000</v>
      </c>
      <c r="P115" s="65">
        <f>Table2245236891011121314151617181920212224234567891011121314151617[[#This Row],[PEMBULATAN]]*O115</f>
        <v>24000</v>
      </c>
    </row>
    <row r="116" spans="1:16" ht="39" customHeight="1" x14ac:dyDescent="0.2">
      <c r="A116" s="94"/>
      <c r="B116" s="76"/>
      <c r="C116" s="90" t="s">
        <v>2441</v>
      </c>
      <c r="D116" s="79" t="s">
        <v>198</v>
      </c>
      <c r="E116" s="13">
        <v>44420</v>
      </c>
      <c r="F116" s="77" t="s">
        <v>2516</v>
      </c>
      <c r="G116" s="13">
        <v>44424</v>
      </c>
      <c r="H116" s="78" t="s">
        <v>2517</v>
      </c>
      <c r="I116" s="15">
        <v>55</v>
      </c>
      <c r="J116" s="15">
        <v>45</v>
      </c>
      <c r="K116" s="15">
        <v>15</v>
      </c>
      <c r="L116" s="15">
        <v>8</v>
      </c>
      <c r="M116" s="84">
        <v>9.28125</v>
      </c>
      <c r="N116" s="73">
        <v>9</v>
      </c>
      <c r="O116" s="64">
        <v>3000</v>
      </c>
      <c r="P116" s="65">
        <f>Table2245236891011121314151617181920212224234567891011121314151617[[#This Row],[PEMBULATAN]]*O116</f>
        <v>27000</v>
      </c>
    </row>
    <row r="117" spans="1:16" ht="39" customHeight="1" x14ac:dyDescent="0.2">
      <c r="A117" s="94"/>
      <c r="B117" s="76"/>
      <c r="C117" s="90" t="s">
        <v>2442</v>
      </c>
      <c r="D117" s="79" t="s">
        <v>198</v>
      </c>
      <c r="E117" s="13">
        <v>44420</v>
      </c>
      <c r="F117" s="77" t="s">
        <v>2516</v>
      </c>
      <c r="G117" s="13">
        <v>44424</v>
      </c>
      <c r="H117" s="78" t="s">
        <v>2517</v>
      </c>
      <c r="I117" s="15">
        <v>85</v>
      </c>
      <c r="J117" s="15">
        <v>60</v>
      </c>
      <c r="K117" s="15">
        <v>30</v>
      </c>
      <c r="L117" s="15">
        <v>20</v>
      </c>
      <c r="M117" s="84">
        <v>38.25</v>
      </c>
      <c r="N117" s="73">
        <v>38</v>
      </c>
      <c r="O117" s="64">
        <v>3000</v>
      </c>
      <c r="P117" s="65">
        <f>Table2245236891011121314151617181920212224234567891011121314151617[[#This Row],[PEMBULATAN]]*O117</f>
        <v>114000</v>
      </c>
    </row>
    <row r="118" spans="1:16" ht="39" customHeight="1" x14ac:dyDescent="0.2">
      <c r="A118" s="94"/>
      <c r="B118" s="76"/>
      <c r="C118" s="90" t="s">
        <v>2443</v>
      </c>
      <c r="D118" s="79" t="s">
        <v>198</v>
      </c>
      <c r="E118" s="13">
        <v>44420</v>
      </c>
      <c r="F118" s="77" t="s">
        <v>2516</v>
      </c>
      <c r="G118" s="13">
        <v>44424</v>
      </c>
      <c r="H118" s="78" t="s">
        <v>2517</v>
      </c>
      <c r="I118" s="15">
        <v>43</v>
      </c>
      <c r="J118" s="15">
        <v>38</v>
      </c>
      <c r="K118" s="15">
        <v>20</v>
      </c>
      <c r="L118" s="15">
        <v>2</v>
      </c>
      <c r="M118" s="84">
        <v>8.17</v>
      </c>
      <c r="N118" s="73">
        <v>8</v>
      </c>
      <c r="O118" s="64">
        <v>3000</v>
      </c>
      <c r="P118" s="65">
        <f>Table2245236891011121314151617181920212224234567891011121314151617[[#This Row],[PEMBULATAN]]*O118</f>
        <v>24000</v>
      </c>
    </row>
    <row r="119" spans="1:16" ht="39" customHeight="1" x14ac:dyDescent="0.2">
      <c r="A119" s="94"/>
      <c r="B119" s="76"/>
      <c r="C119" s="90" t="s">
        <v>2444</v>
      </c>
      <c r="D119" s="79" t="s">
        <v>198</v>
      </c>
      <c r="E119" s="13">
        <v>44420</v>
      </c>
      <c r="F119" s="77" t="s">
        <v>2516</v>
      </c>
      <c r="G119" s="13">
        <v>44424</v>
      </c>
      <c r="H119" s="78" t="s">
        <v>2517</v>
      </c>
      <c r="I119" s="15">
        <v>50</v>
      </c>
      <c r="J119" s="15">
        <v>45</v>
      </c>
      <c r="K119" s="15">
        <v>13</v>
      </c>
      <c r="L119" s="15">
        <v>5</v>
      </c>
      <c r="M119" s="84">
        <v>7.3125</v>
      </c>
      <c r="N119" s="73">
        <v>8</v>
      </c>
      <c r="O119" s="64">
        <v>3000</v>
      </c>
      <c r="P119" s="65">
        <f>Table2245236891011121314151617181920212224234567891011121314151617[[#This Row],[PEMBULATAN]]*O119</f>
        <v>24000</v>
      </c>
    </row>
    <row r="120" spans="1:16" ht="39" customHeight="1" x14ac:dyDescent="0.2">
      <c r="A120" s="94"/>
      <c r="B120" s="76"/>
      <c r="C120" s="90" t="s">
        <v>2445</v>
      </c>
      <c r="D120" s="79" t="s">
        <v>198</v>
      </c>
      <c r="E120" s="13">
        <v>44420</v>
      </c>
      <c r="F120" s="77" t="s">
        <v>2516</v>
      </c>
      <c r="G120" s="13">
        <v>44424</v>
      </c>
      <c r="H120" s="78" t="s">
        <v>2517</v>
      </c>
      <c r="I120" s="15">
        <v>50</v>
      </c>
      <c r="J120" s="15">
        <v>36</v>
      </c>
      <c r="K120" s="15">
        <v>12</v>
      </c>
      <c r="L120" s="15">
        <v>2</v>
      </c>
      <c r="M120" s="84">
        <v>5.4</v>
      </c>
      <c r="N120" s="73">
        <v>6</v>
      </c>
      <c r="O120" s="64">
        <v>3000</v>
      </c>
      <c r="P120" s="65">
        <f>Table2245236891011121314151617181920212224234567891011121314151617[[#This Row],[PEMBULATAN]]*O120</f>
        <v>18000</v>
      </c>
    </row>
    <row r="121" spans="1:16" ht="39" customHeight="1" x14ac:dyDescent="0.2">
      <c r="A121" s="93"/>
      <c r="B121" s="76"/>
      <c r="C121" s="90" t="s">
        <v>2446</v>
      </c>
      <c r="D121" s="79" t="s">
        <v>198</v>
      </c>
      <c r="E121" s="13">
        <v>44420</v>
      </c>
      <c r="F121" s="77" t="s">
        <v>2516</v>
      </c>
      <c r="G121" s="13">
        <v>44424</v>
      </c>
      <c r="H121" s="78" t="s">
        <v>2517</v>
      </c>
      <c r="I121" s="15">
        <v>90</v>
      </c>
      <c r="J121" s="15">
        <v>65</v>
      </c>
      <c r="K121" s="15">
        <v>20</v>
      </c>
      <c r="L121" s="15">
        <v>16</v>
      </c>
      <c r="M121" s="84">
        <v>29.25</v>
      </c>
      <c r="N121" s="73">
        <v>29</v>
      </c>
      <c r="O121" s="64">
        <v>3000</v>
      </c>
      <c r="P121" s="65">
        <f>Table2245236891011121314151617181920212224234567891011121314151617[[#This Row],[PEMBULATAN]]*O121</f>
        <v>87000</v>
      </c>
    </row>
    <row r="122" spans="1:16" ht="39" customHeight="1" x14ac:dyDescent="0.2">
      <c r="A122" s="93"/>
      <c r="B122" s="76"/>
      <c r="C122" s="90" t="s">
        <v>2447</v>
      </c>
      <c r="D122" s="79" t="s">
        <v>198</v>
      </c>
      <c r="E122" s="13">
        <v>44420</v>
      </c>
      <c r="F122" s="77" t="s">
        <v>2516</v>
      </c>
      <c r="G122" s="13">
        <v>44424</v>
      </c>
      <c r="H122" s="78" t="s">
        <v>2517</v>
      </c>
      <c r="I122" s="15">
        <v>98</v>
      </c>
      <c r="J122" s="15">
        <v>60</v>
      </c>
      <c r="K122" s="15">
        <v>27</v>
      </c>
      <c r="L122" s="15">
        <v>15</v>
      </c>
      <c r="M122" s="84">
        <v>39.69</v>
      </c>
      <c r="N122" s="73">
        <v>40</v>
      </c>
      <c r="O122" s="64">
        <v>3000</v>
      </c>
      <c r="P122" s="65">
        <f>Table2245236891011121314151617181920212224234567891011121314151617[[#This Row],[PEMBULATAN]]*O122</f>
        <v>120000</v>
      </c>
    </row>
    <row r="123" spans="1:16" ht="39" customHeight="1" x14ac:dyDescent="0.2">
      <c r="A123" s="93"/>
      <c r="B123" s="76"/>
      <c r="C123" s="90" t="s">
        <v>2448</v>
      </c>
      <c r="D123" s="79" t="s">
        <v>198</v>
      </c>
      <c r="E123" s="13">
        <v>44420</v>
      </c>
      <c r="F123" s="77" t="s">
        <v>2516</v>
      </c>
      <c r="G123" s="13">
        <v>44424</v>
      </c>
      <c r="H123" s="78" t="s">
        <v>2517</v>
      </c>
      <c r="I123" s="15">
        <v>68</v>
      </c>
      <c r="J123" s="15">
        <v>47</v>
      </c>
      <c r="K123" s="15">
        <v>42</v>
      </c>
      <c r="L123" s="15">
        <v>18</v>
      </c>
      <c r="M123" s="84">
        <v>33.558</v>
      </c>
      <c r="N123" s="73">
        <v>34</v>
      </c>
      <c r="O123" s="64">
        <v>3000</v>
      </c>
      <c r="P123" s="65">
        <f>Table2245236891011121314151617181920212224234567891011121314151617[[#This Row],[PEMBULATAN]]*O123</f>
        <v>102000</v>
      </c>
    </row>
    <row r="124" spans="1:16" ht="39" customHeight="1" x14ac:dyDescent="0.2">
      <c r="A124" s="93"/>
      <c r="B124" s="76"/>
      <c r="C124" s="90" t="s">
        <v>2449</v>
      </c>
      <c r="D124" s="79" t="s">
        <v>198</v>
      </c>
      <c r="E124" s="13">
        <v>44420</v>
      </c>
      <c r="F124" s="77" t="s">
        <v>2516</v>
      </c>
      <c r="G124" s="13">
        <v>44424</v>
      </c>
      <c r="H124" s="78" t="s">
        <v>2517</v>
      </c>
      <c r="I124" s="15">
        <v>85</v>
      </c>
      <c r="J124" s="15">
        <v>60</v>
      </c>
      <c r="K124" s="15">
        <v>28</v>
      </c>
      <c r="L124" s="15">
        <v>13</v>
      </c>
      <c r="M124" s="84">
        <v>35.700000000000003</v>
      </c>
      <c r="N124" s="73">
        <v>36</v>
      </c>
      <c r="O124" s="64">
        <v>3000</v>
      </c>
      <c r="P124" s="65">
        <f>Table2245236891011121314151617181920212224234567891011121314151617[[#This Row],[PEMBULATAN]]*O124</f>
        <v>108000</v>
      </c>
    </row>
    <row r="125" spans="1:16" ht="39" customHeight="1" x14ac:dyDescent="0.2">
      <c r="A125" s="93"/>
      <c r="B125" s="76"/>
      <c r="C125" s="90" t="s">
        <v>2450</v>
      </c>
      <c r="D125" s="79" t="s">
        <v>198</v>
      </c>
      <c r="E125" s="13">
        <v>44420</v>
      </c>
      <c r="F125" s="77" t="s">
        <v>2516</v>
      </c>
      <c r="G125" s="13">
        <v>44424</v>
      </c>
      <c r="H125" s="78" t="s">
        <v>2517</v>
      </c>
      <c r="I125" s="15">
        <v>90</v>
      </c>
      <c r="J125" s="15">
        <v>57</v>
      </c>
      <c r="K125" s="15">
        <v>30</v>
      </c>
      <c r="L125" s="15">
        <v>9</v>
      </c>
      <c r="M125" s="84">
        <v>38.475000000000001</v>
      </c>
      <c r="N125" s="73">
        <v>39</v>
      </c>
      <c r="O125" s="64">
        <v>3000</v>
      </c>
      <c r="P125" s="65">
        <f>Table2245236891011121314151617181920212224234567891011121314151617[[#This Row],[PEMBULATAN]]*O125</f>
        <v>117000</v>
      </c>
    </row>
    <row r="126" spans="1:16" ht="39" customHeight="1" x14ac:dyDescent="0.2">
      <c r="A126" s="93"/>
      <c r="B126" s="76"/>
      <c r="C126" s="90" t="s">
        <v>2451</v>
      </c>
      <c r="D126" s="79" t="s">
        <v>198</v>
      </c>
      <c r="E126" s="13">
        <v>44420</v>
      </c>
      <c r="F126" s="77" t="s">
        <v>2516</v>
      </c>
      <c r="G126" s="13">
        <v>44424</v>
      </c>
      <c r="H126" s="78" t="s">
        <v>2517</v>
      </c>
      <c r="I126" s="15">
        <v>85</v>
      </c>
      <c r="J126" s="15">
        <v>60</v>
      </c>
      <c r="K126" s="15">
        <v>28</v>
      </c>
      <c r="L126" s="15">
        <v>9</v>
      </c>
      <c r="M126" s="84">
        <v>35.700000000000003</v>
      </c>
      <c r="N126" s="73">
        <v>36</v>
      </c>
      <c r="O126" s="64">
        <v>3000</v>
      </c>
      <c r="P126" s="65">
        <f>Table2245236891011121314151617181920212224234567891011121314151617[[#This Row],[PEMBULATAN]]*O126</f>
        <v>108000</v>
      </c>
    </row>
    <row r="127" spans="1:16" ht="39" customHeight="1" x14ac:dyDescent="0.2">
      <c r="A127" s="93"/>
      <c r="B127" s="76"/>
      <c r="C127" s="90" t="s">
        <v>2452</v>
      </c>
      <c r="D127" s="79" t="s">
        <v>198</v>
      </c>
      <c r="E127" s="13">
        <v>44420</v>
      </c>
      <c r="F127" s="77" t="s">
        <v>2516</v>
      </c>
      <c r="G127" s="13">
        <v>44424</v>
      </c>
      <c r="H127" s="78" t="s">
        <v>2517</v>
      </c>
      <c r="I127" s="15">
        <v>75</v>
      </c>
      <c r="J127" s="15">
        <v>60</v>
      </c>
      <c r="K127" s="15">
        <v>27</v>
      </c>
      <c r="L127" s="15">
        <v>14</v>
      </c>
      <c r="M127" s="84">
        <v>30.375</v>
      </c>
      <c r="N127" s="73">
        <v>31</v>
      </c>
      <c r="O127" s="64">
        <v>3000</v>
      </c>
      <c r="P127" s="65">
        <f>Table2245236891011121314151617181920212224234567891011121314151617[[#This Row],[PEMBULATAN]]*O127</f>
        <v>93000</v>
      </c>
    </row>
    <row r="128" spans="1:16" ht="39" customHeight="1" x14ac:dyDescent="0.2">
      <c r="A128" s="93"/>
      <c r="B128" s="76"/>
      <c r="C128" s="90" t="s">
        <v>2453</v>
      </c>
      <c r="D128" s="79" t="s">
        <v>198</v>
      </c>
      <c r="E128" s="13">
        <v>44420</v>
      </c>
      <c r="F128" s="77" t="s">
        <v>2516</v>
      </c>
      <c r="G128" s="13">
        <v>44424</v>
      </c>
      <c r="H128" s="78" t="s">
        <v>2517</v>
      </c>
      <c r="I128" s="15">
        <v>80</v>
      </c>
      <c r="J128" s="15">
        <v>44</v>
      </c>
      <c r="K128" s="15">
        <v>30</v>
      </c>
      <c r="L128" s="15">
        <v>11</v>
      </c>
      <c r="M128" s="84">
        <v>26.4</v>
      </c>
      <c r="N128" s="73">
        <v>27</v>
      </c>
      <c r="O128" s="64">
        <v>3000</v>
      </c>
      <c r="P128" s="65">
        <f>Table2245236891011121314151617181920212224234567891011121314151617[[#This Row],[PEMBULATAN]]*O128</f>
        <v>81000</v>
      </c>
    </row>
    <row r="129" spans="1:16" ht="39" customHeight="1" x14ac:dyDescent="0.2">
      <c r="A129" s="93"/>
      <c r="B129" s="76"/>
      <c r="C129" s="90" t="s">
        <v>2454</v>
      </c>
      <c r="D129" s="79" t="s">
        <v>198</v>
      </c>
      <c r="E129" s="13">
        <v>44420</v>
      </c>
      <c r="F129" s="77" t="s">
        <v>2516</v>
      </c>
      <c r="G129" s="13">
        <v>44424</v>
      </c>
      <c r="H129" s="78" t="s">
        <v>2517</v>
      </c>
      <c r="I129" s="15">
        <v>80</v>
      </c>
      <c r="J129" s="15">
        <v>65</v>
      </c>
      <c r="K129" s="15">
        <v>25</v>
      </c>
      <c r="L129" s="15">
        <v>10</v>
      </c>
      <c r="M129" s="84">
        <v>32.5</v>
      </c>
      <c r="N129" s="73">
        <v>33</v>
      </c>
      <c r="O129" s="64">
        <v>3000</v>
      </c>
      <c r="P129" s="65">
        <f>Table2245236891011121314151617181920212224234567891011121314151617[[#This Row],[PEMBULATAN]]*O129</f>
        <v>99000</v>
      </c>
    </row>
    <row r="130" spans="1:16" ht="39" customHeight="1" x14ac:dyDescent="0.2">
      <c r="A130" s="93"/>
      <c r="B130" s="76"/>
      <c r="C130" s="90" t="s">
        <v>2455</v>
      </c>
      <c r="D130" s="79" t="s">
        <v>198</v>
      </c>
      <c r="E130" s="13">
        <v>44420</v>
      </c>
      <c r="F130" s="77" t="s">
        <v>2516</v>
      </c>
      <c r="G130" s="13">
        <v>44424</v>
      </c>
      <c r="H130" s="78" t="s">
        <v>2517</v>
      </c>
      <c r="I130" s="15">
        <v>80</v>
      </c>
      <c r="J130" s="15">
        <v>60</v>
      </c>
      <c r="K130" s="15">
        <v>28</v>
      </c>
      <c r="L130" s="15">
        <v>15</v>
      </c>
      <c r="M130" s="84">
        <v>33.6</v>
      </c>
      <c r="N130" s="73">
        <v>34</v>
      </c>
      <c r="O130" s="64">
        <v>3000</v>
      </c>
      <c r="P130" s="65">
        <f>Table2245236891011121314151617181920212224234567891011121314151617[[#This Row],[PEMBULATAN]]*O130</f>
        <v>102000</v>
      </c>
    </row>
    <row r="131" spans="1:16" ht="39" customHeight="1" x14ac:dyDescent="0.2">
      <c r="A131" s="93"/>
      <c r="B131" s="76"/>
      <c r="C131" s="90" t="s">
        <v>2456</v>
      </c>
      <c r="D131" s="79" t="s">
        <v>198</v>
      </c>
      <c r="E131" s="13">
        <v>44420</v>
      </c>
      <c r="F131" s="77" t="s">
        <v>2516</v>
      </c>
      <c r="G131" s="13">
        <v>44424</v>
      </c>
      <c r="H131" s="78" t="s">
        <v>2517</v>
      </c>
      <c r="I131" s="15">
        <v>90</v>
      </c>
      <c r="J131" s="15">
        <v>60</v>
      </c>
      <c r="K131" s="15">
        <v>30</v>
      </c>
      <c r="L131" s="15">
        <v>11</v>
      </c>
      <c r="M131" s="84">
        <v>40.5</v>
      </c>
      <c r="N131" s="73">
        <v>41</v>
      </c>
      <c r="O131" s="64">
        <v>3000</v>
      </c>
      <c r="P131" s="65">
        <f>Table2245236891011121314151617181920212224234567891011121314151617[[#This Row],[PEMBULATAN]]*O131</f>
        <v>123000</v>
      </c>
    </row>
    <row r="132" spans="1:16" ht="39" customHeight="1" x14ac:dyDescent="0.2">
      <c r="A132" s="93"/>
      <c r="B132" s="76"/>
      <c r="C132" s="90" t="s">
        <v>2457</v>
      </c>
      <c r="D132" s="79" t="s">
        <v>198</v>
      </c>
      <c r="E132" s="13">
        <v>44420</v>
      </c>
      <c r="F132" s="77" t="s">
        <v>2516</v>
      </c>
      <c r="G132" s="13">
        <v>44424</v>
      </c>
      <c r="H132" s="78" t="s">
        <v>2517</v>
      </c>
      <c r="I132" s="15">
        <v>85</v>
      </c>
      <c r="J132" s="15">
        <v>55</v>
      </c>
      <c r="K132" s="15">
        <v>30</v>
      </c>
      <c r="L132" s="15">
        <v>15</v>
      </c>
      <c r="M132" s="84">
        <v>35.0625</v>
      </c>
      <c r="N132" s="73">
        <v>35</v>
      </c>
      <c r="O132" s="64">
        <v>3000</v>
      </c>
      <c r="P132" s="65">
        <f>Table2245236891011121314151617181920212224234567891011121314151617[[#This Row],[PEMBULATAN]]*O132</f>
        <v>105000</v>
      </c>
    </row>
    <row r="133" spans="1:16" ht="39" customHeight="1" x14ac:dyDescent="0.2">
      <c r="A133" s="93"/>
      <c r="B133" s="76"/>
      <c r="C133" s="90" t="s">
        <v>2458</v>
      </c>
      <c r="D133" s="79" t="s">
        <v>198</v>
      </c>
      <c r="E133" s="13">
        <v>44420</v>
      </c>
      <c r="F133" s="77" t="s">
        <v>2516</v>
      </c>
      <c r="G133" s="13">
        <v>44424</v>
      </c>
      <c r="H133" s="78" t="s">
        <v>2517</v>
      </c>
      <c r="I133" s="15">
        <v>55</v>
      </c>
      <c r="J133" s="15">
        <v>40</v>
      </c>
      <c r="K133" s="15">
        <v>10</v>
      </c>
      <c r="L133" s="15">
        <v>2</v>
      </c>
      <c r="M133" s="84">
        <v>5.5</v>
      </c>
      <c r="N133" s="73">
        <v>6</v>
      </c>
      <c r="O133" s="64">
        <v>3000</v>
      </c>
      <c r="P133" s="65">
        <f>Table2245236891011121314151617181920212224234567891011121314151617[[#This Row],[PEMBULATAN]]*O133</f>
        <v>18000</v>
      </c>
    </row>
    <row r="134" spans="1:16" ht="39" customHeight="1" x14ac:dyDescent="0.2">
      <c r="A134" s="93"/>
      <c r="B134" s="76"/>
      <c r="C134" s="90" t="s">
        <v>2459</v>
      </c>
      <c r="D134" s="79" t="s">
        <v>198</v>
      </c>
      <c r="E134" s="13">
        <v>44420</v>
      </c>
      <c r="F134" s="77" t="s">
        <v>2516</v>
      </c>
      <c r="G134" s="13">
        <v>44424</v>
      </c>
      <c r="H134" s="78" t="s">
        <v>2517</v>
      </c>
      <c r="I134" s="15">
        <v>90</v>
      </c>
      <c r="J134" s="15">
        <v>60</v>
      </c>
      <c r="K134" s="15">
        <v>35</v>
      </c>
      <c r="L134" s="15">
        <v>26</v>
      </c>
      <c r="M134" s="84">
        <v>47.25</v>
      </c>
      <c r="N134" s="73">
        <v>47</v>
      </c>
      <c r="O134" s="64">
        <v>3000</v>
      </c>
      <c r="P134" s="65">
        <f>Table2245236891011121314151617181920212224234567891011121314151617[[#This Row],[PEMBULATAN]]*O134</f>
        <v>141000</v>
      </c>
    </row>
    <row r="135" spans="1:16" ht="39" customHeight="1" x14ac:dyDescent="0.2">
      <c r="A135" s="93"/>
      <c r="B135" s="76"/>
      <c r="C135" s="90" t="s">
        <v>2460</v>
      </c>
      <c r="D135" s="79" t="s">
        <v>198</v>
      </c>
      <c r="E135" s="13">
        <v>44420</v>
      </c>
      <c r="F135" s="77" t="s">
        <v>2516</v>
      </c>
      <c r="G135" s="13">
        <v>44424</v>
      </c>
      <c r="H135" s="78" t="s">
        <v>2517</v>
      </c>
      <c r="I135" s="15">
        <v>80</v>
      </c>
      <c r="J135" s="15">
        <v>60</v>
      </c>
      <c r="K135" s="15">
        <v>18</v>
      </c>
      <c r="L135" s="15">
        <v>11</v>
      </c>
      <c r="M135" s="84">
        <v>21.6</v>
      </c>
      <c r="N135" s="73">
        <v>22</v>
      </c>
      <c r="O135" s="64">
        <v>3000</v>
      </c>
      <c r="P135" s="65">
        <f>Table2245236891011121314151617181920212224234567891011121314151617[[#This Row],[PEMBULATAN]]*O135</f>
        <v>66000</v>
      </c>
    </row>
    <row r="136" spans="1:16" ht="39" customHeight="1" x14ac:dyDescent="0.2">
      <c r="A136" s="93"/>
      <c r="B136" s="76"/>
      <c r="C136" s="90" t="s">
        <v>2461</v>
      </c>
      <c r="D136" s="79" t="s">
        <v>198</v>
      </c>
      <c r="E136" s="13">
        <v>44420</v>
      </c>
      <c r="F136" s="77" t="s">
        <v>2516</v>
      </c>
      <c r="G136" s="13">
        <v>44424</v>
      </c>
      <c r="H136" s="78" t="s">
        <v>2517</v>
      </c>
      <c r="I136" s="15">
        <v>100</v>
      </c>
      <c r="J136" s="15">
        <v>58</v>
      </c>
      <c r="K136" s="15">
        <v>30</v>
      </c>
      <c r="L136" s="15">
        <v>22</v>
      </c>
      <c r="M136" s="84">
        <v>43.5</v>
      </c>
      <c r="N136" s="73">
        <v>44</v>
      </c>
      <c r="O136" s="64">
        <v>3000</v>
      </c>
      <c r="P136" s="65">
        <f>Table2245236891011121314151617181920212224234567891011121314151617[[#This Row],[PEMBULATAN]]*O136</f>
        <v>132000</v>
      </c>
    </row>
    <row r="137" spans="1:16" ht="39" customHeight="1" x14ac:dyDescent="0.2">
      <c r="A137" s="93"/>
      <c r="B137" s="76"/>
      <c r="C137" s="90" t="s">
        <v>2462</v>
      </c>
      <c r="D137" s="79" t="s">
        <v>198</v>
      </c>
      <c r="E137" s="13">
        <v>44420</v>
      </c>
      <c r="F137" s="77" t="s">
        <v>2516</v>
      </c>
      <c r="G137" s="13">
        <v>44424</v>
      </c>
      <c r="H137" s="78" t="s">
        <v>2517</v>
      </c>
      <c r="I137" s="15">
        <v>96</v>
      </c>
      <c r="J137" s="15">
        <v>65</v>
      </c>
      <c r="K137" s="15">
        <v>35</v>
      </c>
      <c r="L137" s="15">
        <v>17</v>
      </c>
      <c r="M137" s="84">
        <v>54.6</v>
      </c>
      <c r="N137" s="73">
        <v>55</v>
      </c>
      <c r="O137" s="64">
        <v>3000</v>
      </c>
      <c r="P137" s="65">
        <f>Table2245236891011121314151617181920212224234567891011121314151617[[#This Row],[PEMBULATAN]]*O137</f>
        <v>165000</v>
      </c>
    </row>
    <row r="138" spans="1:16" ht="39" customHeight="1" x14ac:dyDescent="0.2">
      <c r="A138" s="93"/>
      <c r="B138" s="76"/>
      <c r="C138" s="90" t="s">
        <v>2463</v>
      </c>
      <c r="D138" s="79" t="s">
        <v>198</v>
      </c>
      <c r="E138" s="13">
        <v>44420</v>
      </c>
      <c r="F138" s="77" t="s">
        <v>2516</v>
      </c>
      <c r="G138" s="13">
        <v>44424</v>
      </c>
      <c r="H138" s="78" t="s">
        <v>2517</v>
      </c>
      <c r="I138" s="15">
        <v>95</v>
      </c>
      <c r="J138" s="15">
        <v>60</v>
      </c>
      <c r="K138" s="15">
        <v>27</v>
      </c>
      <c r="L138" s="15">
        <v>11</v>
      </c>
      <c r="M138" s="84">
        <v>38.475000000000001</v>
      </c>
      <c r="N138" s="73">
        <v>39</v>
      </c>
      <c r="O138" s="64">
        <v>3000</v>
      </c>
      <c r="P138" s="65">
        <f>Table2245236891011121314151617181920212224234567891011121314151617[[#This Row],[PEMBULATAN]]*O138</f>
        <v>117000</v>
      </c>
    </row>
    <row r="139" spans="1:16" ht="39" customHeight="1" x14ac:dyDescent="0.2">
      <c r="A139" s="93"/>
      <c r="B139" s="76"/>
      <c r="C139" s="90" t="s">
        <v>2464</v>
      </c>
      <c r="D139" s="79" t="s">
        <v>198</v>
      </c>
      <c r="E139" s="13">
        <v>44420</v>
      </c>
      <c r="F139" s="77" t="s">
        <v>2516</v>
      </c>
      <c r="G139" s="13">
        <v>44424</v>
      </c>
      <c r="H139" s="78" t="s">
        <v>2517</v>
      </c>
      <c r="I139" s="15">
        <v>90</v>
      </c>
      <c r="J139" s="15">
        <v>55</v>
      </c>
      <c r="K139" s="15">
        <v>25</v>
      </c>
      <c r="L139" s="15">
        <v>16</v>
      </c>
      <c r="M139" s="84">
        <v>30.9375</v>
      </c>
      <c r="N139" s="73">
        <v>31</v>
      </c>
      <c r="O139" s="64">
        <v>3000</v>
      </c>
      <c r="P139" s="65">
        <f>Table2245236891011121314151617181920212224234567891011121314151617[[#This Row],[PEMBULATAN]]*O139</f>
        <v>93000</v>
      </c>
    </row>
    <row r="140" spans="1:16" ht="39" customHeight="1" x14ac:dyDescent="0.2">
      <c r="A140" s="93"/>
      <c r="B140" s="76"/>
      <c r="C140" s="90" t="s">
        <v>2465</v>
      </c>
      <c r="D140" s="79" t="s">
        <v>198</v>
      </c>
      <c r="E140" s="13">
        <v>44420</v>
      </c>
      <c r="F140" s="77" t="s">
        <v>2516</v>
      </c>
      <c r="G140" s="13">
        <v>44424</v>
      </c>
      <c r="H140" s="78" t="s">
        <v>2517</v>
      </c>
      <c r="I140" s="15">
        <v>65</v>
      </c>
      <c r="J140" s="15">
        <v>65</v>
      </c>
      <c r="K140" s="15">
        <v>17</v>
      </c>
      <c r="L140" s="15">
        <v>8</v>
      </c>
      <c r="M140" s="84">
        <v>17.956250000000001</v>
      </c>
      <c r="N140" s="73">
        <v>18</v>
      </c>
      <c r="O140" s="64">
        <v>3000</v>
      </c>
      <c r="P140" s="65">
        <f>Table2245236891011121314151617181920212224234567891011121314151617[[#This Row],[PEMBULATAN]]*O140</f>
        <v>54000</v>
      </c>
    </row>
    <row r="141" spans="1:16" ht="39" customHeight="1" x14ac:dyDescent="0.2">
      <c r="A141" s="93"/>
      <c r="B141" s="76"/>
      <c r="C141" s="90" t="s">
        <v>2466</v>
      </c>
      <c r="D141" s="79" t="s">
        <v>198</v>
      </c>
      <c r="E141" s="13">
        <v>44420</v>
      </c>
      <c r="F141" s="77" t="s">
        <v>2516</v>
      </c>
      <c r="G141" s="13">
        <v>44424</v>
      </c>
      <c r="H141" s="78" t="s">
        <v>2517</v>
      </c>
      <c r="I141" s="15">
        <v>97</v>
      </c>
      <c r="J141" s="15">
        <v>60</v>
      </c>
      <c r="K141" s="15">
        <v>30</v>
      </c>
      <c r="L141" s="15">
        <v>18</v>
      </c>
      <c r="M141" s="84">
        <v>43.65</v>
      </c>
      <c r="N141" s="73">
        <v>44</v>
      </c>
      <c r="O141" s="64">
        <v>3000</v>
      </c>
      <c r="P141" s="65">
        <f>Table2245236891011121314151617181920212224234567891011121314151617[[#This Row],[PEMBULATAN]]*O141</f>
        <v>132000</v>
      </c>
    </row>
    <row r="142" spans="1:16" ht="39" customHeight="1" x14ac:dyDescent="0.2">
      <c r="A142" s="93"/>
      <c r="B142" s="76"/>
      <c r="C142" s="90" t="s">
        <v>2467</v>
      </c>
      <c r="D142" s="79" t="s">
        <v>198</v>
      </c>
      <c r="E142" s="13">
        <v>44420</v>
      </c>
      <c r="F142" s="77" t="s">
        <v>2516</v>
      </c>
      <c r="G142" s="13">
        <v>44424</v>
      </c>
      <c r="H142" s="78" t="s">
        <v>2517</v>
      </c>
      <c r="I142" s="15">
        <v>80</v>
      </c>
      <c r="J142" s="15">
        <v>60</v>
      </c>
      <c r="K142" s="15">
        <v>25</v>
      </c>
      <c r="L142" s="15">
        <v>5</v>
      </c>
      <c r="M142" s="84">
        <v>30</v>
      </c>
      <c r="N142" s="73">
        <v>30</v>
      </c>
      <c r="O142" s="64">
        <v>3000</v>
      </c>
      <c r="P142" s="65">
        <f>Table2245236891011121314151617181920212224234567891011121314151617[[#This Row],[PEMBULATAN]]*O142</f>
        <v>90000</v>
      </c>
    </row>
    <row r="143" spans="1:16" ht="39" customHeight="1" x14ac:dyDescent="0.2">
      <c r="A143" s="93"/>
      <c r="B143" s="76"/>
      <c r="C143" s="90" t="s">
        <v>2468</v>
      </c>
      <c r="D143" s="79" t="s">
        <v>198</v>
      </c>
      <c r="E143" s="13">
        <v>44420</v>
      </c>
      <c r="F143" s="77" t="s">
        <v>2516</v>
      </c>
      <c r="G143" s="13">
        <v>44424</v>
      </c>
      <c r="H143" s="78" t="s">
        <v>2517</v>
      </c>
      <c r="I143" s="15">
        <v>85</v>
      </c>
      <c r="J143" s="15">
        <v>60</v>
      </c>
      <c r="K143" s="15">
        <v>28</v>
      </c>
      <c r="L143" s="15">
        <v>20</v>
      </c>
      <c r="M143" s="84">
        <v>35.700000000000003</v>
      </c>
      <c r="N143" s="73">
        <v>36</v>
      </c>
      <c r="O143" s="64">
        <v>3000</v>
      </c>
      <c r="P143" s="65">
        <f>Table2245236891011121314151617181920212224234567891011121314151617[[#This Row],[PEMBULATAN]]*O143</f>
        <v>108000</v>
      </c>
    </row>
    <row r="144" spans="1:16" ht="39" customHeight="1" x14ac:dyDescent="0.2">
      <c r="A144" s="93"/>
      <c r="B144" s="76"/>
      <c r="C144" s="90" t="s">
        <v>2469</v>
      </c>
      <c r="D144" s="79" t="s">
        <v>198</v>
      </c>
      <c r="E144" s="13">
        <v>44420</v>
      </c>
      <c r="F144" s="77" t="s">
        <v>2516</v>
      </c>
      <c r="G144" s="13">
        <v>44424</v>
      </c>
      <c r="H144" s="78" t="s">
        <v>2517</v>
      </c>
      <c r="I144" s="15">
        <v>105</v>
      </c>
      <c r="J144" s="15">
        <v>65</v>
      </c>
      <c r="K144" s="15">
        <v>23</v>
      </c>
      <c r="L144" s="15">
        <v>26</v>
      </c>
      <c r="M144" s="84">
        <v>39.243749999999999</v>
      </c>
      <c r="N144" s="73">
        <v>39</v>
      </c>
      <c r="O144" s="64">
        <v>3000</v>
      </c>
      <c r="P144" s="65">
        <f>Table2245236891011121314151617181920212224234567891011121314151617[[#This Row],[PEMBULATAN]]*O144</f>
        <v>117000</v>
      </c>
    </row>
    <row r="145" spans="1:16" ht="39" customHeight="1" x14ac:dyDescent="0.2">
      <c r="A145" s="93"/>
      <c r="B145" s="76"/>
      <c r="C145" s="90" t="s">
        <v>2470</v>
      </c>
      <c r="D145" s="79" t="s">
        <v>198</v>
      </c>
      <c r="E145" s="13">
        <v>44420</v>
      </c>
      <c r="F145" s="77" t="s">
        <v>2516</v>
      </c>
      <c r="G145" s="13">
        <v>44424</v>
      </c>
      <c r="H145" s="78" t="s">
        <v>2517</v>
      </c>
      <c r="I145" s="15">
        <v>113</v>
      </c>
      <c r="J145" s="15">
        <v>83</v>
      </c>
      <c r="K145" s="15">
        <v>24</v>
      </c>
      <c r="L145" s="15">
        <v>18</v>
      </c>
      <c r="M145" s="84">
        <v>56.274000000000001</v>
      </c>
      <c r="N145" s="73">
        <v>56</v>
      </c>
      <c r="O145" s="64">
        <v>3000</v>
      </c>
      <c r="P145" s="65">
        <f>Table2245236891011121314151617181920212224234567891011121314151617[[#This Row],[PEMBULATAN]]*O145</f>
        <v>168000</v>
      </c>
    </row>
    <row r="146" spans="1:16" ht="39" customHeight="1" x14ac:dyDescent="0.2">
      <c r="A146" s="93"/>
      <c r="B146" s="76"/>
      <c r="C146" s="90" t="s">
        <v>2471</v>
      </c>
      <c r="D146" s="79" t="s">
        <v>198</v>
      </c>
      <c r="E146" s="13">
        <v>44420</v>
      </c>
      <c r="F146" s="77" t="s">
        <v>2516</v>
      </c>
      <c r="G146" s="13">
        <v>44424</v>
      </c>
      <c r="H146" s="78" t="s">
        <v>2517</v>
      </c>
      <c r="I146" s="15">
        <v>65</v>
      </c>
      <c r="J146" s="15">
        <v>18</v>
      </c>
      <c r="K146" s="15">
        <v>9</v>
      </c>
      <c r="L146" s="15">
        <v>1</v>
      </c>
      <c r="M146" s="84">
        <v>2.6324999999999998</v>
      </c>
      <c r="N146" s="73">
        <v>3</v>
      </c>
      <c r="O146" s="64">
        <v>3000</v>
      </c>
      <c r="P146" s="65">
        <f>Table2245236891011121314151617181920212224234567891011121314151617[[#This Row],[PEMBULATAN]]*O146</f>
        <v>9000</v>
      </c>
    </row>
    <row r="147" spans="1:16" ht="39" customHeight="1" x14ac:dyDescent="0.2">
      <c r="A147" s="93"/>
      <c r="B147" s="76"/>
      <c r="C147" s="90" t="s">
        <v>2472</v>
      </c>
      <c r="D147" s="79" t="s">
        <v>198</v>
      </c>
      <c r="E147" s="13">
        <v>44420</v>
      </c>
      <c r="F147" s="77" t="s">
        <v>2516</v>
      </c>
      <c r="G147" s="13">
        <v>44424</v>
      </c>
      <c r="H147" s="78" t="s">
        <v>2517</v>
      </c>
      <c r="I147" s="15">
        <v>68</v>
      </c>
      <c r="J147" s="15">
        <v>37</v>
      </c>
      <c r="K147" s="15">
        <v>11</v>
      </c>
      <c r="L147" s="15">
        <v>5</v>
      </c>
      <c r="M147" s="84">
        <v>6.9189999999999996</v>
      </c>
      <c r="N147" s="73">
        <v>7</v>
      </c>
      <c r="O147" s="64">
        <v>3000</v>
      </c>
      <c r="P147" s="65">
        <f>Table2245236891011121314151617181920212224234567891011121314151617[[#This Row],[PEMBULATAN]]*O147</f>
        <v>21000</v>
      </c>
    </row>
    <row r="148" spans="1:16" ht="39" customHeight="1" x14ac:dyDescent="0.2">
      <c r="A148" s="93"/>
      <c r="B148" s="76"/>
      <c r="C148" s="90" t="s">
        <v>2473</v>
      </c>
      <c r="D148" s="79" t="s">
        <v>198</v>
      </c>
      <c r="E148" s="13">
        <v>44420</v>
      </c>
      <c r="F148" s="77" t="s">
        <v>2516</v>
      </c>
      <c r="G148" s="13">
        <v>44424</v>
      </c>
      <c r="H148" s="78" t="s">
        <v>2517</v>
      </c>
      <c r="I148" s="15">
        <v>84</v>
      </c>
      <c r="J148" s="15">
        <v>12</v>
      </c>
      <c r="K148" s="15">
        <v>5</v>
      </c>
      <c r="L148" s="15">
        <v>1</v>
      </c>
      <c r="M148" s="84">
        <v>1.26</v>
      </c>
      <c r="N148" s="73">
        <v>1</v>
      </c>
      <c r="O148" s="64">
        <v>3000</v>
      </c>
      <c r="P148" s="65">
        <f>Table2245236891011121314151617181920212224234567891011121314151617[[#This Row],[PEMBULATAN]]*O148</f>
        <v>3000</v>
      </c>
    </row>
    <row r="149" spans="1:16" ht="39" customHeight="1" x14ac:dyDescent="0.2">
      <c r="A149" s="93"/>
      <c r="B149" s="76"/>
      <c r="C149" s="90" t="s">
        <v>2474</v>
      </c>
      <c r="D149" s="79" t="s">
        <v>198</v>
      </c>
      <c r="E149" s="13">
        <v>44420</v>
      </c>
      <c r="F149" s="77" t="s">
        <v>2516</v>
      </c>
      <c r="G149" s="13">
        <v>44424</v>
      </c>
      <c r="H149" s="78" t="s">
        <v>2517</v>
      </c>
      <c r="I149" s="15">
        <v>65</v>
      </c>
      <c r="J149" s="15">
        <v>17</v>
      </c>
      <c r="K149" s="15">
        <v>8</v>
      </c>
      <c r="L149" s="15">
        <v>1</v>
      </c>
      <c r="M149" s="84">
        <v>2.21</v>
      </c>
      <c r="N149" s="73">
        <v>2</v>
      </c>
      <c r="O149" s="64">
        <v>3000</v>
      </c>
      <c r="P149" s="65">
        <f>Table2245236891011121314151617181920212224234567891011121314151617[[#This Row],[PEMBULATAN]]*O149</f>
        <v>6000</v>
      </c>
    </row>
    <row r="150" spans="1:16" ht="39" customHeight="1" x14ac:dyDescent="0.2">
      <c r="A150" s="93"/>
      <c r="B150" s="76"/>
      <c r="C150" s="90" t="s">
        <v>2475</v>
      </c>
      <c r="D150" s="79" t="s">
        <v>198</v>
      </c>
      <c r="E150" s="13">
        <v>44420</v>
      </c>
      <c r="F150" s="77" t="s">
        <v>2516</v>
      </c>
      <c r="G150" s="13">
        <v>44424</v>
      </c>
      <c r="H150" s="78" t="s">
        <v>2517</v>
      </c>
      <c r="I150" s="15">
        <v>100</v>
      </c>
      <c r="J150" s="15">
        <v>35</v>
      </c>
      <c r="K150" s="15">
        <v>7</v>
      </c>
      <c r="L150" s="15">
        <v>1</v>
      </c>
      <c r="M150" s="84">
        <v>6.125</v>
      </c>
      <c r="N150" s="73">
        <v>6</v>
      </c>
      <c r="O150" s="64">
        <v>3000</v>
      </c>
      <c r="P150" s="65">
        <f>Table2245236891011121314151617181920212224234567891011121314151617[[#This Row],[PEMBULATAN]]*O150</f>
        <v>18000</v>
      </c>
    </row>
    <row r="151" spans="1:16" ht="39" customHeight="1" x14ac:dyDescent="0.2">
      <c r="A151" s="93"/>
      <c r="B151" s="76"/>
      <c r="C151" s="90" t="s">
        <v>2476</v>
      </c>
      <c r="D151" s="79" t="s">
        <v>198</v>
      </c>
      <c r="E151" s="13">
        <v>44420</v>
      </c>
      <c r="F151" s="77" t="s">
        <v>2516</v>
      </c>
      <c r="G151" s="13">
        <v>44424</v>
      </c>
      <c r="H151" s="78" t="s">
        <v>2517</v>
      </c>
      <c r="I151" s="15">
        <v>130</v>
      </c>
      <c r="J151" s="15">
        <v>21</v>
      </c>
      <c r="K151" s="15">
        <v>6</v>
      </c>
      <c r="L151" s="15">
        <v>2</v>
      </c>
      <c r="M151" s="84">
        <v>4.0949999999999998</v>
      </c>
      <c r="N151" s="73">
        <v>4</v>
      </c>
      <c r="O151" s="64">
        <v>3000</v>
      </c>
      <c r="P151" s="65">
        <f>Table2245236891011121314151617181920212224234567891011121314151617[[#This Row],[PEMBULATAN]]*O151</f>
        <v>12000</v>
      </c>
    </row>
    <row r="152" spans="1:16" ht="39" customHeight="1" x14ac:dyDescent="0.2">
      <c r="A152" s="93"/>
      <c r="B152" s="76"/>
      <c r="C152" s="90" t="s">
        <v>2477</v>
      </c>
      <c r="D152" s="79" t="s">
        <v>198</v>
      </c>
      <c r="E152" s="13">
        <v>44420</v>
      </c>
      <c r="F152" s="77" t="s">
        <v>2516</v>
      </c>
      <c r="G152" s="13">
        <v>44424</v>
      </c>
      <c r="H152" s="78" t="s">
        <v>2517</v>
      </c>
      <c r="I152" s="15">
        <v>117</v>
      </c>
      <c r="J152" s="15">
        <v>12</v>
      </c>
      <c r="K152" s="15">
        <v>6</v>
      </c>
      <c r="L152" s="15">
        <v>2</v>
      </c>
      <c r="M152" s="84">
        <v>2.1059999999999999</v>
      </c>
      <c r="N152" s="73">
        <v>2</v>
      </c>
      <c r="O152" s="64">
        <v>3000</v>
      </c>
      <c r="P152" s="65">
        <f>Table2245236891011121314151617181920212224234567891011121314151617[[#This Row],[PEMBULATAN]]*O152</f>
        <v>6000</v>
      </c>
    </row>
    <row r="153" spans="1:16" ht="39" customHeight="1" x14ac:dyDescent="0.2">
      <c r="A153" s="93"/>
      <c r="B153" s="76"/>
      <c r="C153" s="90" t="s">
        <v>2478</v>
      </c>
      <c r="D153" s="79" t="s">
        <v>198</v>
      </c>
      <c r="E153" s="13">
        <v>44420</v>
      </c>
      <c r="F153" s="77" t="s">
        <v>2516</v>
      </c>
      <c r="G153" s="13">
        <v>44424</v>
      </c>
      <c r="H153" s="78" t="s">
        <v>2517</v>
      </c>
      <c r="I153" s="15">
        <v>70</v>
      </c>
      <c r="J153" s="15">
        <v>37</v>
      </c>
      <c r="K153" s="15">
        <v>38</v>
      </c>
      <c r="L153" s="15">
        <v>2</v>
      </c>
      <c r="M153" s="84">
        <v>24.605</v>
      </c>
      <c r="N153" s="73">
        <v>25</v>
      </c>
      <c r="O153" s="64">
        <v>3000</v>
      </c>
      <c r="P153" s="65">
        <f>Table2245236891011121314151617181920212224234567891011121314151617[[#This Row],[PEMBULATAN]]*O153</f>
        <v>75000</v>
      </c>
    </row>
    <row r="154" spans="1:16" ht="39" customHeight="1" x14ac:dyDescent="0.2">
      <c r="A154" s="93"/>
      <c r="B154" s="76"/>
      <c r="C154" s="90" t="s">
        <v>2479</v>
      </c>
      <c r="D154" s="79" t="s">
        <v>198</v>
      </c>
      <c r="E154" s="13">
        <v>44420</v>
      </c>
      <c r="F154" s="77" t="s">
        <v>2516</v>
      </c>
      <c r="G154" s="13">
        <v>44424</v>
      </c>
      <c r="H154" s="78" t="s">
        <v>2517</v>
      </c>
      <c r="I154" s="15">
        <v>30</v>
      </c>
      <c r="J154" s="15">
        <v>32</v>
      </c>
      <c r="K154" s="15">
        <v>23</v>
      </c>
      <c r="L154" s="15">
        <v>1</v>
      </c>
      <c r="M154" s="84">
        <v>5.52</v>
      </c>
      <c r="N154" s="73">
        <v>6</v>
      </c>
      <c r="O154" s="64">
        <v>3000</v>
      </c>
      <c r="P154" s="65">
        <f>Table2245236891011121314151617181920212224234567891011121314151617[[#This Row],[PEMBULATAN]]*O154</f>
        <v>18000</v>
      </c>
    </row>
    <row r="155" spans="1:16" ht="39" customHeight="1" x14ac:dyDescent="0.2">
      <c r="A155" s="93"/>
      <c r="B155" s="76"/>
      <c r="C155" s="90" t="s">
        <v>2480</v>
      </c>
      <c r="D155" s="79" t="s">
        <v>198</v>
      </c>
      <c r="E155" s="13">
        <v>44420</v>
      </c>
      <c r="F155" s="77" t="s">
        <v>2516</v>
      </c>
      <c r="G155" s="13">
        <v>44424</v>
      </c>
      <c r="H155" s="78" t="s">
        <v>2517</v>
      </c>
      <c r="I155" s="15">
        <v>49</v>
      </c>
      <c r="J155" s="15">
        <v>30</v>
      </c>
      <c r="K155" s="15">
        <v>24</v>
      </c>
      <c r="L155" s="15">
        <v>1</v>
      </c>
      <c r="M155" s="84">
        <v>8.82</v>
      </c>
      <c r="N155" s="73">
        <v>9</v>
      </c>
      <c r="O155" s="64">
        <v>3000</v>
      </c>
      <c r="P155" s="65">
        <f>Table2245236891011121314151617181920212224234567891011121314151617[[#This Row],[PEMBULATAN]]*O155</f>
        <v>27000</v>
      </c>
    </row>
    <row r="156" spans="1:16" ht="39" customHeight="1" x14ac:dyDescent="0.2">
      <c r="A156" s="93"/>
      <c r="B156" s="76"/>
      <c r="C156" s="90" t="s">
        <v>2481</v>
      </c>
      <c r="D156" s="79" t="s">
        <v>198</v>
      </c>
      <c r="E156" s="13">
        <v>44420</v>
      </c>
      <c r="F156" s="77" t="s">
        <v>2516</v>
      </c>
      <c r="G156" s="13">
        <v>44424</v>
      </c>
      <c r="H156" s="78" t="s">
        <v>2517</v>
      </c>
      <c r="I156" s="15">
        <v>110</v>
      </c>
      <c r="J156" s="15">
        <v>26</v>
      </c>
      <c r="K156" s="15">
        <v>9</v>
      </c>
      <c r="L156" s="15">
        <v>1</v>
      </c>
      <c r="M156" s="84">
        <v>6.4349999999999996</v>
      </c>
      <c r="N156" s="73">
        <v>7</v>
      </c>
      <c r="O156" s="64">
        <v>3000</v>
      </c>
      <c r="P156" s="65">
        <f>Table2245236891011121314151617181920212224234567891011121314151617[[#This Row],[PEMBULATAN]]*O156</f>
        <v>21000</v>
      </c>
    </row>
    <row r="157" spans="1:16" ht="39" customHeight="1" x14ac:dyDescent="0.2">
      <c r="A157" s="93"/>
      <c r="B157" s="76"/>
      <c r="C157" s="90" t="s">
        <v>2482</v>
      </c>
      <c r="D157" s="79" t="s">
        <v>198</v>
      </c>
      <c r="E157" s="13">
        <v>44420</v>
      </c>
      <c r="F157" s="77" t="s">
        <v>2516</v>
      </c>
      <c r="G157" s="13">
        <v>44424</v>
      </c>
      <c r="H157" s="78" t="s">
        <v>2517</v>
      </c>
      <c r="I157" s="15">
        <v>50</v>
      </c>
      <c r="J157" s="15">
        <v>35</v>
      </c>
      <c r="K157" s="15">
        <v>11</v>
      </c>
      <c r="L157" s="15">
        <v>2</v>
      </c>
      <c r="M157" s="84">
        <v>4.8125</v>
      </c>
      <c r="N157" s="73">
        <v>5</v>
      </c>
      <c r="O157" s="64">
        <v>3000</v>
      </c>
      <c r="P157" s="65">
        <f>Table2245236891011121314151617181920212224234567891011121314151617[[#This Row],[PEMBULATAN]]*O157</f>
        <v>15000</v>
      </c>
    </row>
    <row r="158" spans="1:16" ht="39" customHeight="1" x14ac:dyDescent="0.2">
      <c r="A158" s="93"/>
      <c r="B158" s="76"/>
      <c r="C158" s="90" t="s">
        <v>2483</v>
      </c>
      <c r="D158" s="79" t="s">
        <v>198</v>
      </c>
      <c r="E158" s="13">
        <v>44420</v>
      </c>
      <c r="F158" s="77" t="s">
        <v>2516</v>
      </c>
      <c r="G158" s="13">
        <v>44424</v>
      </c>
      <c r="H158" s="78" t="s">
        <v>2517</v>
      </c>
      <c r="I158" s="15">
        <v>50</v>
      </c>
      <c r="J158" s="15">
        <v>34</v>
      </c>
      <c r="K158" s="15">
        <v>4</v>
      </c>
      <c r="L158" s="15">
        <v>1</v>
      </c>
      <c r="M158" s="84">
        <v>1.7</v>
      </c>
      <c r="N158" s="73">
        <v>2</v>
      </c>
      <c r="O158" s="64">
        <v>3000</v>
      </c>
      <c r="P158" s="65">
        <f>Table2245236891011121314151617181920212224234567891011121314151617[[#This Row],[PEMBULATAN]]*O158</f>
        <v>6000</v>
      </c>
    </row>
    <row r="159" spans="1:16" ht="39" customHeight="1" x14ac:dyDescent="0.2">
      <c r="A159" s="93"/>
      <c r="B159" s="76"/>
      <c r="C159" s="90" t="s">
        <v>2484</v>
      </c>
      <c r="D159" s="79" t="s">
        <v>198</v>
      </c>
      <c r="E159" s="13">
        <v>44420</v>
      </c>
      <c r="F159" s="77" t="s">
        <v>2516</v>
      </c>
      <c r="G159" s="13">
        <v>44424</v>
      </c>
      <c r="H159" s="78" t="s">
        <v>2517</v>
      </c>
      <c r="I159" s="15">
        <v>50</v>
      </c>
      <c r="J159" s="15">
        <v>36</v>
      </c>
      <c r="K159" s="15">
        <v>22</v>
      </c>
      <c r="L159" s="15">
        <v>1</v>
      </c>
      <c r="M159" s="84">
        <v>9.9</v>
      </c>
      <c r="N159" s="73">
        <v>10</v>
      </c>
      <c r="O159" s="64">
        <v>3000</v>
      </c>
      <c r="P159" s="65">
        <f>Table2245236891011121314151617181920212224234567891011121314151617[[#This Row],[PEMBULATAN]]*O159</f>
        <v>30000</v>
      </c>
    </row>
    <row r="160" spans="1:16" ht="39" customHeight="1" x14ac:dyDescent="0.2">
      <c r="A160" s="93"/>
      <c r="B160" s="76"/>
      <c r="C160" s="90" t="s">
        <v>2485</v>
      </c>
      <c r="D160" s="79" t="s">
        <v>198</v>
      </c>
      <c r="E160" s="13">
        <v>44420</v>
      </c>
      <c r="F160" s="77" t="s">
        <v>2516</v>
      </c>
      <c r="G160" s="13">
        <v>44424</v>
      </c>
      <c r="H160" s="78" t="s">
        <v>2517</v>
      </c>
      <c r="I160" s="15">
        <v>50</v>
      </c>
      <c r="J160" s="15">
        <v>35</v>
      </c>
      <c r="K160" s="15">
        <v>22</v>
      </c>
      <c r="L160" s="15">
        <v>5</v>
      </c>
      <c r="M160" s="84">
        <v>9.625</v>
      </c>
      <c r="N160" s="73">
        <v>10</v>
      </c>
      <c r="O160" s="64">
        <v>3000</v>
      </c>
      <c r="P160" s="65">
        <f>Table2245236891011121314151617181920212224234567891011121314151617[[#This Row],[PEMBULATAN]]*O160</f>
        <v>30000</v>
      </c>
    </row>
    <row r="161" spans="1:16" ht="39" customHeight="1" x14ac:dyDescent="0.2">
      <c r="A161" s="93"/>
      <c r="B161" s="76"/>
      <c r="C161" s="90" t="s">
        <v>2486</v>
      </c>
      <c r="D161" s="79" t="s">
        <v>198</v>
      </c>
      <c r="E161" s="13">
        <v>44420</v>
      </c>
      <c r="F161" s="77" t="s">
        <v>2516</v>
      </c>
      <c r="G161" s="13">
        <v>44424</v>
      </c>
      <c r="H161" s="78" t="s">
        <v>2517</v>
      </c>
      <c r="I161" s="15">
        <v>42</v>
      </c>
      <c r="J161" s="15">
        <v>34</v>
      </c>
      <c r="K161" s="15">
        <v>11</v>
      </c>
      <c r="L161" s="15">
        <v>3</v>
      </c>
      <c r="M161" s="84">
        <v>3.927</v>
      </c>
      <c r="N161" s="73">
        <v>4</v>
      </c>
      <c r="O161" s="64">
        <v>3000</v>
      </c>
      <c r="P161" s="65">
        <f>Table2245236891011121314151617181920212224234567891011121314151617[[#This Row],[PEMBULATAN]]*O161</f>
        <v>12000</v>
      </c>
    </row>
    <row r="162" spans="1:16" ht="39" customHeight="1" x14ac:dyDescent="0.2">
      <c r="A162" s="93"/>
      <c r="B162" s="76"/>
      <c r="C162" s="90" t="s">
        <v>2487</v>
      </c>
      <c r="D162" s="79" t="s">
        <v>198</v>
      </c>
      <c r="E162" s="13">
        <v>44420</v>
      </c>
      <c r="F162" s="77" t="s">
        <v>2516</v>
      </c>
      <c r="G162" s="13">
        <v>44424</v>
      </c>
      <c r="H162" s="78" t="s">
        <v>2517</v>
      </c>
      <c r="I162" s="15">
        <v>56</v>
      </c>
      <c r="J162" s="15">
        <v>27</v>
      </c>
      <c r="K162" s="15">
        <v>25</v>
      </c>
      <c r="L162" s="15">
        <v>9</v>
      </c>
      <c r="M162" s="84">
        <v>9.4499999999999993</v>
      </c>
      <c r="N162" s="73">
        <v>10</v>
      </c>
      <c r="O162" s="64">
        <v>3000</v>
      </c>
      <c r="P162" s="65">
        <f>Table2245236891011121314151617181920212224234567891011121314151617[[#This Row],[PEMBULATAN]]*O162</f>
        <v>30000</v>
      </c>
    </row>
    <row r="163" spans="1:16" ht="39" customHeight="1" x14ac:dyDescent="0.2">
      <c r="A163" s="93"/>
      <c r="B163" s="76"/>
      <c r="C163" s="90" t="s">
        <v>2488</v>
      </c>
      <c r="D163" s="79" t="s">
        <v>198</v>
      </c>
      <c r="E163" s="13">
        <v>44420</v>
      </c>
      <c r="F163" s="77" t="s">
        <v>2516</v>
      </c>
      <c r="G163" s="13">
        <v>44424</v>
      </c>
      <c r="H163" s="78" t="s">
        <v>2517</v>
      </c>
      <c r="I163" s="15">
        <v>52</v>
      </c>
      <c r="J163" s="15">
        <v>32</v>
      </c>
      <c r="K163" s="15">
        <v>26</v>
      </c>
      <c r="L163" s="15">
        <v>2</v>
      </c>
      <c r="M163" s="84">
        <v>10.816000000000001</v>
      </c>
      <c r="N163" s="73">
        <v>11</v>
      </c>
      <c r="O163" s="64">
        <v>3000</v>
      </c>
      <c r="P163" s="65">
        <f>Table2245236891011121314151617181920212224234567891011121314151617[[#This Row],[PEMBULATAN]]*O163</f>
        <v>33000</v>
      </c>
    </row>
    <row r="164" spans="1:16" ht="39" customHeight="1" x14ac:dyDescent="0.2">
      <c r="A164" s="93"/>
      <c r="B164" s="76"/>
      <c r="C164" s="90" t="s">
        <v>2489</v>
      </c>
      <c r="D164" s="79" t="s">
        <v>198</v>
      </c>
      <c r="E164" s="13">
        <v>44420</v>
      </c>
      <c r="F164" s="77" t="s">
        <v>2516</v>
      </c>
      <c r="G164" s="13">
        <v>44424</v>
      </c>
      <c r="H164" s="78" t="s">
        <v>2517</v>
      </c>
      <c r="I164" s="15">
        <v>93</v>
      </c>
      <c r="J164" s="15">
        <v>3</v>
      </c>
      <c r="K164" s="15">
        <v>3</v>
      </c>
      <c r="L164" s="15">
        <v>1</v>
      </c>
      <c r="M164" s="84">
        <v>0.20924999999999999</v>
      </c>
      <c r="N164" s="73">
        <v>1</v>
      </c>
      <c r="O164" s="64">
        <v>3000</v>
      </c>
      <c r="P164" s="65">
        <f>Table2245236891011121314151617181920212224234567891011121314151617[[#This Row],[PEMBULATAN]]*O164</f>
        <v>3000</v>
      </c>
    </row>
    <row r="165" spans="1:16" ht="39" customHeight="1" x14ac:dyDescent="0.2">
      <c r="A165" s="93"/>
      <c r="B165" s="76"/>
      <c r="C165" s="90" t="s">
        <v>2490</v>
      </c>
      <c r="D165" s="79" t="s">
        <v>198</v>
      </c>
      <c r="E165" s="13">
        <v>44420</v>
      </c>
      <c r="F165" s="77" t="s">
        <v>2516</v>
      </c>
      <c r="G165" s="13">
        <v>44424</v>
      </c>
      <c r="H165" s="78" t="s">
        <v>2517</v>
      </c>
      <c r="I165" s="15">
        <v>117</v>
      </c>
      <c r="J165" s="15">
        <v>30</v>
      </c>
      <c r="K165" s="15">
        <v>7</v>
      </c>
      <c r="L165" s="15">
        <v>1</v>
      </c>
      <c r="M165" s="84">
        <v>6.1425000000000001</v>
      </c>
      <c r="N165" s="73">
        <v>6</v>
      </c>
      <c r="O165" s="64">
        <v>3000</v>
      </c>
      <c r="P165" s="65">
        <f>Table2245236891011121314151617181920212224234567891011121314151617[[#This Row],[PEMBULATAN]]*O165</f>
        <v>18000</v>
      </c>
    </row>
    <row r="166" spans="1:16" ht="39" customHeight="1" x14ac:dyDescent="0.2">
      <c r="A166" s="93"/>
      <c r="B166" s="76"/>
      <c r="C166" s="90" t="s">
        <v>2491</v>
      </c>
      <c r="D166" s="79" t="s">
        <v>198</v>
      </c>
      <c r="E166" s="13">
        <v>44420</v>
      </c>
      <c r="F166" s="77" t="s">
        <v>2516</v>
      </c>
      <c r="G166" s="13">
        <v>44424</v>
      </c>
      <c r="H166" s="78" t="s">
        <v>2517</v>
      </c>
      <c r="I166" s="15">
        <v>150</v>
      </c>
      <c r="J166" s="15">
        <v>11</v>
      </c>
      <c r="K166" s="15">
        <v>9</v>
      </c>
      <c r="L166" s="15">
        <v>1</v>
      </c>
      <c r="M166" s="84">
        <v>3.7124999999999999</v>
      </c>
      <c r="N166" s="73">
        <v>4</v>
      </c>
      <c r="O166" s="64">
        <v>3000</v>
      </c>
      <c r="P166" s="65">
        <f>Table2245236891011121314151617181920212224234567891011121314151617[[#This Row],[PEMBULATAN]]*O166</f>
        <v>12000</v>
      </c>
    </row>
    <row r="167" spans="1:16" ht="39" customHeight="1" x14ac:dyDescent="0.2">
      <c r="A167" s="93"/>
      <c r="B167" s="76"/>
      <c r="C167" s="90" t="s">
        <v>2492</v>
      </c>
      <c r="D167" s="79" t="s">
        <v>198</v>
      </c>
      <c r="E167" s="13">
        <v>44420</v>
      </c>
      <c r="F167" s="77" t="s">
        <v>2516</v>
      </c>
      <c r="G167" s="13">
        <v>44424</v>
      </c>
      <c r="H167" s="78" t="s">
        <v>2517</v>
      </c>
      <c r="I167" s="15">
        <v>100</v>
      </c>
      <c r="J167" s="15">
        <v>8</v>
      </c>
      <c r="K167" s="15">
        <v>6</v>
      </c>
      <c r="L167" s="15">
        <v>2</v>
      </c>
      <c r="M167" s="84">
        <v>1.2</v>
      </c>
      <c r="N167" s="73">
        <v>2</v>
      </c>
      <c r="O167" s="64">
        <v>3000</v>
      </c>
      <c r="P167" s="65">
        <f>Table2245236891011121314151617181920212224234567891011121314151617[[#This Row],[PEMBULATAN]]*O167</f>
        <v>6000</v>
      </c>
    </row>
    <row r="168" spans="1:16" ht="39" customHeight="1" x14ac:dyDescent="0.2">
      <c r="A168" s="93"/>
      <c r="B168" s="76"/>
      <c r="C168" s="90" t="s">
        <v>2493</v>
      </c>
      <c r="D168" s="79" t="s">
        <v>198</v>
      </c>
      <c r="E168" s="13">
        <v>44420</v>
      </c>
      <c r="F168" s="77" t="s">
        <v>2516</v>
      </c>
      <c r="G168" s="13">
        <v>44424</v>
      </c>
      <c r="H168" s="78" t="s">
        <v>2517</v>
      </c>
      <c r="I168" s="15">
        <v>38</v>
      </c>
      <c r="J168" s="15">
        <v>31</v>
      </c>
      <c r="K168" s="15">
        <v>28</v>
      </c>
      <c r="L168" s="15">
        <v>3</v>
      </c>
      <c r="M168" s="84">
        <v>8.2460000000000004</v>
      </c>
      <c r="N168" s="73">
        <v>8</v>
      </c>
      <c r="O168" s="64">
        <v>3000</v>
      </c>
      <c r="P168" s="65">
        <f>Table2245236891011121314151617181920212224234567891011121314151617[[#This Row],[PEMBULATAN]]*O168</f>
        <v>24000</v>
      </c>
    </row>
    <row r="169" spans="1:16" ht="39" customHeight="1" x14ac:dyDescent="0.2">
      <c r="A169" s="93"/>
      <c r="B169" s="76"/>
      <c r="C169" s="90" t="s">
        <v>2494</v>
      </c>
      <c r="D169" s="79" t="s">
        <v>198</v>
      </c>
      <c r="E169" s="13">
        <v>44420</v>
      </c>
      <c r="F169" s="77" t="s">
        <v>2516</v>
      </c>
      <c r="G169" s="13">
        <v>44424</v>
      </c>
      <c r="H169" s="78" t="s">
        <v>2517</v>
      </c>
      <c r="I169" s="15">
        <v>51</v>
      </c>
      <c r="J169" s="15">
        <v>37</v>
      </c>
      <c r="K169" s="15">
        <v>32</v>
      </c>
      <c r="L169" s="15">
        <v>14</v>
      </c>
      <c r="M169" s="84">
        <v>15.096</v>
      </c>
      <c r="N169" s="73">
        <v>15</v>
      </c>
      <c r="O169" s="64">
        <v>3000</v>
      </c>
      <c r="P169" s="65">
        <f>Table2245236891011121314151617181920212224234567891011121314151617[[#This Row],[PEMBULATAN]]*O169</f>
        <v>45000</v>
      </c>
    </row>
    <row r="170" spans="1:16" ht="39" customHeight="1" x14ac:dyDescent="0.2">
      <c r="A170" s="93"/>
      <c r="B170" s="76"/>
      <c r="C170" s="90" t="s">
        <v>2495</v>
      </c>
      <c r="D170" s="79" t="s">
        <v>198</v>
      </c>
      <c r="E170" s="13">
        <v>44420</v>
      </c>
      <c r="F170" s="77" t="s">
        <v>2516</v>
      </c>
      <c r="G170" s="13">
        <v>44424</v>
      </c>
      <c r="H170" s="78" t="s">
        <v>2517</v>
      </c>
      <c r="I170" s="15">
        <v>43</v>
      </c>
      <c r="J170" s="15">
        <v>34</v>
      </c>
      <c r="K170" s="15">
        <v>26</v>
      </c>
      <c r="L170" s="15">
        <v>5</v>
      </c>
      <c r="M170" s="84">
        <v>9.5030000000000001</v>
      </c>
      <c r="N170" s="73">
        <v>10</v>
      </c>
      <c r="O170" s="64">
        <v>3000</v>
      </c>
      <c r="P170" s="65">
        <f>Table2245236891011121314151617181920212224234567891011121314151617[[#This Row],[PEMBULATAN]]*O170</f>
        <v>30000</v>
      </c>
    </row>
    <row r="171" spans="1:16" ht="39" customHeight="1" x14ac:dyDescent="0.2">
      <c r="A171" s="93"/>
      <c r="B171" s="76"/>
      <c r="C171" s="90" t="s">
        <v>2496</v>
      </c>
      <c r="D171" s="79" t="s">
        <v>198</v>
      </c>
      <c r="E171" s="13">
        <v>44420</v>
      </c>
      <c r="F171" s="77" t="s">
        <v>2516</v>
      </c>
      <c r="G171" s="13">
        <v>44424</v>
      </c>
      <c r="H171" s="78" t="s">
        <v>2517</v>
      </c>
      <c r="I171" s="15">
        <v>52</v>
      </c>
      <c r="J171" s="15">
        <v>34</v>
      </c>
      <c r="K171" s="15">
        <v>14</v>
      </c>
      <c r="L171" s="15">
        <v>4</v>
      </c>
      <c r="M171" s="84">
        <v>6.1879999999999997</v>
      </c>
      <c r="N171" s="73">
        <v>6</v>
      </c>
      <c r="O171" s="64">
        <v>3000</v>
      </c>
      <c r="P171" s="65">
        <f>Table2245236891011121314151617181920212224234567891011121314151617[[#This Row],[PEMBULATAN]]*O171</f>
        <v>18000</v>
      </c>
    </row>
    <row r="172" spans="1:16" ht="39" customHeight="1" x14ac:dyDescent="0.2">
      <c r="A172" s="93"/>
      <c r="B172" s="76"/>
      <c r="C172" s="90" t="s">
        <v>2497</v>
      </c>
      <c r="D172" s="79" t="s">
        <v>198</v>
      </c>
      <c r="E172" s="13">
        <v>44420</v>
      </c>
      <c r="F172" s="77" t="s">
        <v>2516</v>
      </c>
      <c r="G172" s="13">
        <v>44424</v>
      </c>
      <c r="H172" s="78" t="s">
        <v>2517</v>
      </c>
      <c r="I172" s="15">
        <v>48</v>
      </c>
      <c r="J172" s="15">
        <v>34</v>
      </c>
      <c r="K172" s="15">
        <v>4</v>
      </c>
      <c r="L172" s="15">
        <v>2</v>
      </c>
      <c r="M172" s="84">
        <v>1.6319999999999999</v>
      </c>
      <c r="N172" s="73">
        <v>2</v>
      </c>
      <c r="O172" s="64">
        <v>3000</v>
      </c>
      <c r="P172" s="65">
        <f>Table2245236891011121314151617181920212224234567891011121314151617[[#This Row],[PEMBULATAN]]*O172</f>
        <v>6000</v>
      </c>
    </row>
    <row r="173" spans="1:16" ht="39" customHeight="1" x14ac:dyDescent="0.2">
      <c r="A173" s="93"/>
      <c r="B173" s="76"/>
      <c r="C173" s="90" t="s">
        <v>2498</v>
      </c>
      <c r="D173" s="79" t="s">
        <v>198</v>
      </c>
      <c r="E173" s="13">
        <v>44420</v>
      </c>
      <c r="F173" s="77" t="s">
        <v>2516</v>
      </c>
      <c r="G173" s="13">
        <v>44424</v>
      </c>
      <c r="H173" s="78" t="s">
        <v>2517</v>
      </c>
      <c r="I173" s="15">
        <v>58</v>
      </c>
      <c r="J173" s="15">
        <v>40</v>
      </c>
      <c r="K173" s="15">
        <v>18</v>
      </c>
      <c r="L173" s="15">
        <v>6</v>
      </c>
      <c r="M173" s="84">
        <v>10.44</v>
      </c>
      <c r="N173" s="73">
        <v>11</v>
      </c>
      <c r="O173" s="64">
        <v>3000</v>
      </c>
      <c r="P173" s="65">
        <f>Table2245236891011121314151617181920212224234567891011121314151617[[#This Row],[PEMBULATAN]]*O173</f>
        <v>33000</v>
      </c>
    </row>
    <row r="174" spans="1:16" ht="39" customHeight="1" x14ac:dyDescent="0.2">
      <c r="A174" s="93"/>
      <c r="B174" s="76"/>
      <c r="C174" s="90" t="s">
        <v>2499</v>
      </c>
      <c r="D174" s="79" t="s">
        <v>198</v>
      </c>
      <c r="E174" s="13">
        <v>44420</v>
      </c>
      <c r="F174" s="77" t="s">
        <v>2516</v>
      </c>
      <c r="G174" s="13">
        <v>44424</v>
      </c>
      <c r="H174" s="78" t="s">
        <v>2517</v>
      </c>
      <c r="I174" s="15">
        <v>53</v>
      </c>
      <c r="J174" s="15">
        <v>50</v>
      </c>
      <c r="K174" s="15">
        <v>19</v>
      </c>
      <c r="L174" s="15">
        <v>8</v>
      </c>
      <c r="M174" s="84">
        <v>12.5875</v>
      </c>
      <c r="N174" s="73">
        <v>13</v>
      </c>
      <c r="O174" s="64">
        <v>3000</v>
      </c>
      <c r="P174" s="65">
        <f>Table2245236891011121314151617181920212224234567891011121314151617[[#This Row],[PEMBULATAN]]*O174</f>
        <v>39000</v>
      </c>
    </row>
    <row r="175" spans="1:16" ht="39" customHeight="1" x14ac:dyDescent="0.2">
      <c r="A175" s="93"/>
      <c r="B175" s="76"/>
      <c r="C175" s="90" t="s">
        <v>2500</v>
      </c>
      <c r="D175" s="79" t="s">
        <v>198</v>
      </c>
      <c r="E175" s="13">
        <v>44420</v>
      </c>
      <c r="F175" s="77" t="s">
        <v>2516</v>
      </c>
      <c r="G175" s="13">
        <v>44424</v>
      </c>
      <c r="H175" s="78" t="s">
        <v>2517</v>
      </c>
      <c r="I175" s="15">
        <v>69</v>
      </c>
      <c r="J175" s="15">
        <v>69</v>
      </c>
      <c r="K175" s="15">
        <v>5</v>
      </c>
      <c r="L175" s="15">
        <v>4</v>
      </c>
      <c r="M175" s="84">
        <v>5.9512499999999999</v>
      </c>
      <c r="N175" s="73">
        <v>6</v>
      </c>
      <c r="O175" s="64">
        <v>3000</v>
      </c>
      <c r="P175" s="65">
        <f>Table2245236891011121314151617181920212224234567891011121314151617[[#This Row],[PEMBULATAN]]*O175</f>
        <v>18000</v>
      </c>
    </row>
    <row r="176" spans="1:16" ht="39" customHeight="1" x14ac:dyDescent="0.2">
      <c r="A176" s="93"/>
      <c r="B176" s="76"/>
      <c r="C176" s="90" t="s">
        <v>2501</v>
      </c>
      <c r="D176" s="79" t="s">
        <v>198</v>
      </c>
      <c r="E176" s="13">
        <v>44420</v>
      </c>
      <c r="F176" s="77" t="s">
        <v>2516</v>
      </c>
      <c r="G176" s="13">
        <v>44424</v>
      </c>
      <c r="H176" s="78" t="s">
        <v>2517</v>
      </c>
      <c r="I176" s="15">
        <v>104</v>
      </c>
      <c r="J176" s="15">
        <v>25</v>
      </c>
      <c r="K176" s="15">
        <v>18</v>
      </c>
      <c r="L176" s="15">
        <v>4</v>
      </c>
      <c r="M176" s="84">
        <v>11.7</v>
      </c>
      <c r="N176" s="73">
        <v>12</v>
      </c>
      <c r="O176" s="64">
        <v>3000</v>
      </c>
      <c r="P176" s="65">
        <f>Table2245236891011121314151617181920212224234567891011121314151617[[#This Row],[PEMBULATAN]]*O176</f>
        <v>36000</v>
      </c>
    </row>
    <row r="177" spans="1:16" ht="39" customHeight="1" x14ac:dyDescent="0.2">
      <c r="A177" s="93"/>
      <c r="B177" s="76"/>
      <c r="C177" s="90" t="s">
        <v>2502</v>
      </c>
      <c r="D177" s="79" t="s">
        <v>198</v>
      </c>
      <c r="E177" s="13">
        <v>44420</v>
      </c>
      <c r="F177" s="77" t="s">
        <v>2516</v>
      </c>
      <c r="G177" s="13">
        <v>44424</v>
      </c>
      <c r="H177" s="78" t="s">
        <v>2517</v>
      </c>
      <c r="I177" s="15">
        <v>53</v>
      </c>
      <c r="J177" s="15">
        <v>32</v>
      </c>
      <c r="K177" s="15">
        <v>10</v>
      </c>
      <c r="L177" s="15">
        <v>4</v>
      </c>
      <c r="M177" s="84">
        <v>4.24</v>
      </c>
      <c r="N177" s="73">
        <v>4</v>
      </c>
      <c r="O177" s="64">
        <v>3000</v>
      </c>
      <c r="P177" s="65">
        <f>Table2245236891011121314151617181920212224234567891011121314151617[[#This Row],[PEMBULATAN]]*O177</f>
        <v>12000</v>
      </c>
    </row>
    <row r="178" spans="1:16" ht="39" customHeight="1" x14ac:dyDescent="0.2">
      <c r="A178" s="93"/>
      <c r="B178" s="76"/>
      <c r="C178" s="90" t="s">
        <v>2503</v>
      </c>
      <c r="D178" s="79" t="s">
        <v>198</v>
      </c>
      <c r="E178" s="13">
        <v>44420</v>
      </c>
      <c r="F178" s="77" t="s">
        <v>2516</v>
      </c>
      <c r="G178" s="13">
        <v>44424</v>
      </c>
      <c r="H178" s="78" t="s">
        <v>2517</v>
      </c>
      <c r="I178" s="15">
        <v>87</v>
      </c>
      <c r="J178" s="15">
        <v>31</v>
      </c>
      <c r="K178" s="15">
        <v>3</v>
      </c>
      <c r="L178" s="15">
        <v>2</v>
      </c>
      <c r="M178" s="84">
        <v>2.0227499999999998</v>
      </c>
      <c r="N178" s="73">
        <v>2</v>
      </c>
      <c r="O178" s="64">
        <v>3000</v>
      </c>
      <c r="P178" s="65">
        <f>Table2245236891011121314151617181920212224234567891011121314151617[[#This Row],[PEMBULATAN]]*O178</f>
        <v>6000</v>
      </c>
    </row>
    <row r="179" spans="1:16" ht="39" customHeight="1" x14ac:dyDescent="0.2">
      <c r="A179" s="93"/>
      <c r="B179" s="76"/>
      <c r="C179" s="90" t="s">
        <v>2504</v>
      </c>
      <c r="D179" s="79" t="s">
        <v>198</v>
      </c>
      <c r="E179" s="13">
        <v>44420</v>
      </c>
      <c r="F179" s="77" t="s">
        <v>2516</v>
      </c>
      <c r="G179" s="13">
        <v>44424</v>
      </c>
      <c r="H179" s="78" t="s">
        <v>2517</v>
      </c>
      <c r="I179" s="15">
        <v>37</v>
      </c>
      <c r="J179" s="15">
        <v>35</v>
      </c>
      <c r="K179" s="15">
        <v>20</v>
      </c>
      <c r="L179" s="15">
        <v>2</v>
      </c>
      <c r="M179" s="84">
        <v>6.4749999999999996</v>
      </c>
      <c r="N179" s="73">
        <v>7</v>
      </c>
      <c r="O179" s="64">
        <v>3000</v>
      </c>
      <c r="P179" s="65">
        <f>Table2245236891011121314151617181920212224234567891011121314151617[[#This Row],[PEMBULATAN]]*O179</f>
        <v>21000</v>
      </c>
    </row>
    <row r="180" spans="1:16" ht="39" customHeight="1" x14ac:dyDescent="0.2">
      <c r="A180" s="93"/>
      <c r="B180" s="92"/>
      <c r="C180" s="90" t="s">
        <v>2505</v>
      </c>
      <c r="D180" s="79" t="s">
        <v>198</v>
      </c>
      <c r="E180" s="13">
        <v>44420</v>
      </c>
      <c r="F180" s="77" t="s">
        <v>2516</v>
      </c>
      <c r="G180" s="13">
        <v>44424</v>
      </c>
      <c r="H180" s="78" t="s">
        <v>2517</v>
      </c>
      <c r="I180" s="15">
        <v>60</v>
      </c>
      <c r="J180" s="15">
        <v>40</v>
      </c>
      <c r="K180" s="15">
        <v>25</v>
      </c>
      <c r="L180" s="15">
        <v>5</v>
      </c>
      <c r="M180" s="84">
        <v>15</v>
      </c>
      <c r="N180" s="73">
        <v>15</v>
      </c>
      <c r="O180" s="64">
        <v>3000</v>
      </c>
      <c r="P180" s="65">
        <f>Table2245236891011121314151617181920212224234567891011121314151617[[#This Row],[PEMBULATAN]]*O180</f>
        <v>45000</v>
      </c>
    </row>
    <row r="181" spans="1:16" ht="39" customHeight="1" x14ac:dyDescent="0.2">
      <c r="A181" s="93"/>
      <c r="B181" s="76" t="s">
        <v>2506</v>
      </c>
      <c r="C181" s="90" t="s">
        <v>2507</v>
      </c>
      <c r="D181" s="79" t="s">
        <v>198</v>
      </c>
      <c r="E181" s="13">
        <v>44420</v>
      </c>
      <c r="F181" s="77" t="s">
        <v>2516</v>
      </c>
      <c r="G181" s="13">
        <v>44424</v>
      </c>
      <c r="H181" s="78" t="s">
        <v>2517</v>
      </c>
      <c r="I181" s="15">
        <v>67</v>
      </c>
      <c r="J181" s="15">
        <v>43</v>
      </c>
      <c r="K181" s="15">
        <v>40</v>
      </c>
      <c r="L181" s="15">
        <v>7</v>
      </c>
      <c r="M181" s="84">
        <v>28.81</v>
      </c>
      <c r="N181" s="73">
        <v>29</v>
      </c>
      <c r="O181" s="64">
        <v>3000</v>
      </c>
      <c r="P181" s="65">
        <f>Table2245236891011121314151617181920212224234567891011121314151617[[#This Row],[PEMBULATAN]]*O181</f>
        <v>87000</v>
      </c>
    </row>
    <row r="182" spans="1:16" ht="39" customHeight="1" x14ac:dyDescent="0.2">
      <c r="A182" s="93"/>
      <c r="B182" s="76"/>
      <c r="C182" s="90" t="s">
        <v>2508</v>
      </c>
      <c r="D182" s="79" t="s">
        <v>198</v>
      </c>
      <c r="E182" s="13">
        <v>44420</v>
      </c>
      <c r="F182" s="77" t="s">
        <v>2516</v>
      </c>
      <c r="G182" s="13">
        <v>44424</v>
      </c>
      <c r="H182" s="78" t="s">
        <v>2517</v>
      </c>
      <c r="I182" s="15">
        <v>88</v>
      </c>
      <c r="J182" s="15">
        <v>56</v>
      </c>
      <c r="K182" s="15">
        <v>30</v>
      </c>
      <c r="L182" s="15">
        <v>13</v>
      </c>
      <c r="M182" s="84">
        <v>36.96</v>
      </c>
      <c r="N182" s="73">
        <v>37</v>
      </c>
      <c r="O182" s="64">
        <v>3000</v>
      </c>
      <c r="P182" s="65">
        <f>Table2245236891011121314151617181920212224234567891011121314151617[[#This Row],[PEMBULATAN]]*O182</f>
        <v>111000</v>
      </c>
    </row>
    <row r="183" spans="1:16" ht="39" customHeight="1" x14ac:dyDescent="0.2">
      <c r="A183" s="93"/>
      <c r="B183" s="76"/>
      <c r="C183" s="90" t="s">
        <v>2509</v>
      </c>
      <c r="D183" s="79" t="s">
        <v>198</v>
      </c>
      <c r="E183" s="13">
        <v>44420</v>
      </c>
      <c r="F183" s="77" t="s">
        <v>2516</v>
      </c>
      <c r="G183" s="13">
        <v>44424</v>
      </c>
      <c r="H183" s="78" t="s">
        <v>2517</v>
      </c>
      <c r="I183" s="15">
        <v>79</v>
      </c>
      <c r="J183" s="15">
        <v>66</v>
      </c>
      <c r="K183" s="15">
        <v>30</v>
      </c>
      <c r="L183" s="15">
        <v>15</v>
      </c>
      <c r="M183" s="84">
        <v>39.104999999999997</v>
      </c>
      <c r="N183" s="73">
        <v>39</v>
      </c>
      <c r="O183" s="64">
        <v>3000</v>
      </c>
      <c r="P183" s="65">
        <f>Table2245236891011121314151617181920212224234567891011121314151617[[#This Row],[PEMBULATAN]]*O183</f>
        <v>117000</v>
      </c>
    </row>
    <row r="184" spans="1:16" ht="39" customHeight="1" x14ac:dyDescent="0.2">
      <c r="A184" s="93"/>
      <c r="B184" s="76"/>
      <c r="C184" s="90" t="s">
        <v>2510</v>
      </c>
      <c r="D184" s="79" t="s">
        <v>198</v>
      </c>
      <c r="E184" s="13">
        <v>44420</v>
      </c>
      <c r="F184" s="77" t="s">
        <v>2516</v>
      </c>
      <c r="G184" s="13">
        <v>44424</v>
      </c>
      <c r="H184" s="78" t="s">
        <v>2517</v>
      </c>
      <c r="I184" s="15">
        <v>64</v>
      </c>
      <c r="J184" s="15">
        <v>50</v>
      </c>
      <c r="K184" s="15">
        <v>26</v>
      </c>
      <c r="L184" s="15">
        <v>7</v>
      </c>
      <c r="M184" s="84">
        <v>20.8</v>
      </c>
      <c r="N184" s="73">
        <v>21</v>
      </c>
      <c r="O184" s="64">
        <v>3000</v>
      </c>
      <c r="P184" s="65">
        <f>Table2245236891011121314151617181920212224234567891011121314151617[[#This Row],[PEMBULATAN]]*O184</f>
        <v>63000</v>
      </c>
    </row>
    <row r="185" spans="1:16" ht="39" customHeight="1" x14ac:dyDescent="0.2">
      <c r="A185" s="93"/>
      <c r="B185" s="76"/>
      <c r="C185" s="90" t="s">
        <v>2511</v>
      </c>
      <c r="D185" s="79" t="s">
        <v>198</v>
      </c>
      <c r="E185" s="13">
        <v>44420</v>
      </c>
      <c r="F185" s="77" t="s">
        <v>2516</v>
      </c>
      <c r="G185" s="13">
        <v>44424</v>
      </c>
      <c r="H185" s="78" t="s">
        <v>2517</v>
      </c>
      <c r="I185" s="15">
        <v>25</v>
      </c>
      <c r="J185" s="15">
        <v>20</v>
      </c>
      <c r="K185" s="15">
        <v>5</v>
      </c>
      <c r="L185" s="15">
        <v>1</v>
      </c>
      <c r="M185" s="84">
        <v>0.625</v>
      </c>
      <c r="N185" s="73">
        <v>1</v>
      </c>
      <c r="O185" s="64">
        <v>3000</v>
      </c>
      <c r="P185" s="65">
        <f>Table2245236891011121314151617181920212224234567891011121314151617[[#This Row],[PEMBULATAN]]*O185</f>
        <v>3000</v>
      </c>
    </row>
    <row r="186" spans="1:16" ht="39" customHeight="1" x14ac:dyDescent="0.2">
      <c r="A186" s="93"/>
      <c r="B186" s="92"/>
      <c r="C186" s="90" t="s">
        <v>2512</v>
      </c>
      <c r="D186" s="79" t="s">
        <v>198</v>
      </c>
      <c r="E186" s="13">
        <v>44420</v>
      </c>
      <c r="F186" s="77" t="s">
        <v>2516</v>
      </c>
      <c r="G186" s="13">
        <v>44424</v>
      </c>
      <c r="H186" s="78" t="s">
        <v>2517</v>
      </c>
      <c r="I186" s="15">
        <v>64</v>
      </c>
      <c r="J186" s="15">
        <v>44</v>
      </c>
      <c r="K186" s="15">
        <v>17</v>
      </c>
      <c r="L186" s="15">
        <v>9</v>
      </c>
      <c r="M186" s="84">
        <v>11.968</v>
      </c>
      <c r="N186" s="73">
        <v>12</v>
      </c>
      <c r="O186" s="64">
        <v>3000</v>
      </c>
      <c r="P186" s="65">
        <f>Table2245236891011121314151617181920212224234567891011121314151617[[#This Row],[PEMBULATAN]]*O186</f>
        <v>36000</v>
      </c>
    </row>
    <row r="187" spans="1:16" ht="39" customHeight="1" x14ac:dyDescent="0.2">
      <c r="A187" s="93"/>
      <c r="B187" s="76" t="s">
        <v>2513</v>
      </c>
      <c r="C187" s="90" t="s">
        <v>2514</v>
      </c>
      <c r="D187" s="79" t="s">
        <v>198</v>
      </c>
      <c r="E187" s="13">
        <v>44420</v>
      </c>
      <c r="F187" s="77" t="s">
        <v>2516</v>
      </c>
      <c r="G187" s="13">
        <v>44424</v>
      </c>
      <c r="H187" s="78" t="s">
        <v>2517</v>
      </c>
      <c r="I187" s="15">
        <v>55</v>
      </c>
      <c r="J187" s="15">
        <v>45</v>
      </c>
      <c r="K187" s="15">
        <v>82</v>
      </c>
      <c r="L187" s="15">
        <v>18</v>
      </c>
      <c r="M187" s="84">
        <v>50.737499999999997</v>
      </c>
      <c r="N187" s="73">
        <v>51</v>
      </c>
      <c r="O187" s="64">
        <v>3000</v>
      </c>
      <c r="P187" s="65">
        <f>Table2245236891011121314151617181920212224234567891011121314151617[[#This Row],[PEMBULATAN]]*O187</f>
        <v>153000</v>
      </c>
    </row>
    <row r="188" spans="1:16" ht="39" customHeight="1" x14ac:dyDescent="0.2">
      <c r="A188" s="93"/>
      <c r="B188" s="76"/>
      <c r="C188" s="90" t="s">
        <v>2515</v>
      </c>
      <c r="D188" s="79" t="s">
        <v>198</v>
      </c>
      <c r="E188" s="13">
        <v>44420</v>
      </c>
      <c r="F188" s="77" t="s">
        <v>2516</v>
      </c>
      <c r="G188" s="13">
        <v>44424</v>
      </c>
      <c r="H188" s="78" t="s">
        <v>2517</v>
      </c>
      <c r="I188" s="15">
        <v>74</v>
      </c>
      <c r="J188" s="15">
        <v>55</v>
      </c>
      <c r="K188" s="15">
        <v>80</v>
      </c>
      <c r="L188" s="15">
        <v>18</v>
      </c>
      <c r="M188" s="84">
        <v>81.400000000000006</v>
      </c>
      <c r="N188" s="73">
        <v>82</v>
      </c>
      <c r="O188" s="64">
        <v>3000</v>
      </c>
      <c r="P188" s="65">
        <f>Table2245236891011121314151617181920212224234567891011121314151617[[#This Row],[PEMBULATAN]]*O188</f>
        <v>246000</v>
      </c>
    </row>
    <row r="189" spans="1:16" ht="22.5" customHeight="1" x14ac:dyDescent="0.2">
      <c r="A189" s="144" t="s">
        <v>33</v>
      </c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6"/>
      <c r="M189" s="80">
        <f>SUBTOTAL(109,Table2245236891011121314151617181920212224234567891011121314151617[KG VOLUME])</f>
        <v>4876.7407499999954</v>
      </c>
      <c r="N189" s="68">
        <f>SUM(N3:N188)</f>
        <v>4916</v>
      </c>
      <c r="O189" s="147">
        <f>SUM(P3:P188)</f>
        <v>14748000</v>
      </c>
      <c r="P189" s="148"/>
    </row>
    <row r="190" spans="1:16" ht="22.5" customHeight="1" x14ac:dyDescent="0.2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6"/>
      <c r="N190" s="88" t="s">
        <v>54</v>
      </c>
      <c r="O190" s="87"/>
      <c r="P190" s="87">
        <f>O189*10%</f>
        <v>1474800</v>
      </c>
    </row>
    <row r="191" spans="1:16" x14ac:dyDescent="0.2">
      <c r="A191" s="11"/>
      <c r="B191" s="56" t="s">
        <v>47</v>
      </c>
      <c r="C191" s="55"/>
      <c r="D191" s="57" t="s">
        <v>48</v>
      </c>
      <c r="H191" s="63"/>
      <c r="N191" s="62" t="s">
        <v>34</v>
      </c>
      <c r="P191" s="69">
        <f>O189*1%</f>
        <v>147480</v>
      </c>
    </row>
    <row r="192" spans="1:16" x14ac:dyDescent="0.2">
      <c r="A192" s="11"/>
      <c r="H192" s="63"/>
      <c r="N192" s="62" t="s">
        <v>35</v>
      </c>
      <c r="P192" s="71">
        <v>0</v>
      </c>
    </row>
    <row r="193" spans="1:16" ht="15.75" thickBot="1" x14ac:dyDescent="0.25">
      <c r="A193" s="11"/>
      <c r="H193" s="63"/>
      <c r="N193" s="62" t="s">
        <v>36</v>
      </c>
      <c r="P193" s="71">
        <v>0</v>
      </c>
    </row>
    <row r="194" spans="1:16" x14ac:dyDescent="0.2">
      <c r="A194" s="11"/>
      <c r="H194" s="63"/>
      <c r="N194" s="66" t="s">
        <v>37</v>
      </c>
      <c r="O194" s="67"/>
      <c r="P194" s="70">
        <f>O189-P190+P191</f>
        <v>13420680</v>
      </c>
    </row>
    <row r="195" spans="1:16" x14ac:dyDescent="0.2">
      <c r="B195" s="56"/>
      <c r="C195" s="55"/>
      <c r="D195" s="57"/>
    </row>
    <row r="197" spans="1:16" x14ac:dyDescent="0.2">
      <c r="A197" s="11"/>
      <c r="H197" s="63"/>
      <c r="P197" s="72"/>
    </row>
    <row r="198" spans="1:16" x14ac:dyDescent="0.2">
      <c r="A198" s="11"/>
      <c r="H198" s="63"/>
      <c r="O198" s="58"/>
      <c r="P198" s="72"/>
    </row>
    <row r="199" spans="1:16" s="3" customFormat="1" x14ac:dyDescent="0.25">
      <c r="A199" s="11"/>
      <c r="B199" s="2"/>
      <c r="C199" s="2"/>
      <c r="E199" s="12"/>
      <c r="H199" s="63"/>
      <c r="N199" s="14"/>
      <c r="O199" s="14"/>
      <c r="P199" s="14"/>
    </row>
    <row r="200" spans="1:16" s="3" customFormat="1" x14ac:dyDescent="0.25">
      <c r="A200" s="11"/>
      <c r="B200" s="2"/>
      <c r="C200" s="2"/>
      <c r="E200" s="12"/>
      <c r="H200" s="63"/>
      <c r="N200" s="14"/>
      <c r="O200" s="14"/>
      <c r="P200" s="14"/>
    </row>
    <row r="201" spans="1:16" s="3" customFormat="1" x14ac:dyDescent="0.25">
      <c r="A201" s="11"/>
      <c r="B201" s="2"/>
      <c r="C201" s="2"/>
      <c r="E201" s="12"/>
      <c r="H201" s="63"/>
      <c r="N201" s="14"/>
      <c r="O201" s="14"/>
      <c r="P201" s="14"/>
    </row>
    <row r="202" spans="1:16" s="3" customFormat="1" x14ac:dyDescent="0.25">
      <c r="A202" s="11"/>
      <c r="B202" s="2"/>
      <c r="C202" s="2"/>
      <c r="E202" s="12"/>
      <c r="H202" s="63"/>
      <c r="N202" s="14"/>
      <c r="O202" s="14"/>
      <c r="P202" s="14"/>
    </row>
    <row r="203" spans="1:16" s="3" customFormat="1" x14ac:dyDescent="0.25">
      <c r="A203" s="11"/>
      <c r="B203" s="2"/>
      <c r="C203" s="2"/>
      <c r="E203" s="12"/>
      <c r="H203" s="63"/>
      <c r="N203" s="14"/>
      <c r="O203" s="14"/>
      <c r="P203" s="14"/>
    </row>
    <row r="204" spans="1:16" s="3" customFormat="1" x14ac:dyDescent="0.25">
      <c r="A204" s="11"/>
      <c r="B204" s="2"/>
      <c r="C204" s="2"/>
      <c r="E204" s="12"/>
      <c r="H204" s="63"/>
      <c r="N204" s="14"/>
      <c r="O204" s="14"/>
      <c r="P204" s="14"/>
    </row>
    <row r="205" spans="1:16" s="3" customFormat="1" x14ac:dyDescent="0.25">
      <c r="A205" s="11"/>
      <c r="B205" s="2"/>
      <c r="C205" s="2"/>
      <c r="E205" s="12"/>
      <c r="H205" s="63"/>
      <c r="N205" s="14"/>
      <c r="O205" s="14"/>
      <c r="P205" s="14"/>
    </row>
    <row r="206" spans="1:16" s="3" customFormat="1" x14ac:dyDescent="0.25">
      <c r="A206" s="11"/>
      <c r="B206" s="2"/>
      <c r="C206" s="2"/>
      <c r="E206" s="12"/>
      <c r="H206" s="63"/>
      <c r="N206" s="14"/>
      <c r="O206" s="14"/>
      <c r="P206" s="14"/>
    </row>
    <row r="207" spans="1:16" s="3" customFormat="1" x14ac:dyDescent="0.25">
      <c r="A207" s="11"/>
      <c r="B207" s="2"/>
      <c r="C207" s="2"/>
      <c r="E207" s="12"/>
      <c r="H207" s="63"/>
      <c r="N207" s="14"/>
      <c r="O207" s="14"/>
      <c r="P207" s="14"/>
    </row>
    <row r="208" spans="1:16" s="3" customFormat="1" x14ac:dyDescent="0.25">
      <c r="A208" s="11"/>
      <c r="B208" s="2"/>
      <c r="C208" s="2"/>
      <c r="E208" s="12"/>
      <c r="H208" s="63"/>
      <c r="N208" s="14"/>
      <c r="O208" s="14"/>
      <c r="P208" s="14"/>
    </row>
    <row r="209" spans="1:16" s="3" customFormat="1" x14ac:dyDescent="0.25">
      <c r="A209" s="11"/>
      <c r="B209" s="2"/>
      <c r="C209" s="2"/>
      <c r="E209" s="12"/>
      <c r="H209" s="63"/>
      <c r="N209" s="14"/>
      <c r="O209" s="14"/>
      <c r="P209" s="14"/>
    </row>
    <row r="210" spans="1:16" s="3" customFormat="1" x14ac:dyDescent="0.25">
      <c r="A210" s="11"/>
      <c r="B210" s="2"/>
      <c r="C210" s="2"/>
      <c r="E210" s="12"/>
      <c r="H210" s="63"/>
      <c r="N210" s="14"/>
      <c r="O210" s="14"/>
      <c r="P210" s="14"/>
    </row>
  </sheetData>
  <mergeCells count="3">
    <mergeCell ref="A3:A4"/>
    <mergeCell ref="A189:L189"/>
    <mergeCell ref="O189:P189"/>
  </mergeCells>
  <conditionalFormatting sqref="B3">
    <cfRule type="duplicateValues" dxfId="321" priority="2"/>
  </conditionalFormatting>
  <conditionalFormatting sqref="B4:B188">
    <cfRule type="duplicateValues" dxfId="320" priority="6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92D050"/>
  </sheetPr>
  <dimension ref="A1:P49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M7" sqref="M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55</v>
      </c>
      <c r="B3" s="75" t="s">
        <v>56</v>
      </c>
      <c r="C3" s="9" t="s">
        <v>57</v>
      </c>
      <c r="D3" s="77" t="s">
        <v>82</v>
      </c>
      <c r="E3" s="13">
        <v>44414</v>
      </c>
      <c r="F3" s="77" t="s">
        <v>83</v>
      </c>
      <c r="G3" s="13">
        <v>44419</v>
      </c>
      <c r="H3" s="10" t="s">
        <v>84</v>
      </c>
      <c r="I3" s="1">
        <v>41</v>
      </c>
      <c r="J3" s="1">
        <v>33</v>
      </c>
      <c r="K3" s="1">
        <v>29</v>
      </c>
      <c r="L3" s="1">
        <v>10</v>
      </c>
      <c r="M3" s="83">
        <v>9.8092500000000005</v>
      </c>
      <c r="N3" s="8">
        <v>10</v>
      </c>
      <c r="O3" s="64">
        <v>3000</v>
      </c>
      <c r="P3" s="65">
        <f>Table2245236891011121314151617181920212224[[#This Row],[PEMBULATAN]]*O3</f>
        <v>30000</v>
      </c>
    </row>
    <row r="4" spans="1:16" ht="39" customHeight="1" x14ac:dyDescent="0.2">
      <c r="A4" s="143"/>
      <c r="B4" s="76"/>
      <c r="C4" s="9" t="s">
        <v>58</v>
      </c>
      <c r="D4" s="77" t="s">
        <v>82</v>
      </c>
      <c r="E4" s="13">
        <v>44414</v>
      </c>
      <c r="F4" s="77" t="s">
        <v>83</v>
      </c>
      <c r="G4" s="13">
        <v>44419</v>
      </c>
      <c r="H4" s="10" t="s">
        <v>84</v>
      </c>
      <c r="I4" s="1">
        <v>32</v>
      </c>
      <c r="J4" s="1">
        <v>23</v>
      </c>
      <c r="K4" s="1">
        <v>19</v>
      </c>
      <c r="L4" s="1">
        <v>7</v>
      </c>
      <c r="M4" s="83">
        <v>3.496</v>
      </c>
      <c r="N4" s="8">
        <v>7</v>
      </c>
      <c r="O4" s="64">
        <v>3000</v>
      </c>
      <c r="P4" s="65">
        <f>Table2245236891011121314151617181920212224[[#This Row],[PEMBULATAN]]*O4</f>
        <v>21000</v>
      </c>
    </row>
    <row r="5" spans="1:16" ht="39" customHeight="1" x14ac:dyDescent="0.2">
      <c r="A5" s="91"/>
      <c r="B5" s="76"/>
      <c r="C5" s="90" t="s">
        <v>59</v>
      </c>
      <c r="D5" s="79" t="s">
        <v>82</v>
      </c>
      <c r="E5" s="13">
        <v>44414</v>
      </c>
      <c r="F5" s="77" t="s">
        <v>83</v>
      </c>
      <c r="G5" s="13">
        <v>44419</v>
      </c>
      <c r="H5" s="78" t="s">
        <v>84</v>
      </c>
      <c r="I5" s="15">
        <v>17</v>
      </c>
      <c r="J5" s="15">
        <v>31</v>
      </c>
      <c r="K5" s="15">
        <v>15</v>
      </c>
      <c r="L5" s="15">
        <v>10</v>
      </c>
      <c r="M5" s="84">
        <v>1.9762500000000001</v>
      </c>
      <c r="N5" s="73">
        <v>10</v>
      </c>
      <c r="O5" s="64">
        <v>3000</v>
      </c>
      <c r="P5" s="65">
        <f>Table2245236891011121314151617181920212224[[#This Row],[PEMBULATAN]]*O5</f>
        <v>30000</v>
      </c>
    </row>
    <row r="6" spans="1:16" ht="39" customHeight="1" x14ac:dyDescent="0.2">
      <c r="A6" s="91"/>
      <c r="B6" s="76"/>
      <c r="C6" s="90" t="s">
        <v>60</v>
      </c>
      <c r="D6" s="79" t="s">
        <v>82</v>
      </c>
      <c r="E6" s="13">
        <v>44414</v>
      </c>
      <c r="F6" s="77" t="s">
        <v>83</v>
      </c>
      <c r="G6" s="13">
        <v>44419</v>
      </c>
      <c r="H6" s="78" t="s">
        <v>84</v>
      </c>
      <c r="I6" s="15">
        <v>37</v>
      </c>
      <c r="J6" s="15">
        <v>35</v>
      </c>
      <c r="K6" s="15">
        <v>12</v>
      </c>
      <c r="L6" s="15">
        <v>10</v>
      </c>
      <c r="M6" s="84">
        <v>3.8849999999999998</v>
      </c>
      <c r="N6" s="73">
        <v>10</v>
      </c>
      <c r="O6" s="64">
        <v>3000</v>
      </c>
      <c r="P6" s="65">
        <f>Table2245236891011121314151617181920212224[[#This Row],[PEMBULATAN]]*O6</f>
        <v>30000</v>
      </c>
    </row>
    <row r="7" spans="1:16" ht="39" customHeight="1" x14ac:dyDescent="0.2">
      <c r="A7" s="91"/>
      <c r="B7" s="76"/>
      <c r="C7" s="90" t="s">
        <v>61</v>
      </c>
      <c r="D7" s="79" t="s">
        <v>82</v>
      </c>
      <c r="E7" s="13">
        <v>44414</v>
      </c>
      <c r="F7" s="77" t="s">
        <v>83</v>
      </c>
      <c r="G7" s="13">
        <v>44419</v>
      </c>
      <c r="H7" s="78" t="s">
        <v>84</v>
      </c>
      <c r="I7" s="15">
        <v>53</v>
      </c>
      <c r="J7" s="15">
        <v>33</v>
      </c>
      <c r="K7" s="15">
        <v>10</v>
      </c>
      <c r="L7" s="15">
        <v>10</v>
      </c>
      <c r="M7" s="84">
        <v>4.3724999999999996</v>
      </c>
      <c r="N7" s="73">
        <v>10</v>
      </c>
      <c r="O7" s="64">
        <v>3000</v>
      </c>
      <c r="P7" s="65">
        <f>Table2245236891011121314151617181920212224[[#This Row],[PEMBULATAN]]*O7</f>
        <v>30000</v>
      </c>
    </row>
    <row r="8" spans="1:16" ht="39" customHeight="1" x14ac:dyDescent="0.2">
      <c r="A8" s="91"/>
      <c r="B8" s="76"/>
      <c r="C8" s="90" t="s">
        <v>62</v>
      </c>
      <c r="D8" s="79" t="s">
        <v>82</v>
      </c>
      <c r="E8" s="13">
        <v>44414</v>
      </c>
      <c r="F8" s="77" t="s">
        <v>83</v>
      </c>
      <c r="G8" s="13">
        <v>44419</v>
      </c>
      <c r="H8" s="78" t="s">
        <v>84</v>
      </c>
      <c r="I8" s="15">
        <v>55</v>
      </c>
      <c r="J8" s="15">
        <v>36</v>
      </c>
      <c r="K8" s="15">
        <v>10</v>
      </c>
      <c r="L8" s="15">
        <v>10</v>
      </c>
      <c r="M8" s="84">
        <v>4.95</v>
      </c>
      <c r="N8" s="73">
        <v>10</v>
      </c>
      <c r="O8" s="64">
        <v>3000</v>
      </c>
      <c r="P8" s="65">
        <f>Table2245236891011121314151617181920212224[[#This Row],[PEMBULATAN]]*O8</f>
        <v>30000</v>
      </c>
    </row>
    <row r="9" spans="1:16" ht="39" customHeight="1" x14ac:dyDescent="0.2">
      <c r="A9" s="91"/>
      <c r="B9" s="76"/>
      <c r="C9" s="90" t="s">
        <v>63</v>
      </c>
      <c r="D9" s="79" t="s">
        <v>82</v>
      </c>
      <c r="E9" s="13">
        <v>44414</v>
      </c>
      <c r="F9" s="77" t="s">
        <v>83</v>
      </c>
      <c r="G9" s="13">
        <v>44419</v>
      </c>
      <c r="H9" s="78" t="s">
        <v>84</v>
      </c>
      <c r="I9" s="15">
        <v>54</v>
      </c>
      <c r="J9" s="15">
        <v>34</v>
      </c>
      <c r="K9" s="15">
        <v>10</v>
      </c>
      <c r="L9" s="15">
        <v>10</v>
      </c>
      <c r="M9" s="84">
        <v>4.59</v>
      </c>
      <c r="N9" s="73">
        <v>10</v>
      </c>
      <c r="O9" s="64">
        <v>3000</v>
      </c>
      <c r="P9" s="65">
        <f>Table2245236891011121314151617181920212224[[#This Row],[PEMBULATAN]]*O9</f>
        <v>30000</v>
      </c>
    </row>
    <row r="10" spans="1:16" ht="39" customHeight="1" x14ac:dyDescent="0.2">
      <c r="A10" s="91"/>
      <c r="B10" s="76"/>
      <c r="C10" s="90" t="s">
        <v>64</v>
      </c>
      <c r="D10" s="79" t="s">
        <v>82</v>
      </c>
      <c r="E10" s="13">
        <v>44414</v>
      </c>
      <c r="F10" s="77" t="s">
        <v>83</v>
      </c>
      <c r="G10" s="13">
        <v>44419</v>
      </c>
      <c r="H10" s="78" t="s">
        <v>84</v>
      </c>
      <c r="I10" s="15">
        <v>64</v>
      </c>
      <c r="J10" s="15">
        <v>40</v>
      </c>
      <c r="K10" s="15">
        <v>11</v>
      </c>
      <c r="L10" s="15">
        <v>9</v>
      </c>
      <c r="M10" s="84">
        <v>7.04</v>
      </c>
      <c r="N10" s="73">
        <v>9</v>
      </c>
      <c r="O10" s="64">
        <v>3000</v>
      </c>
      <c r="P10" s="65">
        <f>Table2245236891011121314151617181920212224[[#This Row],[PEMBULATAN]]*O10</f>
        <v>27000</v>
      </c>
    </row>
    <row r="11" spans="1:16" ht="39" customHeight="1" x14ac:dyDescent="0.2">
      <c r="A11" s="91"/>
      <c r="B11" s="76"/>
      <c r="C11" s="90" t="s">
        <v>65</v>
      </c>
      <c r="D11" s="79" t="s">
        <v>82</v>
      </c>
      <c r="E11" s="13">
        <v>44414</v>
      </c>
      <c r="F11" s="77" t="s">
        <v>83</v>
      </c>
      <c r="G11" s="13">
        <v>44419</v>
      </c>
      <c r="H11" s="78" t="s">
        <v>84</v>
      </c>
      <c r="I11" s="15">
        <v>37</v>
      </c>
      <c r="J11" s="15">
        <v>27</v>
      </c>
      <c r="K11" s="15">
        <v>15</v>
      </c>
      <c r="L11" s="15">
        <v>10</v>
      </c>
      <c r="M11" s="84">
        <v>3.7462499999999999</v>
      </c>
      <c r="N11" s="73">
        <v>10</v>
      </c>
      <c r="O11" s="64">
        <v>3000</v>
      </c>
      <c r="P11" s="65">
        <f>Table2245236891011121314151617181920212224[[#This Row],[PEMBULATAN]]*O11</f>
        <v>30000</v>
      </c>
    </row>
    <row r="12" spans="1:16" ht="39" customHeight="1" x14ac:dyDescent="0.2">
      <c r="A12" s="91"/>
      <c r="B12" s="76"/>
      <c r="C12" s="90" t="s">
        <v>66</v>
      </c>
      <c r="D12" s="79" t="s">
        <v>82</v>
      </c>
      <c r="E12" s="13">
        <v>44414</v>
      </c>
      <c r="F12" s="77" t="s">
        <v>83</v>
      </c>
      <c r="G12" s="13">
        <v>44419</v>
      </c>
      <c r="H12" s="78" t="s">
        <v>84</v>
      </c>
      <c r="I12" s="15">
        <v>54</v>
      </c>
      <c r="J12" s="15">
        <v>34</v>
      </c>
      <c r="K12" s="15">
        <v>10</v>
      </c>
      <c r="L12" s="15">
        <v>10</v>
      </c>
      <c r="M12" s="84">
        <v>4.59</v>
      </c>
      <c r="N12" s="73">
        <v>10</v>
      </c>
      <c r="O12" s="64">
        <v>3000</v>
      </c>
      <c r="P12" s="65">
        <f>Table2245236891011121314151617181920212224[[#This Row],[PEMBULATAN]]*O12</f>
        <v>30000</v>
      </c>
    </row>
    <row r="13" spans="1:16" ht="39" customHeight="1" x14ac:dyDescent="0.2">
      <c r="A13" s="91"/>
      <c r="B13" s="76"/>
      <c r="C13" s="90" t="s">
        <v>67</v>
      </c>
      <c r="D13" s="79" t="s">
        <v>82</v>
      </c>
      <c r="E13" s="13">
        <v>44414</v>
      </c>
      <c r="F13" s="77" t="s">
        <v>83</v>
      </c>
      <c r="G13" s="13">
        <v>44419</v>
      </c>
      <c r="H13" s="78" t="s">
        <v>84</v>
      </c>
      <c r="I13" s="15">
        <v>36</v>
      </c>
      <c r="J13" s="15">
        <v>32</v>
      </c>
      <c r="K13" s="15">
        <v>14</v>
      </c>
      <c r="L13" s="15">
        <v>10</v>
      </c>
      <c r="M13" s="84">
        <v>4.032</v>
      </c>
      <c r="N13" s="73">
        <v>10</v>
      </c>
      <c r="O13" s="64">
        <v>3000</v>
      </c>
      <c r="P13" s="65">
        <f>Table2245236891011121314151617181920212224[[#This Row],[PEMBULATAN]]*O13</f>
        <v>30000</v>
      </c>
    </row>
    <row r="14" spans="1:16" ht="39" customHeight="1" x14ac:dyDescent="0.2">
      <c r="A14" s="91"/>
      <c r="B14" s="76"/>
      <c r="C14" s="90" t="s">
        <v>68</v>
      </c>
      <c r="D14" s="79" t="s">
        <v>82</v>
      </c>
      <c r="E14" s="13">
        <v>44414</v>
      </c>
      <c r="F14" s="77" t="s">
        <v>83</v>
      </c>
      <c r="G14" s="13">
        <v>44419</v>
      </c>
      <c r="H14" s="78" t="s">
        <v>84</v>
      </c>
      <c r="I14" s="15">
        <v>31</v>
      </c>
      <c r="J14" s="15">
        <v>23</v>
      </c>
      <c r="K14" s="15">
        <v>18</v>
      </c>
      <c r="L14" s="15">
        <v>10</v>
      </c>
      <c r="M14" s="84">
        <v>3.2084999999999999</v>
      </c>
      <c r="N14" s="73">
        <v>10</v>
      </c>
      <c r="O14" s="64">
        <v>3000</v>
      </c>
      <c r="P14" s="65">
        <f>Table2245236891011121314151617181920212224[[#This Row],[PEMBULATAN]]*O14</f>
        <v>30000</v>
      </c>
    </row>
    <row r="15" spans="1:16" ht="39" customHeight="1" x14ac:dyDescent="0.2">
      <c r="A15" s="91"/>
      <c r="B15" s="76"/>
      <c r="C15" s="90" t="s">
        <v>69</v>
      </c>
      <c r="D15" s="79" t="s">
        <v>82</v>
      </c>
      <c r="E15" s="13">
        <v>44414</v>
      </c>
      <c r="F15" s="77" t="s">
        <v>83</v>
      </c>
      <c r="G15" s="13">
        <v>44419</v>
      </c>
      <c r="H15" s="78" t="s">
        <v>84</v>
      </c>
      <c r="I15" s="15">
        <v>32</v>
      </c>
      <c r="J15" s="15">
        <v>23</v>
      </c>
      <c r="K15" s="15">
        <v>18</v>
      </c>
      <c r="L15" s="15">
        <v>7</v>
      </c>
      <c r="M15" s="84">
        <v>3.3119999999999998</v>
      </c>
      <c r="N15" s="73">
        <v>7</v>
      </c>
      <c r="O15" s="64">
        <v>3000</v>
      </c>
      <c r="P15" s="65">
        <f>Table2245236891011121314151617181920212224[[#This Row],[PEMBULATAN]]*O15</f>
        <v>21000</v>
      </c>
    </row>
    <row r="16" spans="1:16" ht="39" customHeight="1" x14ac:dyDescent="0.2">
      <c r="A16" s="91"/>
      <c r="B16" s="76"/>
      <c r="C16" s="90" t="s">
        <v>70</v>
      </c>
      <c r="D16" s="79" t="s">
        <v>82</v>
      </c>
      <c r="E16" s="13">
        <v>44414</v>
      </c>
      <c r="F16" s="77" t="s">
        <v>83</v>
      </c>
      <c r="G16" s="13">
        <v>44419</v>
      </c>
      <c r="H16" s="78" t="s">
        <v>84</v>
      </c>
      <c r="I16" s="15">
        <v>38</v>
      </c>
      <c r="J16" s="15">
        <v>27</v>
      </c>
      <c r="K16" s="15">
        <v>12</v>
      </c>
      <c r="L16" s="15">
        <v>10</v>
      </c>
      <c r="M16" s="84">
        <v>3.0779999999999998</v>
      </c>
      <c r="N16" s="73">
        <v>10</v>
      </c>
      <c r="O16" s="64">
        <v>3000</v>
      </c>
      <c r="P16" s="65">
        <f>Table2245236891011121314151617181920212224[[#This Row],[PEMBULATAN]]*O16</f>
        <v>30000</v>
      </c>
    </row>
    <row r="17" spans="1:16" ht="39" customHeight="1" x14ac:dyDescent="0.2">
      <c r="A17" s="91"/>
      <c r="B17" s="76"/>
      <c r="C17" s="90" t="s">
        <v>71</v>
      </c>
      <c r="D17" s="79" t="s">
        <v>82</v>
      </c>
      <c r="E17" s="13">
        <v>44414</v>
      </c>
      <c r="F17" s="77" t="s">
        <v>83</v>
      </c>
      <c r="G17" s="13">
        <v>44419</v>
      </c>
      <c r="H17" s="78" t="s">
        <v>84</v>
      </c>
      <c r="I17" s="15">
        <v>38</v>
      </c>
      <c r="J17" s="15">
        <v>21</v>
      </c>
      <c r="K17" s="15">
        <v>19</v>
      </c>
      <c r="L17" s="15">
        <v>7</v>
      </c>
      <c r="M17" s="84">
        <v>3.7905000000000002</v>
      </c>
      <c r="N17" s="73">
        <v>7</v>
      </c>
      <c r="O17" s="64">
        <v>3000</v>
      </c>
      <c r="P17" s="65">
        <f>Table2245236891011121314151617181920212224[[#This Row],[PEMBULATAN]]*O17</f>
        <v>21000</v>
      </c>
    </row>
    <row r="18" spans="1:16" ht="39" customHeight="1" x14ac:dyDescent="0.2">
      <c r="A18" s="91"/>
      <c r="B18" s="76"/>
      <c r="C18" s="90" t="s">
        <v>72</v>
      </c>
      <c r="D18" s="79" t="s">
        <v>82</v>
      </c>
      <c r="E18" s="13">
        <v>44414</v>
      </c>
      <c r="F18" s="77" t="s">
        <v>83</v>
      </c>
      <c r="G18" s="13">
        <v>44419</v>
      </c>
      <c r="H18" s="78" t="s">
        <v>84</v>
      </c>
      <c r="I18" s="15">
        <v>31</v>
      </c>
      <c r="J18" s="15">
        <v>23</v>
      </c>
      <c r="K18" s="15">
        <v>18</v>
      </c>
      <c r="L18" s="15">
        <v>7</v>
      </c>
      <c r="M18" s="84">
        <v>3.2084999999999999</v>
      </c>
      <c r="N18" s="73">
        <v>7</v>
      </c>
      <c r="O18" s="64">
        <v>3000</v>
      </c>
      <c r="P18" s="65">
        <f>Table2245236891011121314151617181920212224[[#This Row],[PEMBULATAN]]*O18</f>
        <v>21000</v>
      </c>
    </row>
    <row r="19" spans="1:16" ht="39" customHeight="1" x14ac:dyDescent="0.2">
      <c r="A19" s="91"/>
      <c r="B19" s="76"/>
      <c r="C19" s="90" t="s">
        <v>73</v>
      </c>
      <c r="D19" s="79" t="s">
        <v>82</v>
      </c>
      <c r="E19" s="13">
        <v>44414</v>
      </c>
      <c r="F19" s="77" t="s">
        <v>83</v>
      </c>
      <c r="G19" s="13">
        <v>44419</v>
      </c>
      <c r="H19" s="78" t="s">
        <v>84</v>
      </c>
      <c r="I19" s="15">
        <v>31</v>
      </c>
      <c r="J19" s="15">
        <v>23</v>
      </c>
      <c r="K19" s="15">
        <v>18</v>
      </c>
      <c r="L19" s="15">
        <v>7</v>
      </c>
      <c r="M19" s="84">
        <v>3.2084999999999999</v>
      </c>
      <c r="N19" s="73">
        <v>7</v>
      </c>
      <c r="O19" s="64">
        <v>3000</v>
      </c>
      <c r="P19" s="65">
        <f>Table2245236891011121314151617181920212224[[#This Row],[PEMBULATAN]]*O19</f>
        <v>21000</v>
      </c>
    </row>
    <row r="20" spans="1:16" ht="39" customHeight="1" x14ac:dyDescent="0.2">
      <c r="A20" s="91"/>
      <c r="B20" s="76"/>
      <c r="C20" s="90" t="s">
        <v>74</v>
      </c>
      <c r="D20" s="79" t="s">
        <v>82</v>
      </c>
      <c r="E20" s="13">
        <v>44414</v>
      </c>
      <c r="F20" s="77" t="s">
        <v>83</v>
      </c>
      <c r="G20" s="13">
        <v>44419</v>
      </c>
      <c r="H20" s="78" t="s">
        <v>84</v>
      </c>
      <c r="I20" s="15">
        <v>59</v>
      </c>
      <c r="J20" s="15">
        <v>45</v>
      </c>
      <c r="K20" s="15">
        <v>7</v>
      </c>
      <c r="L20" s="15">
        <v>9</v>
      </c>
      <c r="M20" s="84">
        <v>4.6462500000000002</v>
      </c>
      <c r="N20" s="73">
        <v>9</v>
      </c>
      <c r="O20" s="64">
        <v>3000</v>
      </c>
      <c r="P20" s="65">
        <f>Table2245236891011121314151617181920212224[[#This Row],[PEMBULATAN]]*O20</f>
        <v>27000</v>
      </c>
    </row>
    <row r="21" spans="1:16" ht="39" customHeight="1" x14ac:dyDescent="0.2">
      <c r="A21" s="91"/>
      <c r="B21" s="76"/>
      <c r="C21" s="90" t="s">
        <v>75</v>
      </c>
      <c r="D21" s="79" t="s">
        <v>82</v>
      </c>
      <c r="E21" s="13">
        <v>44414</v>
      </c>
      <c r="F21" s="77" t="s">
        <v>83</v>
      </c>
      <c r="G21" s="13">
        <v>44419</v>
      </c>
      <c r="H21" s="78" t="s">
        <v>84</v>
      </c>
      <c r="I21" s="15">
        <v>59</v>
      </c>
      <c r="J21" s="15">
        <v>45</v>
      </c>
      <c r="K21" s="15">
        <v>7</v>
      </c>
      <c r="L21" s="15">
        <v>9</v>
      </c>
      <c r="M21" s="84">
        <v>4.6462500000000002</v>
      </c>
      <c r="N21" s="73">
        <v>9</v>
      </c>
      <c r="O21" s="64">
        <v>3000</v>
      </c>
      <c r="P21" s="65">
        <f>Table2245236891011121314151617181920212224[[#This Row],[PEMBULATAN]]*O21</f>
        <v>27000</v>
      </c>
    </row>
    <row r="22" spans="1:16" ht="39" customHeight="1" x14ac:dyDescent="0.2">
      <c r="A22" s="91"/>
      <c r="B22" s="76"/>
      <c r="C22" s="90" t="s">
        <v>76</v>
      </c>
      <c r="D22" s="79" t="s">
        <v>82</v>
      </c>
      <c r="E22" s="13">
        <v>44414</v>
      </c>
      <c r="F22" s="77" t="s">
        <v>83</v>
      </c>
      <c r="G22" s="13">
        <v>44419</v>
      </c>
      <c r="H22" s="78" t="s">
        <v>84</v>
      </c>
      <c r="I22" s="15">
        <v>37</v>
      </c>
      <c r="J22" s="15">
        <v>27</v>
      </c>
      <c r="K22" s="15">
        <v>13</v>
      </c>
      <c r="L22" s="15">
        <v>10</v>
      </c>
      <c r="M22" s="84">
        <v>3.24675</v>
      </c>
      <c r="N22" s="73">
        <v>10</v>
      </c>
      <c r="O22" s="64">
        <v>3000</v>
      </c>
      <c r="P22" s="65">
        <f>Table2245236891011121314151617181920212224[[#This Row],[PEMBULATAN]]*O22</f>
        <v>30000</v>
      </c>
    </row>
    <row r="23" spans="1:16" ht="39" customHeight="1" x14ac:dyDescent="0.2">
      <c r="A23" s="91"/>
      <c r="B23" s="76"/>
      <c r="C23" s="90" t="s">
        <v>77</v>
      </c>
      <c r="D23" s="79" t="s">
        <v>82</v>
      </c>
      <c r="E23" s="13">
        <v>44414</v>
      </c>
      <c r="F23" s="77" t="s">
        <v>83</v>
      </c>
      <c r="G23" s="13">
        <v>44419</v>
      </c>
      <c r="H23" s="78" t="s">
        <v>84</v>
      </c>
      <c r="I23" s="15">
        <v>45</v>
      </c>
      <c r="J23" s="15">
        <v>29</v>
      </c>
      <c r="K23" s="15">
        <v>13</v>
      </c>
      <c r="L23" s="15">
        <v>10</v>
      </c>
      <c r="M23" s="84">
        <v>4.24125</v>
      </c>
      <c r="N23" s="73">
        <v>10</v>
      </c>
      <c r="O23" s="64">
        <v>3000</v>
      </c>
      <c r="P23" s="65">
        <f>Table2245236891011121314151617181920212224[[#This Row],[PEMBULATAN]]*O23</f>
        <v>30000</v>
      </c>
    </row>
    <row r="24" spans="1:16" ht="39" customHeight="1" x14ac:dyDescent="0.2">
      <c r="A24" s="91"/>
      <c r="B24" s="76"/>
      <c r="C24" s="90" t="s">
        <v>78</v>
      </c>
      <c r="D24" s="79" t="s">
        <v>82</v>
      </c>
      <c r="E24" s="13">
        <v>44414</v>
      </c>
      <c r="F24" s="77" t="s">
        <v>83</v>
      </c>
      <c r="G24" s="13">
        <v>44419</v>
      </c>
      <c r="H24" s="78" t="s">
        <v>84</v>
      </c>
      <c r="I24" s="15">
        <v>55</v>
      </c>
      <c r="J24" s="15">
        <v>37</v>
      </c>
      <c r="K24" s="15">
        <v>10</v>
      </c>
      <c r="L24" s="15">
        <v>10</v>
      </c>
      <c r="M24" s="84">
        <v>5.0875000000000004</v>
      </c>
      <c r="N24" s="73">
        <v>10</v>
      </c>
      <c r="O24" s="64">
        <v>3000</v>
      </c>
      <c r="P24" s="65">
        <f>Table2245236891011121314151617181920212224[[#This Row],[PEMBULATAN]]*O24</f>
        <v>30000</v>
      </c>
    </row>
    <row r="25" spans="1:16" ht="39" customHeight="1" x14ac:dyDescent="0.2">
      <c r="A25" s="91"/>
      <c r="B25" s="76"/>
      <c r="C25" s="90" t="s">
        <v>79</v>
      </c>
      <c r="D25" s="79" t="s">
        <v>82</v>
      </c>
      <c r="E25" s="13">
        <v>44414</v>
      </c>
      <c r="F25" s="77" t="s">
        <v>83</v>
      </c>
      <c r="G25" s="13">
        <v>44419</v>
      </c>
      <c r="H25" s="78" t="s">
        <v>84</v>
      </c>
      <c r="I25" s="15">
        <v>43</v>
      </c>
      <c r="J25" s="15">
        <v>33</v>
      </c>
      <c r="K25" s="15">
        <v>29</v>
      </c>
      <c r="L25" s="15">
        <v>7</v>
      </c>
      <c r="M25" s="84">
        <v>10.287750000000001</v>
      </c>
      <c r="N25" s="73">
        <v>10</v>
      </c>
      <c r="O25" s="64">
        <v>3000</v>
      </c>
      <c r="P25" s="65">
        <f>Table2245236891011121314151617181920212224[[#This Row],[PEMBULATAN]]*O25</f>
        <v>30000</v>
      </c>
    </row>
    <row r="26" spans="1:16" ht="39" customHeight="1" x14ac:dyDescent="0.2">
      <c r="A26" s="91"/>
      <c r="B26" s="76"/>
      <c r="C26" s="90" t="s">
        <v>80</v>
      </c>
      <c r="D26" s="79" t="s">
        <v>82</v>
      </c>
      <c r="E26" s="13">
        <v>44414</v>
      </c>
      <c r="F26" s="77" t="s">
        <v>83</v>
      </c>
      <c r="G26" s="13">
        <v>44419</v>
      </c>
      <c r="H26" s="78" t="s">
        <v>84</v>
      </c>
      <c r="I26" s="15">
        <v>43</v>
      </c>
      <c r="J26" s="15">
        <v>33</v>
      </c>
      <c r="K26" s="15">
        <v>29</v>
      </c>
      <c r="L26" s="15">
        <v>10</v>
      </c>
      <c r="M26" s="84">
        <v>10.287750000000001</v>
      </c>
      <c r="N26" s="73">
        <v>10</v>
      </c>
      <c r="O26" s="64">
        <v>3000</v>
      </c>
      <c r="P26" s="65">
        <f>Table2245236891011121314151617181920212224[[#This Row],[PEMBULATAN]]*O26</f>
        <v>30000</v>
      </c>
    </row>
    <row r="27" spans="1:16" ht="39" customHeight="1" x14ac:dyDescent="0.2">
      <c r="A27" s="91"/>
      <c r="B27" s="76"/>
      <c r="C27" s="90" t="s">
        <v>81</v>
      </c>
      <c r="D27" s="79" t="s">
        <v>82</v>
      </c>
      <c r="E27" s="13">
        <v>44414</v>
      </c>
      <c r="F27" s="77" t="s">
        <v>83</v>
      </c>
      <c r="G27" s="13">
        <v>44419</v>
      </c>
      <c r="H27" s="78" t="s">
        <v>84</v>
      </c>
      <c r="I27" s="15">
        <v>89</v>
      </c>
      <c r="J27" s="15">
        <v>52</v>
      </c>
      <c r="K27" s="15">
        <v>24</v>
      </c>
      <c r="L27" s="15">
        <v>4</v>
      </c>
      <c r="M27" s="84">
        <v>27.768000000000001</v>
      </c>
      <c r="N27" s="73">
        <v>28</v>
      </c>
      <c r="O27" s="64">
        <v>3000</v>
      </c>
      <c r="P27" s="65">
        <f>Table2245236891011121314151617181920212224[[#This Row],[PEMBULATAN]]*O27</f>
        <v>84000</v>
      </c>
    </row>
    <row r="28" spans="1:16" ht="22.5" customHeight="1" x14ac:dyDescent="0.2">
      <c r="A28" s="144" t="s">
        <v>33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6"/>
      <c r="M28" s="80">
        <f>SUBTOTAL(109,Table2245236891011121314151617181920212224[KG VOLUME])</f>
        <v>142.50475</v>
      </c>
      <c r="N28" s="68">
        <f>SUM(N3:N27)</f>
        <v>250</v>
      </c>
      <c r="O28" s="147">
        <f>SUM(P3:P27)</f>
        <v>750000</v>
      </c>
      <c r="P28" s="148"/>
    </row>
    <row r="29" spans="1:16" ht="22.5" customHeight="1" x14ac:dyDescent="0.2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6"/>
      <c r="N29" s="88" t="s">
        <v>54</v>
      </c>
      <c r="O29" s="87"/>
      <c r="P29" s="87">
        <f>O28*10%</f>
        <v>75000</v>
      </c>
    </row>
    <row r="30" spans="1:16" x14ac:dyDescent="0.2">
      <c r="A30" s="11"/>
      <c r="B30" s="56" t="s">
        <v>47</v>
      </c>
      <c r="C30" s="55"/>
      <c r="D30" s="57" t="s">
        <v>48</v>
      </c>
      <c r="H30" s="63"/>
      <c r="N30" s="62" t="s">
        <v>34</v>
      </c>
      <c r="P30" s="69">
        <f>O28*1%</f>
        <v>7500</v>
      </c>
    </row>
    <row r="31" spans="1:16" x14ac:dyDescent="0.2">
      <c r="A31" s="11"/>
      <c r="H31" s="63"/>
      <c r="N31" s="62" t="s">
        <v>35</v>
      </c>
      <c r="P31" s="71">
        <v>0</v>
      </c>
    </row>
    <row r="32" spans="1:16" ht="15.75" thickBot="1" x14ac:dyDescent="0.25">
      <c r="A32" s="11"/>
      <c r="H32" s="63"/>
      <c r="N32" s="62" t="s">
        <v>36</v>
      </c>
      <c r="P32" s="71">
        <v>0</v>
      </c>
    </row>
    <row r="33" spans="1:16" x14ac:dyDescent="0.2">
      <c r="A33" s="11"/>
      <c r="H33" s="63"/>
      <c r="N33" s="66" t="s">
        <v>37</v>
      </c>
      <c r="O33" s="67"/>
      <c r="P33" s="70">
        <f>O28-P29+P30</f>
        <v>682500</v>
      </c>
    </row>
    <row r="34" spans="1:16" x14ac:dyDescent="0.2">
      <c r="B34" s="56"/>
      <c r="C34" s="55"/>
      <c r="D34" s="57"/>
    </row>
    <row r="36" spans="1:16" x14ac:dyDescent="0.2">
      <c r="A36" s="11"/>
      <c r="H36" s="63"/>
      <c r="P36" s="72"/>
    </row>
    <row r="37" spans="1:16" x14ac:dyDescent="0.2">
      <c r="A37" s="11"/>
      <c r="H37" s="63"/>
      <c r="O37" s="58"/>
      <c r="P37" s="72"/>
    </row>
    <row r="38" spans="1:16" s="3" customFormat="1" x14ac:dyDescent="0.25">
      <c r="A38" s="11"/>
      <c r="B38" s="2"/>
      <c r="C38" s="2"/>
      <c r="E38" s="12"/>
      <c r="H38" s="63"/>
      <c r="N38" s="14"/>
      <c r="O38" s="14"/>
      <c r="P38" s="14"/>
    </row>
    <row r="39" spans="1:16" s="3" customFormat="1" x14ac:dyDescent="0.25">
      <c r="A39" s="11"/>
      <c r="B39" s="2"/>
      <c r="C39" s="2"/>
      <c r="E39" s="12"/>
      <c r="H39" s="63"/>
      <c r="N39" s="14"/>
      <c r="O39" s="14"/>
      <c r="P39" s="14"/>
    </row>
    <row r="40" spans="1:16" s="3" customFormat="1" x14ac:dyDescent="0.25">
      <c r="A40" s="11"/>
      <c r="B40" s="2"/>
      <c r="C40" s="2"/>
      <c r="E40" s="12"/>
      <c r="H40" s="63"/>
      <c r="N40" s="14"/>
      <c r="O40" s="14"/>
      <c r="P40" s="14"/>
    </row>
    <row r="41" spans="1:16" s="3" customFormat="1" x14ac:dyDescent="0.25">
      <c r="A41" s="11"/>
      <c r="B41" s="2"/>
      <c r="C41" s="2"/>
      <c r="E41" s="12"/>
      <c r="H41" s="63"/>
      <c r="N41" s="14"/>
      <c r="O41" s="14"/>
      <c r="P41" s="14"/>
    </row>
    <row r="42" spans="1:16" s="3" customFormat="1" x14ac:dyDescent="0.25">
      <c r="A42" s="11"/>
      <c r="B42" s="2"/>
      <c r="C42" s="2"/>
      <c r="E42" s="12"/>
      <c r="H42" s="63"/>
      <c r="N42" s="14"/>
      <c r="O42" s="14"/>
      <c r="P42" s="14"/>
    </row>
    <row r="43" spans="1:16" s="3" customFormat="1" x14ac:dyDescent="0.25">
      <c r="A43" s="11"/>
      <c r="B43" s="2"/>
      <c r="C43" s="2"/>
      <c r="E43" s="12"/>
      <c r="H43" s="63"/>
      <c r="N43" s="14"/>
      <c r="O43" s="14"/>
      <c r="P43" s="14"/>
    </row>
    <row r="44" spans="1:16" s="3" customFormat="1" x14ac:dyDescent="0.25">
      <c r="A44" s="11"/>
      <c r="B44" s="2"/>
      <c r="C44" s="2"/>
      <c r="E44" s="12"/>
      <c r="H44" s="63"/>
      <c r="N44" s="14"/>
      <c r="O44" s="14"/>
      <c r="P44" s="14"/>
    </row>
    <row r="45" spans="1:16" s="3" customFormat="1" x14ac:dyDescent="0.25">
      <c r="A45" s="11"/>
      <c r="B45" s="2"/>
      <c r="C45" s="2"/>
      <c r="E45" s="12"/>
      <c r="H45" s="63"/>
      <c r="N45" s="14"/>
      <c r="O45" s="14"/>
      <c r="P45" s="14"/>
    </row>
    <row r="46" spans="1:16" s="3" customFormat="1" x14ac:dyDescent="0.25">
      <c r="A46" s="11"/>
      <c r="B46" s="2"/>
      <c r="C46" s="2"/>
      <c r="E46" s="12"/>
      <c r="H46" s="63"/>
      <c r="N46" s="14"/>
      <c r="O46" s="14"/>
      <c r="P46" s="14"/>
    </row>
    <row r="47" spans="1:16" s="3" customFormat="1" x14ac:dyDescent="0.25">
      <c r="A47" s="11"/>
      <c r="B47" s="2"/>
      <c r="C47" s="2"/>
      <c r="E47" s="12"/>
      <c r="H47" s="63"/>
      <c r="N47" s="14"/>
      <c r="O47" s="14"/>
      <c r="P47" s="14"/>
    </row>
    <row r="48" spans="1:16" s="3" customFormat="1" x14ac:dyDescent="0.25">
      <c r="A48" s="11"/>
      <c r="B48" s="2"/>
      <c r="C48" s="2"/>
      <c r="E48" s="12"/>
      <c r="H48" s="63"/>
      <c r="N48" s="14"/>
      <c r="O48" s="14"/>
      <c r="P48" s="14"/>
    </row>
    <row r="49" spans="1:16" s="3" customFormat="1" x14ac:dyDescent="0.25">
      <c r="A49" s="11"/>
      <c r="B49" s="2"/>
      <c r="C49" s="2"/>
      <c r="E49" s="12"/>
      <c r="H49" s="63"/>
      <c r="N49" s="14"/>
      <c r="O49" s="14"/>
      <c r="P49" s="14"/>
    </row>
  </sheetData>
  <mergeCells count="3">
    <mergeCell ref="A3:A4"/>
    <mergeCell ref="A28:L28"/>
    <mergeCell ref="O28:P28"/>
  </mergeCells>
  <conditionalFormatting sqref="B3">
    <cfRule type="duplicateValues" dxfId="611" priority="2"/>
  </conditionalFormatting>
  <conditionalFormatting sqref="B4:B27">
    <cfRule type="duplicateValues" dxfId="610" priority="4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rgb="FF92D050"/>
  </sheetPr>
  <dimension ref="A1:P67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I50" sqref="I5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25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2566</v>
      </c>
      <c r="B3" s="75" t="s">
        <v>2518</v>
      </c>
      <c r="C3" s="9" t="s">
        <v>2519</v>
      </c>
      <c r="D3" s="77" t="s">
        <v>82</v>
      </c>
      <c r="E3" s="13">
        <v>44420</v>
      </c>
      <c r="F3" s="77" t="s">
        <v>2516</v>
      </c>
      <c r="G3" s="13">
        <v>44424</v>
      </c>
      <c r="H3" s="10" t="s">
        <v>2517</v>
      </c>
      <c r="I3" s="1">
        <v>85</v>
      </c>
      <c r="J3" s="1">
        <v>55</v>
      </c>
      <c r="K3" s="1">
        <v>33</v>
      </c>
      <c r="L3" s="1">
        <v>21</v>
      </c>
      <c r="M3" s="83">
        <v>38.568750000000001</v>
      </c>
      <c r="N3" s="8">
        <v>39</v>
      </c>
      <c r="O3" s="64">
        <v>3000</v>
      </c>
      <c r="P3" s="65">
        <f>Table224523689101112131415161718192021222423456789101112131415161718[[#This Row],[PEMBULATAN]]*O3</f>
        <v>117000</v>
      </c>
    </row>
    <row r="4" spans="1:16" ht="39" customHeight="1" x14ac:dyDescent="0.2">
      <c r="A4" s="143"/>
      <c r="B4" s="76"/>
      <c r="C4" s="9" t="s">
        <v>2520</v>
      </c>
      <c r="D4" s="77" t="s">
        <v>82</v>
      </c>
      <c r="E4" s="13">
        <v>44420</v>
      </c>
      <c r="F4" s="77" t="s">
        <v>2516</v>
      </c>
      <c r="G4" s="13">
        <v>44424</v>
      </c>
      <c r="H4" s="10" t="s">
        <v>2517</v>
      </c>
      <c r="I4" s="1">
        <v>95</v>
      </c>
      <c r="J4" s="1">
        <v>50</v>
      </c>
      <c r="K4" s="1">
        <v>32</v>
      </c>
      <c r="L4" s="1">
        <v>11</v>
      </c>
      <c r="M4" s="83">
        <v>38</v>
      </c>
      <c r="N4" s="8">
        <v>38</v>
      </c>
      <c r="O4" s="64">
        <v>3000</v>
      </c>
      <c r="P4" s="65">
        <f>Table224523689101112131415161718192021222423456789101112131415161718[[#This Row],[PEMBULATAN]]*O4</f>
        <v>114000</v>
      </c>
    </row>
    <row r="5" spans="1:16" ht="39" customHeight="1" x14ac:dyDescent="0.2">
      <c r="A5" s="93"/>
      <c r="B5" s="76"/>
      <c r="C5" s="90" t="s">
        <v>2521</v>
      </c>
      <c r="D5" s="79" t="s">
        <v>82</v>
      </c>
      <c r="E5" s="13">
        <v>44420</v>
      </c>
      <c r="F5" s="77" t="s">
        <v>2516</v>
      </c>
      <c r="G5" s="13">
        <v>44424</v>
      </c>
      <c r="H5" s="78" t="s">
        <v>2517</v>
      </c>
      <c r="I5" s="15">
        <v>60</v>
      </c>
      <c r="J5" s="15">
        <v>55</v>
      </c>
      <c r="K5" s="15">
        <v>24</v>
      </c>
      <c r="L5" s="15">
        <v>6</v>
      </c>
      <c r="M5" s="84">
        <v>19.8</v>
      </c>
      <c r="N5" s="73">
        <v>20</v>
      </c>
      <c r="O5" s="64">
        <v>3000</v>
      </c>
      <c r="P5" s="65">
        <f>Table224523689101112131415161718192021222423456789101112131415161718[[#This Row],[PEMBULATAN]]*O5</f>
        <v>60000</v>
      </c>
    </row>
    <row r="6" spans="1:16" ht="39" customHeight="1" x14ac:dyDescent="0.2">
      <c r="A6" s="93"/>
      <c r="B6" s="76"/>
      <c r="C6" s="90" t="s">
        <v>2522</v>
      </c>
      <c r="D6" s="79" t="s">
        <v>82</v>
      </c>
      <c r="E6" s="13">
        <v>44420</v>
      </c>
      <c r="F6" s="77" t="s">
        <v>2516</v>
      </c>
      <c r="G6" s="13">
        <v>44424</v>
      </c>
      <c r="H6" s="78" t="s">
        <v>2517</v>
      </c>
      <c r="I6" s="15">
        <v>68</v>
      </c>
      <c r="J6" s="15">
        <v>55</v>
      </c>
      <c r="K6" s="15">
        <v>24</v>
      </c>
      <c r="L6" s="15">
        <v>15</v>
      </c>
      <c r="M6" s="84">
        <v>22.44</v>
      </c>
      <c r="N6" s="73">
        <v>23</v>
      </c>
      <c r="O6" s="64">
        <v>3000</v>
      </c>
      <c r="P6" s="65">
        <f>Table224523689101112131415161718192021222423456789101112131415161718[[#This Row],[PEMBULATAN]]*O6</f>
        <v>69000</v>
      </c>
    </row>
    <row r="7" spans="1:16" ht="39" customHeight="1" x14ac:dyDescent="0.2">
      <c r="A7" s="93"/>
      <c r="B7" s="76"/>
      <c r="C7" s="90" t="s">
        <v>2523</v>
      </c>
      <c r="D7" s="79" t="s">
        <v>82</v>
      </c>
      <c r="E7" s="13">
        <v>44420</v>
      </c>
      <c r="F7" s="77" t="s">
        <v>2516</v>
      </c>
      <c r="G7" s="13">
        <v>44424</v>
      </c>
      <c r="H7" s="78" t="s">
        <v>2517</v>
      </c>
      <c r="I7" s="15">
        <v>60</v>
      </c>
      <c r="J7" s="15">
        <v>44</v>
      </c>
      <c r="K7" s="15">
        <v>18</v>
      </c>
      <c r="L7" s="15">
        <v>6</v>
      </c>
      <c r="M7" s="84">
        <v>11.88</v>
      </c>
      <c r="N7" s="73">
        <v>12</v>
      </c>
      <c r="O7" s="64">
        <v>3000</v>
      </c>
      <c r="P7" s="65">
        <f>Table224523689101112131415161718192021222423456789101112131415161718[[#This Row],[PEMBULATAN]]*O7</f>
        <v>36000</v>
      </c>
    </row>
    <row r="8" spans="1:16" ht="39" customHeight="1" x14ac:dyDescent="0.2">
      <c r="A8" s="93"/>
      <c r="B8" s="76"/>
      <c r="C8" s="90" t="s">
        <v>2524</v>
      </c>
      <c r="D8" s="79" t="s">
        <v>82</v>
      </c>
      <c r="E8" s="13">
        <v>44420</v>
      </c>
      <c r="F8" s="77" t="s">
        <v>2516</v>
      </c>
      <c r="G8" s="13">
        <v>44424</v>
      </c>
      <c r="H8" s="78" t="s">
        <v>2517</v>
      </c>
      <c r="I8" s="15">
        <v>38</v>
      </c>
      <c r="J8" s="15">
        <v>25</v>
      </c>
      <c r="K8" s="15">
        <v>20</v>
      </c>
      <c r="L8" s="15">
        <v>3</v>
      </c>
      <c r="M8" s="84">
        <v>4.75</v>
      </c>
      <c r="N8" s="73">
        <v>5</v>
      </c>
      <c r="O8" s="64">
        <v>3000</v>
      </c>
      <c r="P8" s="65">
        <f>Table224523689101112131415161718192021222423456789101112131415161718[[#This Row],[PEMBULATAN]]*O8</f>
        <v>15000</v>
      </c>
    </row>
    <row r="9" spans="1:16" ht="39" customHeight="1" x14ac:dyDescent="0.2">
      <c r="A9" s="93"/>
      <c r="B9" s="76"/>
      <c r="C9" s="90" t="s">
        <v>2525</v>
      </c>
      <c r="D9" s="79" t="s">
        <v>82</v>
      </c>
      <c r="E9" s="13">
        <v>44420</v>
      </c>
      <c r="F9" s="77" t="s">
        <v>2516</v>
      </c>
      <c r="G9" s="13">
        <v>44424</v>
      </c>
      <c r="H9" s="78" t="s">
        <v>2517</v>
      </c>
      <c r="I9" s="15">
        <v>64</v>
      </c>
      <c r="J9" s="15">
        <v>55</v>
      </c>
      <c r="K9" s="15">
        <v>18</v>
      </c>
      <c r="L9" s="15">
        <v>6</v>
      </c>
      <c r="M9" s="84">
        <v>15.84</v>
      </c>
      <c r="N9" s="73">
        <v>16</v>
      </c>
      <c r="O9" s="64">
        <v>3000</v>
      </c>
      <c r="P9" s="65">
        <f>Table224523689101112131415161718192021222423456789101112131415161718[[#This Row],[PEMBULATAN]]*O9</f>
        <v>48000</v>
      </c>
    </row>
    <row r="10" spans="1:16" ht="39" customHeight="1" x14ac:dyDescent="0.2">
      <c r="A10" s="93"/>
      <c r="B10" s="76"/>
      <c r="C10" s="90" t="s">
        <v>2526</v>
      </c>
      <c r="D10" s="79" t="s">
        <v>82</v>
      </c>
      <c r="E10" s="13">
        <v>44420</v>
      </c>
      <c r="F10" s="77" t="s">
        <v>2516</v>
      </c>
      <c r="G10" s="13">
        <v>44424</v>
      </c>
      <c r="H10" s="78" t="s">
        <v>2517</v>
      </c>
      <c r="I10" s="15">
        <v>44</v>
      </c>
      <c r="J10" s="15">
        <v>36</v>
      </c>
      <c r="K10" s="15">
        <v>15</v>
      </c>
      <c r="L10" s="15">
        <v>3</v>
      </c>
      <c r="M10" s="84">
        <v>5.94</v>
      </c>
      <c r="N10" s="73">
        <v>6</v>
      </c>
      <c r="O10" s="64">
        <v>3000</v>
      </c>
      <c r="P10" s="65">
        <f>Table224523689101112131415161718192021222423456789101112131415161718[[#This Row],[PEMBULATAN]]*O10</f>
        <v>18000</v>
      </c>
    </row>
    <row r="11" spans="1:16" ht="39" customHeight="1" x14ac:dyDescent="0.2">
      <c r="A11" s="93"/>
      <c r="B11" s="76"/>
      <c r="C11" s="90" t="s">
        <v>2527</v>
      </c>
      <c r="D11" s="79" t="s">
        <v>82</v>
      </c>
      <c r="E11" s="13">
        <v>44420</v>
      </c>
      <c r="F11" s="77" t="s">
        <v>2516</v>
      </c>
      <c r="G11" s="13">
        <v>44424</v>
      </c>
      <c r="H11" s="78" t="s">
        <v>2517</v>
      </c>
      <c r="I11" s="15">
        <v>65</v>
      </c>
      <c r="J11" s="15">
        <v>34</v>
      </c>
      <c r="K11" s="15">
        <v>24</v>
      </c>
      <c r="L11" s="15">
        <v>4</v>
      </c>
      <c r="M11" s="84">
        <v>13.26</v>
      </c>
      <c r="N11" s="73">
        <v>13</v>
      </c>
      <c r="O11" s="64">
        <v>3000</v>
      </c>
      <c r="P11" s="65">
        <f>Table224523689101112131415161718192021222423456789101112131415161718[[#This Row],[PEMBULATAN]]*O11</f>
        <v>39000</v>
      </c>
    </row>
    <row r="12" spans="1:16" ht="39" customHeight="1" x14ac:dyDescent="0.2">
      <c r="A12" s="93"/>
      <c r="B12" s="76"/>
      <c r="C12" s="90" t="s">
        <v>2528</v>
      </c>
      <c r="D12" s="79" t="s">
        <v>82</v>
      </c>
      <c r="E12" s="13">
        <v>44420</v>
      </c>
      <c r="F12" s="77" t="s">
        <v>2516</v>
      </c>
      <c r="G12" s="13">
        <v>44424</v>
      </c>
      <c r="H12" s="78" t="s">
        <v>2517</v>
      </c>
      <c r="I12" s="15">
        <v>125</v>
      </c>
      <c r="J12" s="15">
        <v>10</v>
      </c>
      <c r="K12" s="15">
        <v>10</v>
      </c>
      <c r="L12" s="15">
        <v>1</v>
      </c>
      <c r="M12" s="84">
        <v>3.125</v>
      </c>
      <c r="N12" s="73">
        <v>3</v>
      </c>
      <c r="O12" s="64">
        <v>3000</v>
      </c>
      <c r="P12" s="65">
        <f>Table224523689101112131415161718192021222423456789101112131415161718[[#This Row],[PEMBULATAN]]*O12</f>
        <v>9000</v>
      </c>
    </row>
    <row r="13" spans="1:16" ht="39" customHeight="1" x14ac:dyDescent="0.2">
      <c r="A13" s="93"/>
      <c r="B13" s="76"/>
      <c r="C13" s="90" t="s">
        <v>2529</v>
      </c>
      <c r="D13" s="79" t="s">
        <v>82</v>
      </c>
      <c r="E13" s="13">
        <v>44420</v>
      </c>
      <c r="F13" s="77" t="s">
        <v>2516</v>
      </c>
      <c r="G13" s="13">
        <v>44424</v>
      </c>
      <c r="H13" s="78" t="s">
        <v>2517</v>
      </c>
      <c r="I13" s="15">
        <v>70</v>
      </c>
      <c r="J13" s="15">
        <v>60</v>
      </c>
      <c r="K13" s="15">
        <v>18</v>
      </c>
      <c r="L13" s="15">
        <v>7</v>
      </c>
      <c r="M13" s="84">
        <v>18.899999999999999</v>
      </c>
      <c r="N13" s="73">
        <v>19</v>
      </c>
      <c r="O13" s="64">
        <v>3000</v>
      </c>
      <c r="P13" s="65">
        <f>Table224523689101112131415161718192021222423456789101112131415161718[[#This Row],[PEMBULATAN]]*O13</f>
        <v>57000</v>
      </c>
    </row>
    <row r="14" spans="1:16" ht="39" customHeight="1" x14ac:dyDescent="0.2">
      <c r="A14" s="93"/>
      <c r="B14" s="76"/>
      <c r="C14" s="90" t="s">
        <v>2530</v>
      </c>
      <c r="D14" s="79" t="s">
        <v>82</v>
      </c>
      <c r="E14" s="13">
        <v>44420</v>
      </c>
      <c r="F14" s="77" t="s">
        <v>2516</v>
      </c>
      <c r="G14" s="13">
        <v>44424</v>
      </c>
      <c r="H14" s="78" t="s">
        <v>2517</v>
      </c>
      <c r="I14" s="15">
        <v>116</v>
      </c>
      <c r="J14" s="15">
        <v>22</v>
      </c>
      <c r="K14" s="15">
        <v>6</v>
      </c>
      <c r="L14" s="15">
        <v>2</v>
      </c>
      <c r="M14" s="84">
        <v>3.8279999999999998</v>
      </c>
      <c r="N14" s="73">
        <v>4</v>
      </c>
      <c r="O14" s="64">
        <v>3000</v>
      </c>
      <c r="P14" s="65">
        <f>Table224523689101112131415161718192021222423456789101112131415161718[[#This Row],[PEMBULATAN]]*O14</f>
        <v>12000</v>
      </c>
    </row>
    <row r="15" spans="1:16" ht="39" customHeight="1" x14ac:dyDescent="0.2">
      <c r="A15" s="93"/>
      <c r="B15" s="76"/>
      <c r="C15" s="90" t="s">
        <v>2531</v>
      </c>
      <c r="D15" s="79" t="s">
        <v>82</v>
      </c>
      <c r="E15" s="13">
        <v>44420</v>
      </c>
      <c r="F15" s="77" t="s">
        <v>2516</v>
      </c>
      <c r="G15" s="13">
        <v>44424</v>
      </c>
      <c r="H15" s="78" t="s">
        <v>2517</v>
      </c>
      <c r="I15" s="15">
        <v>90</v>
      </c>
      <c r="J15" s="15">
        <v>60</v>
      </c>
      <c r="K15" s="15">
        <v>30</v>
      </c>
      <c r="L15" s="15">
        <v>17</v>
      </c>
      <c r="M15" s="84">
        <v>40.5</v>
      </c>
      <c r="N15" s="73">
        <v>41</v>
      </c>
      <c r="O15" s="64">
        <v>3000</v>
      </c>
      <c r="P15" s="65">
        <f>Table224523689101112131415161718192021222423456789101112131415161718[[#This Row],[PEMBULATAN]]*O15</f>
        <v>123000</v>
      </c>
    </row>
    <row r="16" spans="1:16" ht="39" customHeight="1" x14ac:dyDescent="0.2">
      <c r="A16" s="93"/>
      <c r="B16" s="76"/>
      <c r="C16" s="90" t="s">
        <v>2532</v>
      </c>
      <c r="D16" s="79" t="s">
        <v>82</v>
      </c>
      <c r="E16" s="13">
        <v>44420</v>
      </c>
      <c r="F16" s="77" t="s">
        <v>2516</v>
      </c>
      <c r="G16" s="13">
        <v>44424</v>
      </c>
      <c r="H16" s="78" t="s">
        <v>2517</v>
      </c>
      <c r="I16" s="15">
        <v>50</v>
      </c>
      <c r="J16" s="15">
        <v>60</v>
      </c>
      <c r="K16" s="15">
        <v>28</v>
      </c>
      <c r="L16" s="15">
        <v>5</v>
      </c>
      <c r="M16" s="84">
        <v>21</v>
      </c>
      <c r="N16" s="73">
        <v>21</v>
      </c>
      <c r="O16" s="64">
        <v>3000</v>
      </c>
      <c r="P16" s="65">
        <f>Table224523689101112131415161718192021222423456789101112131415161718[[#This Row],[PEMBULATAN]]*O16</f>
        <v>63000</v>
      </c>
    </row>
    <row r="17" spans="1:16" ht="39" customHeight="1" x14ac:dyDescent="0.2">
      <c r="A17" s="123"/>
      <c r="B17" s="92"/>
      <c r="C17" s="90" t="s">
        <v>2533</v>
      </c>
      <c r="D17" s="79" t="s">
        <v>82</v>
      </c>
      <c r="E17" s="13">
        <v>44420</v>
      </c>
      <c r="F17" s="77" t="s">
        <v>2516</v>
      </c>
      <c r="G17" s="13">
        <v>44424</v>
      </c>
      <c r="H17" s="78" t="s">
        <v>2517</v>
      </c>
      <c r="I17" s="15">
        <v>70</v>
      </c>
      <c r="J17" s="15">
        <v>50</v>
      </c>
      <c r="K17" s="15">
        <v>20</v>
      </c>
      <c r="L17" s="15">
        <v>6</v>
      </c>
      <c r="M17" s="84">
        <v>17.5</v>
      </c>
      <c r="N17" s="73">
        <v>18</v>
      </c>
      <c r="O17" s="64">
        <v>3000</v>
      </c>
      <c r="P17" s="65">
        <f>Table224523689101112131415161718192021222423456789101112131415161718[[#This Row],[PEMBULATAN]]*O17</f>
        <v>54000</v>
      </c>
    </row>
    <row r="18" spans="1:16" ht="39" customHeight="1" x14ac:dyDescent="0.2">
      <c r="A18" s="93"/>
      <c r="B18" s="76" t="s">
        <v>2534</v>
      </c>
      <c r="C18" s="113" t="s">
        <v>2535</v>
      </c>
      <c r="D18" s="114" t="s">
        <v>82</v>
      </c>
      <c r="E18" s="115">
        <v>44420</v>
      </c>
      <c r="F18" s="116" t="s">
        <v>2516</v>
      </c>
      <c r="G18" s="115">
        <v>44424</v>
      </c>
      <c r="H18" s="117" t="s">
        <v>2517</v>
      </c>
      <c r="I18" s="118">
        <v>43</v>
      </c>
      <c r="J18" s="118">
        <v>43</v>
      </c>
      <c r="K18" s="118">
        <v>14</v>
      </c>
      <c r="L18" s="118">
        <v>10</v>
      </c>
      <c r="M18" s="119">
        <v>6.4714999999999998</v>
      </c>
      <c r="N18" s="120">
        <v>10</v>
      </c>
      <c r="O18" s="121">
        <v>3000</v>
      </c>
      <c r="P18" s="122">
        <f>Table224523689101112131415161718192021222423456789101112131415161718[[#This Row],[PEMBULATAN]]*O18</f>
        <v>30000</v>
      </c>
    </row>
    <row r="19" spans="1:16" ht="39" customHeight="1" x14ac:dyDescent="0.2">
      <c r="A19" s="93"/>
      <c r="B19" s="76"/>
      <c r="C19" s="90" t="s">
        <v>2536</v>
      </c>
      <c r="D19" s="79" t="s">
        <v>82</v>
      </c>
      <c r="E19" s="13">
        <v>44420</v>
      </c>
      <c r="F19" s="77" t="s">
        <v>2516</v>
      </c>
      <c r="G19" s="13">
        <v>44424</v>
      </c>
      <c r="H19" s="78" t="s">
        <v>2517</v>
      </c>
      <c r="I19" s="15">
        <v>43</v>
      </c>
      <c r="J19" s="15">
        <v>43</v>
      </c>
      <c r="K19" s="15">
        <v>14</v>
      </c>
      <c r="L19" s="15">
        <v>10</v>
      </c>
      <c r="M19" s="84">
        <v>6.4714999999999998</v>
      </c>
      <c r="N19" s="73">
        <v>10</v>
      </c>
      <c r="O19" s="64">
        <v>3000</v>
      </c>
      <c r="P19" s="65">
        <f>Table224523689101112131415161718192021222423456789101112131415161718[[#This Row],[PEMBULATAN]]*O19</f>
        <v>30000</v>
      </c>
    </row>
    <row r="20" spans="1:16" ht="39" customHeight="1" x14ac:dyDescent="0.2">
      <c r="A20" s="93"/>
      <c r="B20" s="76"/>
      <c r="C20" s="90" t="s">
        <v>2537</v>
      </c>
      <c r="D20" s="79" t="s">
        <v>82</v>
      </c>
      <c r="E20" s="13">
        <v>44420</v>
      </c>
      <c r="F20" s="77" t="s">
        <v>2516</v>
      </c>
      <c r="G20" s="13">
        <v>44424</v>
      </c>
      <c r="H20" s="78" t="s">
        <v>2517</v>
      </c>
      <c r="I20" s="15">
        <v>43</v>
      </c>
      <c r="J20" s="15">
        <v>43</v>
      </c>
      <c r="K20" s="15">
        <v>14</v>
      </c>
      <c r="L20" s="15">
        <v>10</v>
      </c>
      <c r="M20" s="84">
        <v>6.4714999999999998</v>
      </c>
      <c r="N20" s="73">
        <v>10</v>
      </c>
      <c r="O20" s="64">
        <v>3000</v>
      </c>
      <c r="P20" s="65">
        <f>Table224523689101112131415161718192021222423456789101112131415161718[[#This Row],[PEMBULATAN]]*O20</f>
        <v>30000</v>
      </c>
    </row>
    <row r="21" spans="1:16" ht="39" customHeight="1" x14ac:dyDescent="0.2">
      <c r="A21" s="93"/>
      <c r="B21" s="76"/>
      <c r="C21" s="90" t="s">
        <v>2538</v>
      </c>
      <c r="D21" s="79" t="s">
        <v>82</v>
      </c>
      <c r="E21" s="13">
        <v>44420</v>
      </c>
      <c r="F21" s="77" t="s">
        <v>2516</v>
      </c>
      <c r="G21" s="13">
        <v>44424</v>
      </c>
      <c r="H21" s="78" t="s">
        <v>2517</v>
      </c>
      <c r="I21" s="15">
        <v>43</v>
      </c>
      <c r="J21" s="15">
        <v>43</v>
      </c>
      <c r="K21" s="15">
        <v>14</v>
      </c>
      <c r="L21" s="15">
        <v>10</v>
      </c>
      <c r="M21" s="84">
        <v>6.4714999999999998</v>
      </c>
      <c r="N21" s="73">
        <v>10</v>
      </c>
      <c r="O21" s="64">
        <v>3000</v>
      </c>
      <c r="P21" s="65">
        <f>Table224523689101112131415161718192021222423456789101112131415161718[[#This Row],[PEMBULATAN]]*O21</f>
        <v>30000</v>
      </c>
    </row>
    <row r="22" spans="1:16" ht="39" customHeight="1" x14ac:dyDescent="0.2">
      <c r="A22" s="93"/>
      <c r="B22" s="76"/>
      <c r="C22" s="90" t="s">
        <v>2539</v>
      </c>
      <c r="D22" s="79" t="s">
        <v>82</v>
      </c>
      <c r="E22" s="13">
        <v>44420</v>
      </c>
      <c r="F22" s="77" t="s">
        <v>2516</v>
      </c>
      <c r="G22" s="13">
        <v>44424</v>
      </c>
      <c r="H22" s="78" t="s">
        <v>2517</v>
      </c>
      <c r="I22" s="15">
        <v>43</v>
      </c>
      <c r="J22" s="15">
        <v>43</v>
      </c>
      <c r="K22" s="15">
        <v>14</v>
      </c>
      <c r="L22" s="15">
        <v>10</v>
      </c>
      <c r="M22" s="84">
        <v>6.4714999999999998</v>
      </c>
      <c r="N22" s="73">
        <v>10</v>
      </c>
      <c r="O22" s="64">
        <v>3000</v>
      </c>
      <c r="P22" s="65">
        <f>Table224523689101112131415161718192021222423456789101112131415161718[[#This Row],[PEMBULATAN]]*O22</f>
        <v>30000</v>
      </c>
    </row>
    <row r="23" spans="1:16" ht="39" customHeight="1" x14ac:dyDescent="0.2">
      <c r="A23" s="93"/>
      <c r="B23" s="76"/>
      <c r="C23" s="90" t="s">
        <v>2540</v>
      </c>
      <c r="D23" s="79" t="s">
        <v>82</v>
      </c>
      <c r="E23" s="13">
        <v>44420</v>
      </c>
      <c r="F23" s="77" t="s">
        <v>2516</v>
      </c>
      <c r="G23" s="13">
        <v>44424</v>
      </c>
      <c r="H23" s="78" t="s">
        <v>2517</v>
      </c>
      <c r="I23" s="15">
        <v>43</v>
      </c>
      <c r="J23" s="15">
        <v>43</v>
      </c>
      <c r="K23" s="15">
        <v>14</v>
      </c>
      <c r="L23" s="15">
        <v>10</v>
      </c>
      <c r="M23" s="84">
        <v>6.4714999999999998</v>
      </c>
      <c r="N23" s="73">
        <v>10</v>
      </c>
      <c r="O23" s="64">
        <v>3000</v>
      </c>
      <c r="P23" s="65">
        <f>Table224523689101112131415161718192021222423456789101112131415161718[[#This Row],[PEMBULATAN]]*O23</f>
        <v>30000</v>
      </c>
    </row>
    <row r="24" spans="1:16" ht="39" customHeight="1" x14ac:dyDescent="0.2">
      <c r="A24" s="93"/>
      <c r="B24" s="76"/>
      <c r="C24" s="90" t="s">
        <v>2541</v>
      </c>
      <c r="D24" s="79" t="s">
        <v>82</v>
      </c>
      <c r="E24" s="13">
        <v>44420</v>
      </c>
      <c r="F24" s="77" t="s">
        <v>2516</v>
      </c>
      <c r="G24" s="13">
        <v>44424</v>
      </c>
      <c r="H24" s="78" t="s">
        <v>2517</v>
      </c>
      <c r="I24" s="15">
        <v>43</v>
      </c>
      <c r="J24" s="15">
        <v>43</v>
      </c>
      <c r="K24" s="15">
        <v>14</v>
      </c>
      <c r="L24" s="15">
        <v>10</v>
      </c>
      <c r="M24" s="84">
        <v>6.4714999999999998</v>
      </c>
      <c r="N24" s="73">
        <v>10</v>
      </c>
      <c r="O24" s="64">
        <v>3000</v>
      </c>
      <c r="P24" s="65">
        <f>Table224523689101112131415161718192021222423456789101112131415161718[[#This Row],[PEMBULATAN]]*O24</f>
        <v>30000</v>
      </c>
    </row>
    <row r="25" spans="1:16" ht="39" customHeight="1" x14ac:dyDescent="0.2">
      <c r="A25" s="93"/>
      <c r="B25" s="76"/>
      <c r="C25" s="90" t="s">
        <v>2542</v>
      </c>
      <c r="D25" s="79" t="s">
        <v>82</v>
      </c>
      <c r="E25" s="13">
        <v>44420</v>
      </c>
      <c r="F25" s="77" t="s">
        <v>2516</v>
      </c>
      <c r="G25" s="13">
        <v>44424</v>
      </c>
      <c r="H25" s="78" t="s">
        <v>2517</v>
      </c>
      <c r="I25" s="15">
        <v>43</v>
      </c>
      <c r="J25" s="15">
        <v>43</v>
      </c>
      <c r="K25" s="15">
        <v>14</v>
      </c>
      <c r="L25" s="15">
        <v>10</v>
      </c>
      <c r="M25" s="84">
        <v>6.4714999999999998</v>
      </c>
      <c r="N25" s="73">
        <v>10</v>
      </c>
      <c r="O25" s="64">
        <v>3000</v>
      </c>
      <c r="P25" s="65">
        <f>Table224523689101112131415161718192021222423456789101112131415161718[[#This Row],[PEMBULATAN]]*O25</f>
        <v>30000</v>
      </c>
    </row>
    <row r="26" spans="1:16" ht="39" customHeight="1" x14ac:dyDescent="0.2">
      <c r="A26" s="93"/>
      <c r="B26" s="76"/>
      <c r="C26" s="90" t="s">
        <v>2543</v>
      </c>
      <c r="D26" s="79" t="s">
        <v>82</v>
      </c>
      <c r="E26" s="13">
        <v>44420</v>
      </c>
      <c r="F26" s="77" t="s">
        <v>2516</v>
      </c>
      <c r="G26" s="13">
        <v>44424</v>
      </c>
      <c r="H26" s="78" t="s">
        <v>2517</v>
      </c>
      <c r="I26" s="15">
        <v>43</v>
      </c>
      <c r="J26" s="15">
        <v>43</v>
      </c>
      <c r="K26" s="15">
        <v>14</v>
      </c>
      <c r="L26" s="15">
        <v>10</v>
      </c>
      <c r="M26" s="84">
        <v>6.4714999999999998</v>
      </c>
      <c r="N26" s="73">
        <v>10</v>
      </c>
      <c r="O26" s="64">
        <v>3000</v>
      </c>
      <c r="P26" s="65">
        <f>Table224523689101112131415161718192021222423456789101112131415161718[[#This Row],[PEMBULATAN]]*O26</f>
        <v>30000</v>
      </c>
    </row>
    <row r="27" spans="1:16" ht="39" customHeight="1" x14ac:dyDescent="0.2">
      <c r="A27" s="93"/>
      <c r="B27" s="92"/>
      <c r="C27" s="90" t="s">
        <v>2544</v>
      </c>
      <c r="D27" s="79" t="s">
        <v>82</v>
      </c>
      <c r="E27" s="13">
        <v>44420</v>
      </c>
      <c r="F27" s="77" t="s">
        <v>2516</v>
      </c>
      <c r="G27" s="13">
        <v>44424</v>
      </c>
      <c r="H27" s="78" t="s">
        <v>2517</v>
      </c>
      <c r="I27" s="15">
        <v>43</v>
      </c>
      <c r="J27" s="15">
        <v>43</v>
      </c>
      <c r="K27" s="15">
        <v>14</v>
      </c>
      <c r="L27" s="15">
        <v>10</v>
      </c>
      <c r="M27" s="84">
        <v>6.4714999999999998</v>
      </c>
      <c r="N27" s="73">
        <v>10</v>
      </c>
      <c r="O27" s="64">
        <v>3000</v>
      </c>
      <c r="P27" s="65">
        <f>Table224523689101112131415161718192021222423456789101112131415161718[[#This Row],[PEMBULATAN]]*O27</f>
        <v>30000</v>
      </c>
    </row>
    <row r="28" spans="1:16" ht="39" customHeight="1" x14ac:dyDescent="0.2">
      <c r="A28" s="93"/>
      <c r="B28" s="76" t="s">
        <v>2545</v>
      </c>
      <c r="C28" s="90" t="s">
        <v>2546</v>
      </c>
      <c r="D28" s="79" t="s">
        <v>82</v>
      </c>
      <c r="E28" s="13">
        <v>44420</v>
      </c>
      <c r="F28" s="77" t="s">
        <v>2516</v>
      </c>
      <c r="G28" s="13">
        <v>44424</v>
      </c>
      <c r="H28" s="78" t="s">
        <v>2517</v>
      </c>
      <c r="I28" s="15">
        <v>44</v>
      </c>
      <c r="J28" s="15">
        <v>33</v>
      </c>
      <c r="K28" s="15">
        <v>29</v>
      </c>
      <c r="L28" s="15">
        <v>10</v>
      </c>
      <c r="M28" s="84">
        <v>10.526999999999999</v>
      </c>
      <c r="N28" s="73">
        <v>11</v>
      </c>
      <c r="O28" s="64">
        <v>3000</v>
      </c>
      <c r="P28" s="65">
        <f>Table224523689101112131415161718192021222423456789101112131415161718[[#This Row],[PEMBULATAN]]*O28</f>
        <v>33000</v>
      </c>
    </row>
    <row r="29" spans="1:16" ht="39" customHeight="1" x14ac:dyDescent="0.2">
      <c r="A29" s="93"/>
      <c r="B29" s="76"/>
      <c r="C29" s="90" t="s">
        <v>2547</v>
      </c>
      <c r="D29" s="79" t="s">
        <v>82</v>
      </c>
      <c r="E29" s="13">
        <v>44420</v>
      </c>
      <c r="F29" s="77" t="s">
        <v>2516</v>
      </c>
      <c r="G29" s="13">
        <v>44424</v>
      </c>
      <c r="H29" s="78" t="s">
        <v>2517</v>
      </c>
      <c r="I29" s="15">
        <v>44</v>
      </c>
      <c r="J29" s="15">
        <v>33</v>
      </c>
      <c r="K29" s="15">
        <v>29</v>
      </c>
      <c r="L29" s="15">
        <v>10</v>
      </c>
      <c r="M29" s="84">
        <v>10.526999999999999</v>
      </c>
      <c r="N29" s="73">
        <v>11</v>
      </c>
      <c r="O29" s="64">
        <v>3000</v>
      </c>
      <c r="P29" s="65">
        <f>Table224523689101112131415161718192021222423456789101112131415161718[[#This Row],[PEMBULATAN]]*O29</f>
        <v>33000</v>
      </c>
    </row>
    <row r="30" spans="1:16" ht="39" customHeight="1" x14ac:dyDescent="0.2">
      <c r="A30" s="93"/>
      <c r="B30" s="76"/>
      <c r="C30" s="90" t="s">
        <v>2548</v>
      </c>
      <c r="D30" s="79" t="s">
        <v>82</v>
      </c>
      <c r="E30" s="13">
        <v>44420</v>
      </c>
      <c r="F30" s="77" t="s">
        <v>2516</v>
      </c>
      <c r="G30" s="13">
        <v>44424</v>
      </c>
      <c r="H30" s="78" t="s">
        <v>2517</v>
      </c>
      <c r="I30" s="15">
        <v>44</v>
      </c>
      <c r="J30" s="15">
        <v>33</v>
      </c>
      <c r="K30" s="15">
        <v>29</v>
      </c>
      <c r="L30" s="15">
        <v>10</v>
      </c>
      <c r="M30" s="84">
        <v>10.526999999999999</v>
      </c>
      <c r="N30" s="73">
        <v>11</v>
      </c>
      <c r="O30" s="64">
        <v>3000</v>
      </c>
      <c r="P30" s="65">
        <f>Table224523689101112131415161718192021222423456789101112131415161718[[#This Row],[PEMBULATAN]]*O30</f>
        <v>33000</v>
      </c>
    </row>
    <row r="31" spans="1:16" ht="39" customHeight="1" x14ac:dyDescent="0.2">
      <c r="A31" s="93"/>
      <c r="B31" s="76"/>
      <c r="C31" s="90" t="s">
        <v>2549</v>
      </c>
      <c r="D31" s="79" t="s">
        <v>82</v>
      </c>
      <c r="E31" s="13">
        <v>44420</v>
      </c>
      <c r="F31" s="77" t="s">
        <v>2516</v>
      </c>
      <c r="G31" s="13">
        <v>44424</v>
      </c>
      <c r="H31" s="78" t="s">
        <v>2517</v>
      </c>
      <c r="I31" s="15">
        <v>44</v>
      </c>
      <c r="J31" s="15">
        <v>33</v>
      </c>
      <c r="K31" s="15">
        <v>29</v>
      </c>
      <c r="L31" s="15">
        <v>10</v>
      </c>
      <c r="M31" s="84">
        <v>10.526999999999999</v>
      </c>
      <c r="N31" s="73">
        <v>11</v>
      </c>
      <c r="O31" s="64">
        <v>3000</v>
      </c>
      <c r="P31" s="65">
        <f>Table224523689101112131415161718192021222423456789101112131415161718[[#This Row],[PEMBULATAN]]*O31</f>
        <v>33000</v>
      </c>
    </row>
    <row r="32" spans="1:16" ht="39" customHeight="1" x14ac:dyDescent="0.2">
      <c r="A32" s="93"/>
      <c r="B32" s="76"/>
      <c r="C32" s="90" t="s">
        <v>2550</v>
      </c>
      <c r="D32" s="79" t="s">
        <v>82</v>
      </c>
      <c r="E32" s="13">
        <v>44420</v>
      </c>
      <c r="F32" s="77" t="s">
        <v>2516</v>
      </c>
      <c r="G32" s="13">
        <v>44424</v>
      </c>
      <c r="H32" s="78" t="s">
        <v>2517</v>
      </c>
      <c r="I32" s="15">
        <v>44</v>
      </c>
      <c r="J32" s="15">
        <v>33</v>
      </c>
      <c r="K32" s="15">
        <v>29</v>
      </c>
      <c r="L32" s="15">
        <v>10</v>
      </c>
      <c r="M32" s="84">
        <v>10.526999999999999</v>
      </c>
      <c r="N32" s="73">
        <v>11</v>
      </c>
      <c r="O32" s="64">
        <v>3000</v>
      </c>
      <c r="P32" s="65">
        <f>Table224523689101112131415161718192021222423456789101112131415161718[[#This Row],[PEMBULATAN]]*O32</f>
        <v>33000</v>
      </c>
    </row>
    <row r="33" spans="1:16" ht="39" customHeight="1" x14ac:dyDescent="0.2">
      <c r="A33" s="93"/>
      <c r="B33" s="76"/>
      <c r="C33" s="90" t="s">
        <v>2551</v>
      </c>
      <c r="D33" s="79" t="s">
        <v>82</v>
      </c>
      <c r="E33" s="13">
        <v>44420</v>
      </c>
      <c r="F33" s="77" t="s">
        <v>2516</v>
      </c>
      <c r="G33" s="13">
        <v>44424</v>
      </c>
      <c r="H33" s="78" t="s">
        <v>2517</v>
      </c>
      <c r="I33" s="15">
        <v>44</v>
      </c>
      <c r="J33" s="15">
        <v>33</v>
      </c>
      <c r="K33" s="15">
        <v>29</v>
      </c>
      <c r="L33" s="15">
        <v>10</v>
      </c>
      <c r="M33" s="84">
        <v>10.526999999999999</v>
      </c>
      <c r="N33" s="73">
        <v>11</v>
      </c>
      <c r="O33" s="64">
        <v>3000</v>
      </c>
      <c r="P33" s="65">
        <f>Table224523689101112131415161718192021222423456789101112131415161718[[#This Row],[PEMBULATAN]]*O33</f>
        <v>33000</v>
      </c>
    </row>
    <row r="34" spans="1:16" ht="39" customHeight="1" x14ac:dyDescent="0.2">
      <c r="A34" s="93"/>
      <c r="B34" s="92"/>
      <c r="C34" s="90" t="s">
        <v>2552</v>
      </c>
      <c r="D34" s="79" t="s">
        <v>82</v>
      </c>
      <c r="E34" s="13">
        <v>44420</v>
      </c>
      <c r="F34" s="77" t="s">
        <v>2516</v>
      </c>
      <c r="G34" s="13">
        <v>44424</v>
      </c>
      <c r="H34" s="78" t="s">
        <v>2517</v>
      </c>
      <c r="I34" s="15">
        <v>34</v>
      </c>
      <c r="J34" s="15">
        <v>34</v>
      </c>
      <c r="K34" s="15">
        <v>18</v>
      </c>
      <c r="L34" s="15">
        <v>12</v>
      </c>
      <c r="M34" s="84">
        <v>5.202</v>
      </c>
      <c r="N34" s="73">
        <v>12</v>
      </c>
      <c r="O34" s="64">
        <v>3000</v>
      </c>
      <c r="P34" s="65">
        <f>Table224523689101112131415161718192021222423456789101112131415161718[[#This Row],[PEMBULATAN]]*O34</f>
        <v>36000</v>
      </c>
    </row>
    <row r="35" spans="1:16" ht="39" customHeight="1" x14ac:dyDescent="0.2">
      <c r="A35" s="93"/>
      <c r="B35" s="76" t="s">
        <v>2553</v>
      </c>
      <c r="C35" s="90" t="s">
        <v>2554</v>
      </c>
      <c r="D35" s="79" t="s">
        <v>82</v>
      </c>
      <c r="E35" s="13">
        <v>44420</v>
      </c>
      <c r="F35" s="77" t="s">
        <v>2516</v>
      </c>
      <c r="G35" s="13">
        <v>44424</v>
      </c>
      <c r="H35" s="78" t="s">
        <v>2517</v>
      </c>
      <c r="I35" s="15">
        <v>41</v>
      </c>
      <c r="J35" s="15">
        <v>20</v>
      </c>
      <c r="K35" s="15">
        <v>40</v>
      </c>
      <c r="L35" s="15">
        <v>9</v>
      </c>
      <c r="M35" s="84">
        <v>8.1999999999999993</v>
      </c>
      <c r="N35" s="73">
        <v>9</v>
      </c>
      <c r="O35" s="64">
        <v>3000</v>
      </c>
      <c r="P35" s="65">
        <f>Table224523689101112131415161718192021222423456789101112131415161718[[#This Row],[PEMBULATAN]]*O35</f>
        <v>27000</v>
      </c>
    </row>
    <row r="36" spans="1:16" ht="39" customHeight="1" x14ac:dyDescent="0.2">
      <c r="A36" s="93"/>
      <c r="B36" s="76"/>
      <c r="C36" s="90" t="s">
        <v>2555</v>
      </c>
      <c r="D36" s="79" t="s">
        <v>82</v>
      </c>
      <c r="E36" s="13">
        <v>44420</v>
      </c>
      <c r="F36" s="77" t="s">
        <v>2516</v>
      </c>
      <c r="G36" s="13">
        <v>44424</v>
      </c>
      <c r="H36" s="78" t="s">
        <v>2517</v>
      </c>
      <c r="I36" s="15">
        <v>63</v>
      </c>
      <c r="J36" s="15">
        <v>50</v>
      </c>
      <c r="K36" s="15">
        <v>25</v>
      </c>
      <c r="L36" s="15">
        <v>21</v>
      </c>
      <c r="M36" s="84">
        <v>19.6875</v>
      </c>
      <c r="N36" s="73">
        <v>21</v>
      </c>
      <c r="O36" s="64">
        <v>3000</v>
      </c>
      <c r="P36" s="65">
        <f>Table224523689101112131415161718192021222423456789101112131415161718[[#This Row],[PEMBULATAN]]*O36</f>
        <v>63000</v>
      </c>
    </row>
    <row r="37" spans="1:16" ht="39" customHeight="1" x14ac:dyDescent="0.2">
      <c r="A37" s="93"/>
      <c r="B37" s="76"/>
      <c r="C37" s="90" t="s">
        <v>2556</v>
      </c>
      <c r="D37" s="79" t="s">
        <v>82</v>
      </c>
      <c r="E37" s="13">
        <v>44420</v>
      </c>
      <c r="F37" s="77" t="s">
        <v>2516</v>
      </c>
      <c r="G37" s="13">
        <v>44424</v>
      </c>
      <c r="H37" s="78" t="s">
        <v>2517</v>
      </c>
      <c r="I37" s="15">
        <v>63</v>
      </c>
      <c r="J37" s="15">
        <v>68</v>
      </c>
      <c r="K37" s="15">
        <v>30</v>
      </c>
      <c r="L37" s="15">
        <v>22</v>
      </c>
      <c r="M37" s="84">
        <v>32.130000000000003</v>
      </c>
      <c r="N37" s="73">
        <v>32</v>
      </c>
      <c r="O37" s="64">
        <v>3000</v>
      </c>
      <c r="P37" s="65">
        <f>Table224523689101112131415161718192021222423456789101112131415161718[[#This Row],[PEMBULATAN]]*O37</f>
        <v>96000</v>
      </c>
    </row>
    <row r="38" spans="1:16" ht="39" customHeight="1" x14ac:dyDescent="0.2">
      <c r="A38" s="93"/>
      <c r="B38" s="76"/>
      <c r="C38" s="90" t="s">
        <v>2557</v>
      </c>
      <c r="D38" s="79" t="s">
        <v>82</v>
      </c>
      <c r="E38" s="13">
        <v>44420</v>
      </c>
      <c r="F38" s="77" t="s">
        <v>2516</v>
      </c>
      <c r="G38" s="13">
        <v>44424</v>
      </c>
      <c r="H38" s="78" t="s">
        <v>2517</v>
      </c>
      <c r="I38" s="15">
        <v>63</v>
      </c>
      <c r="J38" s="15">
        <v>42</v>
      </c>
      <c r="K38" s="15">
        <v>32</v>
      </c>
      <c r="L38" s="15">
        <v>18</v>
      </c>
      <c r="M38" s="84">
        <v>21.167999999999999</v>
      </c>
      <c r="N38" s="73">
        <v>21</v>
      </c>
      <c r="O38" s="64">
        <v>3000</v>
      </c>
      <c r="P38" s="65">
        <f>Table224523689101112131415161718192021222423456789101112131415161718[[#This Row],[PEMBULATAN]]*O38</f>
        <v>63000</v>
      </c>
    </row>
    <row r="39" spans="1:16" ht="39" customHeight="1" x14ac:dyDescent="0.2">
      <c r="A39" s="93"/>
      <c r="B39" s="76"/>
      <c r="C39" s="90" t="s">
        <v>2558</v>
      </c>
      <c r="D39" s="79" t="s">
        <v>82</v>
      </c>
      <c r="E39" s="13">
        <v>44420</v>
      </c>
      <c r="F39" s="77" t="s">
        <v>2516</v>
      </c>
      <c r="G39" s="13">
        <v>44424</v>
      </c>
      <c r="H39" s="78" t="s">
        <v>2517</v>
      </c>
      <c r="I39" s="15">
        <v>64</v>
      </c>
      <c r="J39" s="15">
        <v>44</v>
      </c>
      <c r="K39" s="15">
        <v>22</v>
      </c>
      <c r="L39" s="15">
        <v>10</v>
      </c>
      <c r="M39" s="84">
        <v>15.488</v>
      </c>
      <c r="N39" s="73">
        <v>16</v>
      </c>
      <c r="O39" s="64">
        <v>3000</v>
      </c>
      <c r="P39" s="65">
        <f>Table224523689101112131415161718192021222423456789101112131415161718[[#This Row],[PEMBULATAN]]*O39</f>
        <v>48000</v>
      </c>
    </row>
    <row r="40" spans="1:16" ht="39" customHeight="1" x14ac:dyDescent="0.2">
      <c r="A40" s="93"/>
      <c r="B40" s="76"/>
      <c r="C40" s="90" t="s">
        <v>2559</v>
      </c>
      <c r="D40" s="79" t="s">
        <v>82</v>
      </c>
      <c r="E40" s="13">
        <v>44420</v>
      </c>
      <c r="F40" s="77" t="s">
        <v>2516</v>
      </c>
      <c r="G40" s="13">
        <v>44424</v>
      </c>
      <c r="H40" s="78" t="s">
        <v>2517</v>
      </c>
      <c r="I40" s="15">
        <v>27</v>
      </c>
      <c r="J40" s="15">
        <v>17</v>
      </c>
      <c r="K40" s="15">
        <v>7</v>
      </c>
      <c r="L40" s="15">
        <v>1</v>
      </c>
      <c r="M40" s="84">
        <v>0.80325000000000002</v>
      </c>
      <c r="N40" s="73">
        <v>1</v>
      </c>
      <c r="O40" s="64">
        <v>3000</v>
      </c>
      <c r="P40" s="65">
        <f>Table224523689101112131415161718192021222423456789101112131415161718[[#This Row],[PEMBULATAN]]*O40</f>
        <v>3000</v>
      </c>
    </row>
    <row r="41" spans="1:16" ht="39" customHeight="1" x14ac:dyDescent="0.2">
      <c r="A41" s="93"/>
      <c r="B41" s="76"/>
      <c r="C41" s="90" t="s">
        <v>2560</v>
      </c>
      <c r="D41" s="79" t="s">
        <v>82</v>
      </c>
      <c r="E41" s="13">
        <v>44420</v>
      </c>
      <c r="F41" s="77" t="s">
        <v>2516</v>
      </c>
      <c r="G41" s="13">
        <v>44424</v>
      </c>
      <c r="H41" s="78" t="s">
        <v>2517</v>
      </c>
      <c r="I41" s="15">
        <v>56</v>
      </c>
      <c r="J41" s="15">
        <v>55</v>
      </c>
      <c r="K41" s="15">
        <v>25</v>
      </c>
      <c r="L41" s="15">
        <v>15</v>
      </c>
      <c r="M41" s="84">
        <v>19.25</v>
      </c>
      <c r="N41" s="73">
        <v>19</v>
      </c>
      <c r="O41" s="64">
        <v>3000</v>
      </c>
      <c r="P41" s="65">
        <f>Table224523689101112131415161718192021222423456789101112131415161718[[#This Row],[PEMBULATAN]]*O41</f>
        <v>57000</v>
      </c>
    </row>
    <row r="42" spans="1:16" ht="39" customHeight="1" x14ac:dyDescent="0.2">
      <c r="A42" s="93"/>
      <c r="B42" s="76"/>
      <c r="C42" s="90" t="s">
        <v>2561</v>
      </c>
      <c r="D42" s="79" t="s">
        <v>82</v>
      </c>
      <c r="E42" s="13">
        <v>44420</v>
      </c>
      <c r="F42" s="77" t="s">
        <v>2516</v>
      </c>
      <c r="G42" s="13">
        <v>44424</v>
      </c>
      <c r="H42" s="78" t="s">
        <v>2517</v>
      </c>
      <c r="I42" s="15">
        <v>55</v>
      </c>
      <c r="J42" s="15">
        <v>60</v>
      </c>
      <c r="K42" s="15">
        <v>16</v>
      </c>
      <c r="L42" s="15">
        <v>14</v>
      </c>
      <c r="M42" s="84">
        <v>13.2</v>
      </c>
      <c r="N42" s="73">
        <v>14</v>
      </c>
      <c r="O42" s="64">
        <v>3000</v>
      </c>
      <c r="P42" s="65">
        <f>Table224523689101112131415161718192021222423456789101112131415161718[[#This Row],[PEMBULATAN]]*O42</f>
        <v>42000</v>
      </c>
    </row>
    <row r="43" spans="1:16" ht="39" customHeight="1" x14ac:dyDescent="0.2">
      <c r="A43" s="93"/>
      <c r="B43" s="92"/>
      <c r="C43" s="90" t="s">
        <v>2562</v>
      </c>
      <c r="D43" s="79" t="s">
        <v>82</v>
      </c>
      <c r="E43" s="13">
        <v>44420</v>
      </c>
      <c r="F43" s="77" t="s">
        <v>2516</v>
      </c>
      <c r="G43" s="13">
        <v>44424</v>
      </c>
      <c r="H43" s="78" t="s">
        <v>2517</v>
      </c>
      <c r="I43" s="15">
        <v>86</v>
      </c>
      <c r="J43" s="15">
        <v>36</v>
      </c>
      <c r="K43" s="15">
        <v>38</v>
      </c>
      <c r="L43" s="15">
        <v>27</v>
      </c>
      <c r="M43" s="84">
        <v>29.411999999999999</v>
      </c>
      <c r="N43" s="73">
        <v>30</v>
      </c>
      <c r="O43" s="64">
        <v>3000</v>
      </c>
      <c r="P43" s="65">
        <f>Table224523689101112131415161718192021222423456789101112131415161718[[#This Row],[PEMBULATAN]]*O43</f>
        <v>90000</v>
      </c>
    </row>
    <row r="44" spans="1:16" ht="39" customHeight="1" x14ac:dyDescent="0.2">
      <c r="A44" s="93"/>
      <c r="B44" s="76" t="s">
        <v>2563</v>
      </c>
      <c r="C44" s="90" t="s">
        <v>2564</v>
      </c>
      <c r="D44" s="79" t="s">
        <v>82</v>
      </c>
      <c r="E44" s="13">
        <v>44420</v>
      </c>
      <c r="F44" s="77" t="s">
        <v>2516</v>
      </c>
      <c r="G44" s="13">
        <v>44424</v>
      </c>
      <c r="H44" s="78" t="s">
        <v>2517</v>
      </c>
      <c r="I44" s="15">
        <v>240</v>
      </c>
      <c r="J44" s="15">
        <v>65</v>
      </c>
      <c r="K44" s="15">
        <v>6</v>
      </c>
      <c r="L44" s="15">
        <v>12</v>
      </c>
      <c r="M44" s="84">
        <v>23.4</v>
      </c>
      <c r="N44" s="73">
        <v>24</v>
      </c>
      <c r="O44" s="64">
        <v>3000</v>
      </c>
      <c r="P44" s="65">
        <f>Table224523689101112131415161718192021222423456789101112131415161718[[#This Row],[PEMBULATAN]]*O44</f>
        <v>72000</v>
      </c>
    </row>
    <row r="45" spans="1:16" ht="39" customHeight="1" x14ac:dyDescent="0.2">
      <c r="A45" s="93"/>
      <c r="B45" s="76"/>
      <c r="C45" s="90" t="s">
        <v>2565</v>
      </c>
      <c r="D45" s="79" t="s">
        <v>82</v>
      </c>
      <c r="E45" s="13">
        <v>44420</v>
      </c>
      <c r="F45" s="77" t="s">
        <v>2516</v>
      </c>
      <c r="G45" s="13">
        <v>44424</v>
      </c>
      <c r="H45" s="78" t="s">
        <v>2517</v>
      </c>
      <c r="I45" s="15">
        <v>303</v>
      </c>
      <c r="J45" s="15">
        <v>68</v>
      </c>
      <c r="K45" s="15">
        <v>10</v>
      </c>
      <c r="L45" s="15">
        <v>8</v>
      </c>
      <c r="M45" s="84">
        <v>51.51</v>
      </c>
      <c r="N45" s="73">
        <v>52</v>
      </c>
      <c r="O45" s="64">
        <v>3000</v>
      </c>
      <c r="P45" s="65">
        <f>Table224523689101112131415161718192021222423456789101112131415161718[[#This Row],[PEMBULATAN]]*O45</f>
        <v>156000</v>
      </c>
    </row>
    <row r="46" spans="1:16" ht="22.5" customHeight="1" x14ac:dyDescent="0.2">
      <c r="A46" s="144" t="s">
        <v>33</v>
      </c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6"/>
      <c r="M46" s="80">
        <f>SUBTOTAL(109,Table224523689101112131415161718192021222423456789101112131415161718[KG VOLUME])</f>
        <v>642.65949999999987</v>
      </c>
      <c r="N46" s="68">
        <f>SUM(N3:N45)</f>
        <v>695</v>
      </c>
      <c r="O46" s="147">
        <f>SUM(P3:P45)</f>
        <v>2085000</v>
      </c>
      <c r="P46" s="148"/>
    </row>
    <row r="47" spans="1:16" ht="22.5" customHeight="1" x14ac:dyDescent="0.2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6"/>
      <c r="N47" s="88" t="s">
        <v>54</v>
      </c>
      <c r="O47" s="87"/>
      <c r="P47" s="87">
        <f>O46*10%</f>
        <v>208500</v>
      </c>
    </row>
    <row r="48" spans="1:16" x14ac:dyDescent="0.2">
      <c r="A48" s="11"/>
      <c r="B48" s="56" t="s">
        <v>47</v>
      </c>
      <c r="C48" s="55"/>
      <c r="D48" s="57" t="s">
        <v>48</v>
      </c>
      <c r="H48" s="63"/>
      <c r="N48" s="62" t="s">
        <v>34</v>
      </c>
      <c r="P48" s="69">
        <f>O46*1%</f>
        <v>20850</v>
      </c>
    </row>
    <row r="49" spans="1:16" x14ac:dyDescent="0.2">
      <c r="A49" s="11"/>
      <c r="H49" s="63"/>
      <c r="N49" s="62" t="s">
        <v>35</v>
      </c>
      <c r="P49" s="71">
        <v>0</v>
      </c>
    </row>
    <row r="50" spans="1:16" ht="15.75" thickBot="1" x14ac:dyDescent="0.25">
      <c r="A50" s="11"/>
      <c r="H50" s="63"/>
      <c r="N50" s="62" t="s">
        <v>36</v>
      </c>
      <c r="P50" s="71">
        <v>0</v>
      </c>
    </row>
    <row r="51" spans="1:16" x14ac:dyDescent="0.2">
      <c r="A51" s="11"/>
      <c r="H51" s="63"/>
      <c r="N51" s="66" t="s">
        <v>37</v>
      </c>
      <c r="O51" s="67"/>
      <c r="P51" s="70">
        <f>O46-P47+P48</f>
        <v>1897350</v>
      </c>
    </row>
    <row r="52" spans="1:16" x14ac:dyDescent="0.2">
      <c r="B52" s="56"/>
      <c r="C52" s="55"/>
      <c r="D52" s="57"/>
    </row>
    <row r="54" spans="1:16" x14ac:dyDescent="0.2">
      <c r="A54" s="11"/>
      <c r="H54" s="63"/>
      <c r="P54" s="72"/>
    </row>
    <row r="55" spans="1:16" x14ac:dyDescent="0.2">
      <c r="A55" s="11"/>
      <c r="H55" s="63"/>
      <c r="O55" s="58"/>
      <c r="P55" s="72"/>
    </row>
    <row r="56" spans="1:16" s="3" customFormat="1" x14ac:dyDescent="0.25">
      <c r="A56" s="11"/>
      <c r="B56" s="2"/>
      <c r="C56" s="2"/>
      <c r="E56" s="12"/>
      <c r="H56" s="63"/>
      <c r="N56" s="14"/>
      <c r="O56" s="14"/>
      <c r="P56" s="14"/>
    </row>
    <row r="57" spans="1:16" s="3" customFormat="1" x14ac:dyDescent="0.25">
      <c r="A57" s="11"/>
      <c r="B57" s="2"/>
      <c r="C57" s="2"/>
      <c r="E57" s="12"/>
      <c r="H57" s="63"/>
      <c r="N57" s="14"/>
      <c r="O57" s="14"/>
      <c r="P57" s="14"/>
    </row>
    <row r="58" spans="1:16" s="3" customFormat="1" x14ac:dyDescent="0.25">
      <c r="A58" s="11"/>
      <c r="B58" s="2"/>
      <c r="C58" s="2"/>
      <c r="E58" s="12"/>
      <c r="H58" s="63"/>
      <c r="N58" s="14"/>
      <c r="O58" s="14"/>
      <c r="P58" s="14"/>
    </row>
    <row r="59" spans="1:16" s="3" customFormat="1" x14ac:dyDescent="0.25">
      <c r="A59" s="11"/>
      <c r="B59" s="2"/>
      <c r="C59" s="2"/>
      <c r="E59" s="12"/>
      <c r="H59" s="63"/>
      <c r="N59" s="14"/>
      <c r="O59" s="14"/>
      <c r="P59" s="14"/>
    </row>
    <row r="60" spans="1:16" s="3" customFormat="1" x14ac:dyDescent="0.25">
      <c r="A60" s="11"/>
      <c r="B60" s="2"/>
      <c r="C60" s="2"/>
      <c r="E60" s="12"/>
      <c r="H60" s="63"/>
      <c r="N60" s="14"/>
      <c r="O60" s="14"/>
      <c r="P60" s="14"/>
    </row>
    <row r="61" spans="1:16" s="3" customFormat="1" x14ac:dyDescent="0.25">
      <c r="A61" s="11"/>
      <c r="B61" s="2"/>
      <c r="C61" s="2"/>
      <c r="E61" s="12"/>
      <c r="H61" s="63"/>
      <c r="N61" s="14"/>
      <c r="O61" s="14"/>
      <c r="P61" s="14"/>
    </row>
    <row r="62" spans="1:16" s="3" customFormat="1" x14ac:dyDescent="0.25">
      <c r="A62" s="11"/>
      <c r="B62" s="2"/>
      <c r="C62" s="2"/>
      <c r="E62" s="12"/>
      <c r="H62" s="63"/>
      <c r="N62" s="14"/>
      <c r="O62" s="14"/>
      <c r="P62" s="14"/>
    </row>
    <row r="63" spans="1:16" s="3" customFormat="1" x14ac:dyDescent="0.25">
      <c r="A63" s="11"/>
      <c r="B63" s="2"/>
      <c r="C63" s="2"/>
      <c r="E63" s="12"/>
      <c r="H63" s="63"/>
      <c r="N63" s="14"/>
      <c r="O63" s="14"/>
      <c r="P63" s="14"/>
    </row>
    <row r="64" spans="1:16" s="3" customFormat="1" x14ac:dyDescent="0.25">
      <c r="A64" s="11"/>
      <c r="B64" s="2"/>
      <c r="C64" s="2"/>
      <c r="E64" s="12"/>
      <c r="H64" s="63"/>
      <c r="N64" s="14"/>
      <c r="O64" s="14"/>
      <c r="P64" s="14"/>
    </row>
    <row r="65" spans="1:16" s="3" customFormat="1" x14ac:dyDescent="0.25">
      <c r="A65" s="11"/>
      <c r="B65" s="2"/>
      <c r="C65" s="2"/>
      <c r="E65" s="12"/>
      <c r="H65" s="63"/>
      <c r="N65" s="14"/>
      <c r="O65" s="14"/>
      <c r="P65" s="14"/>
    </row>
    <row r="66" spans="1:16" s="3" customFormat="1" x14ac:dyDescent="0.25">
      <c r="A66" s="11"/>
      <c r="B66" s="2"/>
      <c r="C66" s="2"/>
      <c r="E66" s="12"/>
      <c r="H66" s="63"/>
      <c r="N66" s="14"/>
      <c r="O66" s="14"/>
      <c r="P66" s="14"/>
    </row>
    <row r="67" spans="1:16" s="3" customFormat="1" x14ac:dyDescent="0.25">
      <c r="A67" s="11"/>
      <c r="B67" s="2"/>
      <c r="C67" s="2"/>
      <c r="E67" s="12"/>
      <c r="H67" s="63"/>
      <c r="N67" s="14"/>
      <c r="O67" s="14"/>
      <c r="P67" s="14"/>
    </row>
  </sheetData>
  <mergeCells count="3">
    <mergeCell ref="A3:A4"/>
    <mergeCell ref="A46:L46"/>
    <mergeCell ref="O46:P46"/>
  </mergeCells>
  <conditionalFormatting sqref="B3">
    <cfRule type="duplicateValues" dxfId="304" priority="2"/>
  </conditionalFormatting>
  <conditionalFormatting sqref="B4:B45">
    <cfRule type="duplicateValues" dxfId="303" priority="6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rgb="FF92D050"/>
  </sheetPr>
  <dimension ref="A1:P55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C5" sqref="C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25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3" customHeight="1" x14ac:dyDescent="0.2">
      <c r="A3" s="142" t="s">
        <v>2599</v>
      </c>
      <c r="B3" s="75" t="s">
        <v>2567</v>
      </c>
      <c r="C3" s="9" t="s">
        <v>2568</v>
      </c>
      <c r="D3" s="77" t="s">
        <v>82</v>
      </c>
      <c r="E3" s="13">
        <v>44421</v>
      </c>
      <c r="F3" s="77" t="s">
        <v>2516</v>
      </c>
      <c r="G3" s="13">
        <v>44424</v>
      </c>
      <c r="H3" s="10" t="s">
        <v>2517</v>
      </c>
      <c r="I3" s="1">
        <v>40</v>
      </c>
      <c r="J3" s="1">
        <v>32</v>
      </c>
      <c r="K3" s="1">
        <v>26</v>
      </c>
      <c r="L3" s="1">
        <v>9</v>
      </c>
      <c r="M3" s="83">
        <v>8.32</v>
      </c>
      <c r="N3" s="8">
        <v>9</v>
      </c>
      <c r="O3" s="64">
        <v>3000</v>
      </c>
      <c r="P3" s="65">
        <f>Table22452368910111213141516171819202122242345678910111213141516171819[[#This Row],[PEMBULATAN]]*O3</f>
        <v>27000</v>
      </c>
    </row>
    <row r="4" spans="1:16" ht="33" customHeight="1" x14ac:dyDescent="0.2">
      <c r="A4" s="143"/>
      <c r="B4" s="76"/>
      <c r="C4" s="9" t="s">
        <v>2569</v>
      </c>
      <c r="D4" s="77" t="s">
        <v>82</v>
      </c>
      <c r="E4" s="13">
        <v>44421</v>
      </c>
      <c r="F4" s="77" t="s">
        <v>2516</v>
      </c>
      <c r="G4" s="13">
        <v>44424</v>
      </c>
      <c r="H4" s="10" t="s">
        <v>2517</v>
      </c>
      <c r="I4" s="1">
        <v>40</v>
      </c>
      <c r="J4" s="1">
        <v>32</v>
      </c>
      <c r="K4" s="1">
        <v>26</v>
      </c>
      <c r="L4" s="1">
        <v>9</v>
      </c>
      <c r="M4" s="83">
        <v>8.32</v>
      </c>
      <c r="N4" s="8">
        <v>9</v>
      </c>
      <c r="O4" s="64">
        <v>3000</v>
      </c>
      <c r="P4" s="65">
        <f>Table22452368910111213141516171819202122242345678910111213141516171819[[#This Row],[PEMBULATAN]]*O4</f>
        <v>27000</v>
      </c>
    </row>
    <row r="5" spans="1:16" ht="33" customHeight="1" x14ac:dyDescent="0.2">
      <c r="A5" s="93"/>
      <c r="B5" s="76"/>
      <c r="C5" s="90" t="s">
        <v>2570</v>
      </c>
      <c r="D5" s="79" t="s">
        <v>82</v>
      </c>
      <c r="E5" s="13">
        <v>44421</v>
      </c>
      <c r="F5" s="77" t="s">
        <v>2516</v>
      </c>
      <c r="G5" s="13">
        <v>44424</v>
      </c>
      <c r="H5" s="78" t="s">
        <v>2517</v>
      </c>
      <c r="I5" s="15">
        <v>40</v>
      </c>
      <c r="J5" s="15">
        <v>32</v>
      </c>
      <c r="K5" s="15">
        <v>26</v>
      </c>
      <c r="L5" s="15">
        <v>9</v>
      </c>
      <c r="M5" s="84">
        <v>8.32</v>
      </c>
      <c r="N5" s="73">
        <v>9</v>
      </c>
      <c r="O5" s="64">
        <v>3000</v>
      </c>
      <c r="P5" s="65">
        <f>Table22452368910111213141516171819202122242345678910111213141516171819[[#This Row],[PEMBULATAN]]*O5</f>
        <v>27000</v>
      </c>
    </row>
    <row r="6" spans="1:16" ht="33" customHeight="1" x14ac:dyDescent="0.2">
      <c r="A6" s="93"/>
      <c r="B6" s="76"/>
      <c r="C6" s="90" t="s">
        <v>2571</v>
      </c>
      <c r="D6" s="79" t="s">
        <v>82</v>
      </c>
      <c r="E6" s="13">
        <v>44421</v>
      </c>
      <c r="F6" s="77" t="s">
        <v>2516</v>
      </c>
      <c r="G6" s="13">
        <v>44424</v>
      </c>
      <c r="H6" s="78" t="s">
        <v>2517</v>
      </c>
      <c r="I6" s="15">
        <v>31</v>
      </c>
      <c r="J6" s="15">
        <v>22</v>
      </c>
      <c r="K6" s="15">
        <v>16</v>
      </c>
      <c r="L6" s="15">
        <v>7</v>
      </c>
      <c r="M6" s="84">
        <v>2.7280000000000002</v>
      </c>
      <c r="N6" s="73">
        <v>7</v>
      </c>
      <c r="O6" s="64">
        <v>3000</v>
      </c>
      <c r="P6" s="65">
        <f>Table22452368910111213141516171819202122242345678910111213141516171819[[#This Row],[PEMBULATAN]]*O6</f>
        <v>21000</v>
      </c>
    </row>
    <row r="7" spans="1:16" ht="33" customHeight="1" x14ac:dyDescent="0.2">
      <c r="A7" s="93"/>
      <c r="B7" s="76"/>
      <c r="C7" s="90" t="s">
        <v>2572</v>
      </c>
      <c r="D7" s="79" t="s">
        <v>82</v>
      </c>
      <c r="E7" s="13">
        <v>44421</v>
      </c>
      <c r="F7" s="77" t="s">
        <v>2516</v>
      </c>
      <c r="G7" s="13">
        <v>44424</v>
      </c>
      <c r="H7" s="78" t="s">
        <v>2517</v>
      </c>
      <c r="I7" s="15">
        <v>31</v>
      </c>
      <c r="J7" s="15">
        <v>22</v>
      </c>
      <c r="K7" s="15">
        <v>16</v>
      </c>
      <c r="L7" s="15">
        <v>7</v>
      </c>
      <c r="M7" s="84">
        <v>2.7280000000000002</v>
      </c>
      <c r="N7" s="73">
        <v>7</v>
      </c>
      <c r="O7" s="64">
        <v>3000</v>
      </c>
      <c r="P7" s="65">
        <f>Table22452368910111213141516171819202122242345678910111213141516171819[[#This Row],[PEMBULATAN]]*O7</f>
        <v>21000</v>
      </c>
    </row>
    <row r="8" spans="1:16" ht="33" customHeight="1" x14ac:dyDescent="0.2">
      <c r="A8" s="93"/>
      <c r="B8" s="76"/>
      <c r="C8" s="90" t="s">
        <v>2573</v>
      </c>
      <c r="D8" s="79" t="s">
        <v>82</v>
      </c>
      <c r="E8" s="13">
        <v>44421</v>
      </c>
      <c r="F8" s="77" t="s">
        <v>2516</v>
      </c>
      <c r="G8" s="13">
        <v>44424</v>
      </c>
      <c r="H8" s="78" t="s">
        <v>2517</v>
      </c>
      <c r="I8" s="15">
        <v>31</v>
      </c>
      <c r="J8" s="15">
        <v>22</v>
      </c>
      <c r="K8" s="15">
        <v>16</v>
      </c>
      <c r="L8" s="15">
        <v>7</v>
      </c>
      <c r="M8" s="84">
        <v>2.7280000000000002</v>
      </c>
      <c r="N8" s="73">
        <v>7</v>
      </c>
      <c r="O8" s="64">
        <v>3000</v>
      </c>
      <c r="P8" s="65">
        <f>Table22452368910111213141516171819202122242345678910111213141516171819[[#This Row],[PEMBULATAN]]*O8</f>
        <v>21000</v>
      </c>
    </row>
    <row r="9" spans="1:16" ht="33" customHeight="1" x14ac:dyDescent="0.2">
      <c r="A9" s="93"/>
      <c r="B9" s="76"/>
      <c r="C9" s="90" t="s">
        <v>2574</v>
      </c>
      <c r="D9" s="79" t="s">
        <v>82</v>
      </c>
      <c r="E9" s="13">
        <v>44421</v>
      </c>
      <c r="F9" s="77" t="s">
        <v>2516</v>
      </c>
      <c r="G9" s="13">
        <v>44424</v>
      </c>
      <c r="H9" s="78" t="s">
        <v>2517</v>
      </c>
      <c r="I9" s="15">
        <v>31</v>
      </c>
      <c r="J9" s="15">
        <v>22</v>
      </c>
      <c r="K9" s="15">
        <v>16</v>
      </c>
      <c r="L9" s="15">
        <v>7</v>
      </c>
      <c r="M9" s="84">
        <v>2.7280000000000002</v>
      </c>
      <c r="N9" s="73">
        <v>7</v>
      </c>
      <c r="O9" s="64">
        <v>3000</v>
      </c>
      <c r="P9" s="65">
        <f>Table22452368910111213141516171819202122242345678910111213141516171819[[#This Row],[PEMBULATAN]]*O9</f>
        <v>21000</v>
      </c>
    </row>
    <row r="10" spans="1:16" ht="33" customHeight="1" x14ac:dyDescent="0.2">
      <c r="A10" s="93"/>
      <c r="B10" s="76"/>
      <c r="C10" s="90" t="s">
        <v>2575</v>
      </c>
      <c r="D10" s="79" t="s">
        <v>82</v>
      </c>
      <c r="E10" s="13">
        <v>44421</v>
      </c>
      <c r="F10" s="77" t="s">
        <v>2516</v>
      </c>
      <c r="G10" s="13">
        <v>44424</v>
      </c>
      <c r="H10" s="78" t="s">
        <v>2517</v>
      </c>
      <c r="I10" s="15">
        <v>33</v>
      </c>
      <c r="J10" s="15">
        <v>23</v>
      </c>
      <c r="K10" s="15">
        <v>17</v>
      </c>
      <c r="L10" s="15">
        <v>8</v>
      </c>
      <c r="M10" s="84">
        <v>3.2257500000000001</v>
      </c>
      <c r="N10" s="73">
        <v>8</v>
      </c>
      <c r="O10" s="64">
        <v>3000</v>
      </c>
      <c r="P10" s="65">
        <f>Table22452368910111213141516171819202122242345678910111213141516171819[[#This Row],[PEMBULATAN]]*O10</f>
        <v>24000</v>
      </c>
    </row>
    <row r="11" spans="1:16" ht="33" customHeight="1" x14ac:dyDescent="0.2">
      <c r="A11" s="93"/>
      <c r="B11" s="76"/>
      <c r="C11" s="90" t="s">
        <v>2576</v>
      </c>
      <c r="D11" s="79" t="s">
        <v>82</v>
      </c>
      <c r="E11" s="13">
        <v>44421</v>
      </c>
      <c r="F11" s="77" t="s">
        <v>2516</v>
      </c>
      <c r="G11" s="13">
        <v>44424</v>
      </c>
      <c r="H11" s="78" t="s">
        <v>2517</v>
      </c>
      <c r="I11" s="15">
        <v>33</v>
      </c>
      <c r="J11" s="15">
        <v>23</v>
      </c>
      <c r="K11" s="15">
        <v>17</v>
      </c>
      <c r="L11" s="15">
        <v>8</v>
      </c>
      <c r="M11" s="84">
        <v>3.2257500000000001</v>
      </c>
      <c r="N11" s="73">
        <v>8</v>
      </c>
      <c r="O11" s="64">
        <v>3000</v>
      </c>
      <c r="P11" s="65">
        <f>Table22452368910111213141516171819202122242345678910111213141516171819[[#This Row],[PEMBULATAN]]*O11</f>
        <v>24000</v>
      </c>
    </row>
    <row r="12" spans="1:16" ht="33" customHeight="1" x14ac:dyDescent="0.2">
      <c r="A12" s="93"/>
      <c r="B12" s="76"/>
      <c r="C12" s="90" t="s">
        <v>2577</v>
      </c>
      <c r="D12" s="79" t="s">
        <v>82</v>
      </c>
      <c r="E12" s="13">
        <v>44421</v>
      </c>
      <c r="F12" s="77" t="s">
        <v>2516</v>
      </c>
      <c r="G12" s="13">
        <v>44424</v>
      </c>
      <c r="H12" s="78" t="s">
        <v>2517</v>
      </c>
      <c r="I12" s="15">
        <v>33</v>
      </c>
      <c r="J12" s="15">
        <v>23</v>
      </c>
      <c r="K12" s="15">
        <v>17</v>
      </c>
      <c r="L12" s="15">
        <v>8</v>
      </c>
      <c r="M12" s="84">
        <v>3.2257500000000001</v>
      </c>
      <c r="N12" s="73">
        <v>8</v>
      </c>
      <c r="O12" s="64">
        <v>3000</v>
      </c>
      <c r="P12" s="65">
        <f>Table22452368910111213141516171819202122242345678910111213141516171819[[#This Row],[PEMBULATAN]]*O12</f>
        <v>24000</v>
      </c>
    </row>
    <row r="13" spans="1:16" ht="33" customHeight="1" x14ac:dyDescent="0.2">
      <c r="A13" s="93"/>
      <c r="B13" s="76"/>
      <c r="C13" s="90" t="s">
        <v>2578</v>
      </c>
      <c r="D13" s="79" t="s">
        <v>82</v>
      </c>
      <c r="E13" s="13">
        <v>44421</v>
      </c>
      <c r="F13" s="77" t="s">
        <v>2516</v>
      </c>
      <c r="G13" s="13">
        <v>44424</v>
      </c>
      <c r="H13" s="78" t="s">
        <v>2517</v>
      </c>
      <c r="I13" s="15">
        <v>31</v>
      </c>
      <c r="J13" s="15">
        <v>22</v>
      </c>
      <c r="K13" s="15">
        <v>16</v>
      </c>
      <c r="L13" s="15">
        <v>7</v>
      </c>
      <c r="M13" s="84">
        <v>2.7280000000000002</v>
      </c>
      <c r="N13" s="73">
        <v>7</v>
      </c>
      <c r="O13" s="64">
        <v>3000</v>
      </c>
      <c r="P13" s="65">
        <f>Table22452368910111213141516171819202122242345678910111213141516171819[[#This Row],[PEMBULATAN]]*O13</f>
        <v>21000</v>
      </c>
    </row>
    <row r="14" spans="1:16" ht="33" customHeight="1" x14ac:dyDescent="0.2">
      <c r="A14" s="93"/>
      <c r="B14" s="76"/>
      <c r="C14" s="90" t="s">
        <v>2579</v>
      </c>
      <c r="D14" s="79" t="s">
        <v>82</v>
      </c>
      <c r="E14" s="13">
        <v>44421</v>
      </c>
      <c r="F14" s="77" t="s">
        <v>2516</v>
      </c>
      <c r="G14" s="13">
        <v>44424</v>
      </c>
      <c r="H14" s="78" t="s">
        <v>2517</v>
      </c>
      <c r="I14" s="15">
        <v>34</v>
      </c>
      <c r="J14" s="15">
        <v>34</v>
      </c>
      <c r="K14" s="15">
        <v>18</v>
      </c>
      <c r="L14" s="15">
        <v>12</v>
      </c>
      <c r="M14" s="84">
        <v>5.202</v>
      </c>
      <c r="N14" s="73">
        <v>12</v>
      </c>
      <c r="O14" s="64">
        <v>3000</v>
      </c>
      <c r="P14" s="65">
        <f>Table22452368910111213141516171819202122242345678910111213141516171819[[#This Row],[PEMBULATAN]]*O14</f>
        <v>36000</v>
      </c>
    </row>
    <row r="15" spans="1:16" ht="33" customHeight="1" x14ac:dyDescent="0.2">
      <c r="A15" s="93"/>
      <c r="B15" s="76"/>
      <c r="C15" s="90" t="s">
        <v>2580</v>
      </c>
      <c r="D15" s="79" t="s">
        <v>82</v>
      </c>
      <c r="E15" s="13">
        <v>44421</v>
      </c>
      <c r="F15" s="77" t="s">
        <v>2516</v>
      </c>
      <c r="G15" s="13">
        <v>44424</v>
      </c>
      <c r="H15" s="78" t="s">
        <v>2517</v>
      </c>
      <c r="I15" s="15">
        <v>34</v>
      </c>
      <c r="J15" s="15">
        <v>34</v>
      </c>
      <c r="K15" s="15">
        <v>18</v>
      </c>
      <c r="L15" s="15">
        <v>12</v>
      </c>
      <c r="M15" s="84">
        <v>5.202</v>
      </c>
      <c r="N15" s="73">
        <v>12</v>
      </c>
      <c r="O15" s="64">
        <v>3000</v>
      </c>
      <c r="P15" s="65">
        <f>Table22452368910111213141516171819202122242345678910111213141516171819[[#This Row],[PEMBULATAN]]*O15</f>
        <v>36000</v>
      </c>
    </row>
    <row r="16" spans="1:16" ht="33" customHeight="1" x14ac:dyDescent="0.2">
      <c r="A16" s="93"/>
      <c r="B16" s="76"/>
      <c r="C16" s="90" t="s">
        <v>2581</v>
      </c>
      <c r="D16" s="79" t="s">
        <v>82</v>
      </c>
      <c r="E16" s="13">
        <v>44421</v>
      </c>
      <c r="F16" s="77" t="s">
        <v>2516</v>
      </c>
      <c r="G16" s="13">
        <v>44424</v>
      </c>
      <c r="H16" s="78" t="s">
        <v>2517</v>
      </c>
      <c r="I16" s="15">
        <v>31</v>
      </c>
      <c r="J16" s="15">
        <v>22</v>
      </c>
      <c r="K16" s="15">
        <v>16</v>
      </c>
      <c r="L16" s="15">
        <v>7</v>
      </c>
      <c r="M16" s="84">
        <v>2.7280000000000002</v>
      </c>
      <c r="N16" s="73">
        <v>7</v>
      </c>
      <c r="O16" s="64">
        <v>3000</v>
      </c>
      <c r="P16" s="65">
        <f>Table22452368910111213141516171819202122242345678910111213141516171819[[#This Row],[PEMBULATAN]]*O16</f>
        <v>21000</v>
      </c>
    </row>
    <row r="17" spans="1:16" ht="33" customHeight="1" x14ac:dyDescent="0.2">
      <c r="A17" s="93"/>
      <c r="B17" s="76"/>
      <c r="C17" s="90" t="s">
        <v>2582</v>
      </c>
      <c r="D17" s="79" t="s">
        <v>82</v>
      </c>
      <c r="E17" s="13">
        <v>44421</v>
      </c>
      <c r="F17" s="77" t="s">
        <v>2516</v>
      </c>
      <c r="G17" s="13">
        <v>44424</v>
      </c>
      <c r="H17" s="78" t="s">
        <v>2517</v>
      </c>
      <c r="I17" s="15">
        <v>31</v>
      </c>
      <c r="J17" s="15">
        <v>22</v>
      </c>
      <c r="K17" s="15">
        <v>16</v>
      </c>
      <c r="L17" s="15">
        <v>7</v>
      </c>
      <c r="M17" s="84">
        <v>2.7280000000000002</v>
      </c>
      <c r="N17" s="73">
        <v>7</v>
      </c>
      <c r="O17" s="64">
        <v>3000</v>
      </c>
      <c r="P17" s="65">
        <f>Table22452368910111213141516171819202122242345678910111213141516171819[[#This Row],[PEMBULATAN]]*O17</f>
        <v>21000</v>
      </c>
    </row>
    <row r="18" spans="1:16" ht="33" customHeight="1" x14ac:dyDescent="0.2">
      <c r="A18" s="93"/>
      <c r="B18" s="76"/>
      <c r="C18" s="90" t="s">
        <v>2583</v>
      </c>
      <c r="D18" s="79" t="s">
        <v>82</v>
      </c>
      <c r="E18" s="13">
        <v>44421</v>
      </c>
      <c r="F18" s="77" t="s">
        <v>2516</v>
      </c>
      <c r="G18" s="13">
        <v>44424</v>
      </c>
      <c r="H18" s="78" t="s">
        <v>2517</v>
      </c>
      <c r="I18" s="15">
        <v>33</v>
      </c>
      <c r="J18" s="15">
        <v>22</v>
      </c>
      <c r="K18" s="15">
        <v>17</v>
      </c>
      <c r="L18" s="15">
        <v>8</v>
      </c>
      <c r="M18" s="84">
        <v>3.0855000000000001</v>
      </c>
      <c r="N18" s="73">
        <v>8</v>
      </c>
      <c r="O18" s="64">
        <v>3000</v>
      </c>
      <c r="P18" s="65">
        <f>Table22452368910111213141516171819202122242345678910111213141516171819[[#This Row],[PEMBULATAN]]*O18</f>
        <v>24000</v>
      </c>
    </row>
    <row r="19" spans="1:16" ht="33" customHeight="1" x14ac:dyDescent="0.2">
      <c r="A19" s="93"/>
      <c r="B19" s="76"/>
      <c r="C19" s="90" t="s">
        <v>2584</v>
      </c>
      <c r="D19" s="79" t="s">
        <v>82</v>
      </c>
      <c r="E19" s="13">
        <v>44421</v>
      </c>
      <c r="F19" s="77" t="s">
        <v>2516</v>
      </c>
      <c r="G19" s="13">
        <v>44424</v>
      </c>
      <c r="H19" s="78" t="s">
        <v>2517</v>
      </c>
      <c r="I19" s="15">
        <v>33</v>
      </c>
      <c r="J19" s="15">
        <v>22</v>
      </c>
      <c r="K19" s="15">
        <v>17</v>
      </c>
      <c r="L19" s="15">
        <v>8</v>
      </c>
      <c r="M19" s="84">
        <v>3.0855000000000001</v>
      </c>
      <c r="N19" s="73">
        <v>8</v>
      </c>
      <c r="O19" s="64">
        <v>3000</v>
      </c>
      <c r="P19" s="65">
        <f>Table22452368910111213141516171819202122242345678910111213141516171819[[#This Row],[PEMBULATAN]]*O19</f>
        <v>24000</v>
      </c>
    </row>
    <row r="20" spans="1:16" ht="33" customHeight="1" x14ac:dyDescent="0.2">
      <c r="A20" s="93"/>
      <c r="B20" s="76"/>
      <c r="C20" s="90" t="s">
        <v>2585</v>
      </c>
      <c r="D20" s="79" t="s">
        <v>82</v>
      </c>
      <c r="E20" s="13">
        <v>44421</v>
      </c>
      <c r="F20" s="77" t="s">
        <v>2516</v>
      </c>
      <c r="G20" s="13">
        <v>44424</v>
      </c>
      <c r="H20" s="78" t="s">
        <v>2517</v>
      </c>
      <c r="I20" s="15">
        <v>31</v>
      </c>
      <c r="J20" s="15">
        <v>22</v>
      </c>
      <c r="K20" s="15">
        <v>17</v>
      </c>
      <c r="L20" s="15">
        <v>7</v>
      </c>
      <c r="M20" s="84">
        <v>2.8984999999999999</v>
      </c>
      <c r="N20" s="73">
        <v>7</v>
      </c>
      <c r="O20" s="64">
        <v>3000</v>
      </c>
      <c r="P20" s="65">
        <f>Table22452368910111213141516171819202122242345678910111213141516171819[[#This Row],[PEMBULATAN]]*O20</f>
        <v>21000</v>
      </c>
    </row>
    <row r="21" spans="1:16" ht="33" customHeight="1" x14ac:dyDescent="0.2">
      <c r="A21" s="93"/>
      <c r="B21" s="76"/>
      <c r="C21" s="90" t="s">
        <v>2586</v>
      </c>
      <c r="D21" s="79" t="s">
        <v>82</v>
      </c>
      <c r="E21" s="13">
        <v>44421</v>
      </c>
      <c r="F21" s="77" t="s">
        <v>2516</v>
      </c>
      <c r="G21" s="13">
        <v>44424</v>
      </c>
      <c r="H21" s="78" t="s">
        <v>2517</v>
      </c>
      <c r="I21" s="15">
        <v>31</v>
      </c>
      <c r="J21" s="15">
        <v>22</v>
      </c>
      <c r="K21" s="15">
        <v>17</v>
      </c>
      <c r="L21" s="15">
        <v>7</v>
      </c>
      <c r="M21" s="84">
        <v>2.8984999999999999</v>
      </c>
      <c r="N21" s="73">
        <v>7</v>
      </c>
      <c r="O21" s="64">
        <v>3000</v>
      </c>
      <c r="P21" s="65">
        <f>Table22452368910111213141516171819202122242345678910111213141516171819[[#This Row],[PEMBULATAN]]*O21</f>
        <v>21000</v>
      </c>
    </row>
    <row r="22" spans="1:16" ht="33" customHeight="1" x14ac:dyDescent="0.2">
      <c r="A22" s="93"/>
      <c r="B22" s="76"/>
      <c r="C22" s="90" t="s">
        <v>2587</v>
      </c>
      <c r="D22" s="79" t="s">
        <v>82</v>
      </c>
      <c r="E22" s="13">
        <v>44421</v>
      </c>
      <c r="F22" s="77" t="s">
        <v>2516</v>
      </c>
      <c r="G22" s="13">
        <v>44424</v>
      </c>
      <c r="H22" s="78" t="s">
        <v>2517</v>
      </c>
      <c r="I22" s="15">
        <v>31</v>
      </c>
      <c r="J22" s="15">
        <v>22</v>
      </c>
      <c r="K22" s="15">
        <v>17</v>
      </c>
      <c r="L22" s="15">
        <v>7</v>
      </c>
      <c r="M22" s="84">
        <v>2.8984999999999999</v>
      </c>
      <c r="N22" s="73">
        <v>7</v>
      </c>
      <c r="O22" s="64">
        <v>3000</v>
      </c>
      <c r="P22" s="65">
        <f>Table22452368910111213141516171819202122242345678910111213141516171819[[#This Row],[PEMBULATAN]]*O22</f>
        <v>21000</v>
      </c>
    </row>
    <row r="23" spans="1:16" ht="33" customHeight="1" x14ac:dyDescent="0.2">
      <c r="A23" s="93"/>
      <c r="B23" s="76"/>
      <c r="C23" s="90" t="s">
        <v>2588</v>
      </c>
      <c r="D23" s="79" t="s">
        <v>82</v>
      </c>
      <c r="E23" s="13">
        <v>44421</v>
      </c>
      <c r="F23" s="77" t="s">
        <v>2516</v>
      </c>
      <c r="G23" s="13">
        <v>44424</v>
      </c>
      <c r="H23" s="78" t="s">
        <v>2517</v>
      </c>
      <c r="I23" s="15">
        <v>43</v>
      </c>
      <c r="J23" s="15">
        <v>34</v>
      </c>
      <c r="K23" s="15">
        <v>30</v>
      </c>
      <c r="L23" s="15">
        <v>9</v>
      </c>
      <c r="M23" s="84">
        <v>10.965</v>
      </c>
      <c r="N23" s="73">
        <v>11</v>
      </c>
      <c r="O23" s="64">
        <v>3000</v>
      </c>
      <c r="P23" s="65">
        <f>Table22452368910111213141516171819202122242345678910111213141516171819[[#This Row],[PEMBULATAN]]*O23</f>
        <v>33000</v>
      </c>
    </row>
    <row r="24" spans="1:16" ht="33" customHeight="1" x14ac:dyDescent="0.2">
      <c r="A24" s="93"/>
      <c r="B24" s="76"/>
      <c r="C24" s="90" t="s">
        <v>2589</v>
      </c>
      <c r="D24" s="79" t="s">
        <v>82</v>
      </c>
      <c r="E24" s="13">
        <v>44421</v>
      </c>
      <c r="F24" s="77" t="s">
        <v>2516</v>
      </c>
      <c r="G24" s="13">
        <v>44424</v>
      </c>
      <c r="H24" s="78" t="s">
        <v>2517</v>
      </c>
      <c r="I24" s="15">
        <v>43</v>
      </c>
      <c r="J24" s="15">
        <v>34</v>
      </c>
      <c r="K24" s="15">
        <v>30</v>
      </c>
      <c r="L24" s="15">
        <v>9</v>
      </c>
      <c r="M24" s="84">
        <v>10.965</v>
      </c>
      <c r="N24" s="73">
        <v>11</v>
      </c>
      <c r="O24" s="64">
        <v>3000</v>
      </c>
      <c r="P24" s="65">
        <f>Table22452368910111213141516171819202122242345678910111213141516171819[[#This Row],[PEMBULATAN]]*O24</f>
        <v>33000</v>
      </c>
    </row>
    <row r="25" spans="1:16" ht="33" customHeight="1" x14ac:dyDescent="0.2">
      <c r="A25" s="93"/>
      <c r="B25" s="76"/>
      <c r="C25" s="90" t="s">
        <v>2590</v>
      </c>
      <c r="D25" s="79" t="s">
        <v>82</v>
      </c>
      <c r="E25" s="13">
        <v>44421</v>
      </c>
      <c r="F25" s="77" t="s">
        <v>2516</v>
      </c>
      <c r="G25" s="13">
        <v>44424</v>
      </c>
      <c r="H25" s="78" t="s">
        <v>2517</v>
      </c>
      <c r="I25" s="15">
        <v>34</v>
      </c>
      <c r="J25" s="15">
        <v>34</v>
      </c>
      <c r="K25" s="15">
        <v>18</v>
      </c>
      <c r="L25" s="15">
        <v>12</v>
      </c>
      <c r="M25" s="84">
        <v>5.202</v>
      </c>
      <c r="N25" s="73">
        <v>12</v>
      </c>
      <c r="O25" s="64">
        <v>3000</v>
      </c>
      <c r="P25" s="65">
        <f>Table22452368910111213141516171819202122242345678910111213141516171819[[#This Row],[PEMBULATAN]]*O25</f>
        <v>36000</v>
      </c>
    </row>
    <row r="26" spans="1:16" ht="33" customHeight="1" x14ac:dyDescent="0.2">
      <c r="A26" s="93"/>
      <c r="B26" s="76"/>
      <c r="C26" s="90" t="s">
        <v>2591</v>
      </c>
      <c r="D26" s="79" t="s">
        <v>82</v>
      </c>
      <c r="E26" s="13">
        <v>44421</v>
      </c>
      <c r="F26" s="77" t="s">
        <v>2516</v>
      </c>
      <c r="G26" s="13">
        <v>44424</v>
      </c>
      <c r="H26" s="78" t="s">
        <v>2517</v>
      </c>
      <c r="I26" s="15">
        <v>42</v>
      </c>
      <c r="J26" s="15">
        <v>47</v>
      </c>
      <c r="K26" s="15">
        <v>15</v>
      </c>
      <c r="L26" s="15">
        <v>11</v>
      </c>
      <c r="M26" s="84">
        <v>7.4024999999999999</v>
      </c>
      <c r="N26" s="73">
        <v>11</v>
      </c>
      <c r="O26" s="64">
        <v>3000</v>
      </c>
      <c r="P26" s="65">
        <f>Table22452368910111213141516171819202122242345678910111213141516171819[[#This Row],[PEMBULATAN]]*O26</f>
        <v>33000</v>
      </c>
    </row>
    <row r="27" spans="1:16" ht="33" customHeight="1" x14ac:dyDescent="0.2">
      <c r="A27" s="93"/>
      <c r="B27" s="76"/>
      <c r="C27" s="90" t="s">
        <v>2592</v>
      </c>
      <c r="D27" s="79" t="s">
        <v>82</v>
      </c>
      <c r="E27" s="13">
        <v>44421</v>
      </c>
      <c r="F27" s="77" t="s">
        <v>2516</v>
      </c>
      <c r="G27" s="13">
        <v>44424</v>
      </c>
      <c r="H27" s="78" t="s">
        <v>2517</v>
      </c>
      <c r="I27" s="15">
        <v>42</v>
      </c>
      <c r="J27" s="15">
        <v>47</v>
      </c>
      <c r="K27" s="15">
        <v>15</v>
      </c>
      <c r="L27" s="15">
        <v>11</v>
      </c>
      <c r="M27" s="84">
        <v>7.4024999999999999</v>
      </c>
      <c r="N27" s="73">
        <v>11</v>
      </c>
      <c r="O27" s="64">
        <v>3000</v>
      </c>
      <c r="P27" s="65">
        <f>Table22452368910111213141516171819202122242345678910111213141516171819[[#This Row],[PEMBULATAN]]*O27</f>
        <v>33000</v>
      </c>
    </row>
    <row r="28" spans="1:16" ht="33" customHeight="1" x14ac:dyDescent="0.2">
      <c r="A28" s="93"/>
      <c r="B28" s="76"/>
      <c r="C28" s="90" t="s">
        <v>2593</v>
      </c>
      <c r="D28" s="79" t="s">
        <v>82</v>
      </c>
      <c r="E28" s="13">
        <v>44421</v>
      </c>
      <c r="F28" s="77" t="s">
        <v>2516</v>
      </c>
      <c r="G28" s="13">
        <v>44424</v>
      </c>
      <c r="H28" s="78" t="s">
        <v>2517</v>
      </c>
      <c r="I28" s="15">
        <v>42</v>
      </c>
      <c r="J28" s="15">
        <v>47</v>
      </c>
      <c r="K28" s="15">
        <v>15</v>
      </c>
      <c r="L28" s="15">
        <v>11</v>
      </c>
      <c r="M28" s="84">
        <v>7.4024999999999999</v>
      </c>
      <c r="N28" s="73">
        <v>11</v>
      </c>
      <c r="O28" s="64">
        <v>3000</v>
      </c>
      <c r="P28" s="65">
        <f>Table22452368910111213141516171819202122242345678910111213141516171819[[#This Row],[PEMBULATAN]]*O28</f>
        <v>33000</v>
      </c>
    </row>
    <row r="29" spans="1:16" ht="33" customHeight="1" x14ac:dyDescent="0.2">
      <c r="A29" s="93"/>
      <c r="B29" s="76"/>
      <c r="C29" s="90" t="s">
        <v>2594</v>
      </c>
      <c r="D29" s="79" t="s">
        <v>82</v>
      </c>
      <c r="E29" s="13">
        <v>44421</v>
      </c>
      <c r="F29" s="77" t="s">
        <v>2516</v>
      </c>
      <c r="G29" s="13">
        <v>44424</v>
      </c>
      <c r="H29" s="78" t="s">
        <v>2517</v>
      </c>
      <c r="I29" s="15">
        <v>42</v>
      </c>
      <c r="J29" s="15">
        <v>47</v>
      </c>
      <c r="K29" s="15">
        <v>15</v>
      </c>
      <c r="L29" s="15">
        <v>11</v>
      </c>
      <c r="M29" s="84">
        <v>7.4024999999999999</v>
      </c>
      <c r="N29" s="73">
        <v>11</v>
      </c>
      <c r="O29" s="64">
        <v>3000</v>
      </c>
      <c r="P29" s="65">
        <f>Table22452368910111213141516171819202122242345678910111213141516171819[[#This Row],[PEMBULATAN]]*O29</f>
        <v>33000</v>
      </c>
    </row>
    <row r="30" spans="1:16" ht="33" customHeight="1" x14ac:dyDescent="0.2">
      <c r="A30" s="93"/>
      <c r="B30" s="76"/>
      <c r="C30" s="90" t="s">
        <v>2595</v>
      </c>
      <c r="D30" s="79" t="s">
        <v>82</v>
      </c>
      <c r="E30" s="13">
        <v>44421</v>
      </c>
      <c r="F30" s="77" t="s">
        <v>2516</v>
      </c>
      <c r="G30" s="13">
        <v>44424</v>
      </c>
      <c r="H30" s="78" t="s">
        <v>2517</v>
      </c>
      <c r="I30" s="15">
        <v>42</v>
      </c>
      <c r="J30" s="15">
        <v>47</v>
      </c>
      <c r="K30" s="15">
        <v>15</v>
      </c>
      <c r="L30" s="15">
        <v>11</v>
      </c>
      <c r="M30" s="84">
        <v>7.4024999999999999</v>
      </c>
      <c r="N30" s="73">
        <v>11</v>
      </c>
      <c r="O30" s="64">
        <v>3000</v>
      </c>
      <c r="P30" s="65">
        <f>Table22452368910111213141516171819202122242345678910111213141516171819[[#This Row],[PEMBULATAN]]*O30</f>
        <v>33000</v>
      </c>
    </row>
    <row r="31" spans="1:16" ht="33" customHeight="1" x14ac:dyDescent="0.2">
      <c r="A31" s="93"/>
      <c r="B31" s="76"/>
      <c r="C31" s="90" t="s">
        <v>2596</v>
      </c>
      <c r="D31" s="79" t="s">
        <v>82</v>
      </c>
      <c r="E31" s="13">
        <v>44421</v>
      </c>
      <c r="F31" s="77" t="s">
        <v>2516</v>
      </c>
      <c r="G31" s="13">
        <v>44424</v>
      </c>
      <c r="H31" s="78" t="s">
        <v>2517</v>
      </c>
      <c r="I31" s="15">
        <v>42</v>
      </c>
      <c r="J31" s="15">
        <v>47</v>
      </c>
      <c r="K31" s="15">
        <v>15</v>
      </c>
      <c r="L31" s="15">
        <v>11</v>
      </c>
      <c r="M31" s="84">
        <v>7.4024999999999999</v>
      </c>
      <c r="N31" s="73">
        <v>11</v>
      </c>
      <c r="O31" s="64">
        <v>3000</v>
      </c>
      <c r="P31" s="65">
        <f>Table22452368910111213141516171819202122242345678910111213141516171819[[#This Row],[PEMBULATAN]]*O31</f>
        <v>33000</v>
      </c>
    </row>
    <row r="32" spans="1:16" ht="33" customHeight="1" x14ac:dyDescent="0.2">
      <c r="A32" s="93"/>
      <c r="B32" s="76"/>
      <c r="C32" s="90" t="s">
        <v>2597</v>
      </c>
      <c r="D32" s="79" t="s">
        <v>82</v>
      </c>
      <c r="E32" s="13">
        <v>44421</v>
      </c>
      <c r="F32" s="77" t="s">
        <v>2516</v>
      </c>
      <c r="G32" s="13">
        <v>44424</v>
      </c>
      <c r="H32" s="78" t="s">
        <v>2517</v>
      </c>
      <c r="I32" s="15">
        <v>77</v>
      </c>
      <c r="J32" s="15">
        <v>62</v>
      </c>
      <c r="K32" s="15">
        <v>44</v>
      </c>
      <c r="L32" s="15">
        <v>31</v>
      </c>
      <c r="M32" s="84">
        <v>52.514000000000003</v>
      </c>
      <c r="N32" s="73">
        <v>53</v>
      </c>
      <c r="O32" s="64">
        <v>3000</v>
      </c>
      <c r="P32" s="65">
        <f>Table22452368910111213141516171819202122242345678910111213141516171819[[#This Row],[PEMBULATAN]]*O32</f>
        <v>159000</v>
      </c>
    </row>
    <row r="33" spans="1:16" ht="33" customHeight="1" x14ac:dyDescent="0.2">
      <c r="A33" s="93"/>
      <c r="B33" s="76"/>
      <c r="C33" s="90" t="s">
        <v>2598</v>
      </c>
      <c r="D33" s="79" t="s">
        <v>82</v>
      </c>
      <c r="E33" s="13">
        <v>44421</v>
      </c>
      <c r="F33" s="77" t="s">
        <v>2516</v>
      </c>
      <c r="G33" s="13">
        <v>44424</v>
      </c>
      <c r="H33" s="78" t="s">
        <v>2517</v>
      </c>
      <c r="I33" s="15">
        <v>43</v>
      </c>
      <c r="J33" s="15">
        <v>34</v>
      </c>
      <c r="K33" s="15">
        <v>30</v>
      </c>
      <c r="L33" s="15">
        <v>9</v>
      </c>
      <c r="M33" s="84">
        <v>10.965</v>
      </c>
      <c r="N33" s="73">
        <v>11</v>
      </c>
      <c r="O33" s="64">
        <v>3000</v>
      </c>
      <c r="P33" s="65">
        <f>Table22452368910111213141516171819202122242345678910111213141516171819[[#This Row],[PEMBULATAN]]*O33</f>
        <v>33000</v>
      </c>
    </row>
    <row r="34" spans="1:16" ht="22.5" customHeight="1" x14ac:dyDescent="0.2">
      <c r="A34" s="144" t="s">
        <v>33</v>
      </c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6"/>
      <c r="M34" s="80">
        <f>SUBTOTAL(109,Table22452368910111213141516171819202122242345678910111213141516171819[KG VOLUME])</f>
        <v>214.02975000000001</v>
      </c>
      <c r="N34" s="68">
        <f>SUM(N3:N33)</f>
        <v>325</v>
      </c>
      <c r="O34" s="147">
        <f>SUM(P3:P33)</f>
        <v>975000</v>
      </c>
      <c r="P34" s="148"/>
    </row>
    <row r="35" spans="1:16" ht="22.5" customHeight="1" x14ac:dyDescent="0.2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6"/>
      <c r="N35" s="88" t="s">
        <v>54</v>
      </c>
      <c r="O35" s="87"/>
      <c r="P35" s="87">
        <f>O34*10%</f>
        <v>97500</v>
      </c>
    </row>
    <row r="36" spans="1:16" x14ac:dyDescent="0.2">
      <c r="A36" s="11"/>
      <c r="B36" s="56" t="s">
        <v>47</v>
      </c>
      <c r="C36" s="55"/>
      <c r="D36" s="57" t="s">
        <v>48</v>
      </c>
      <c r="H36" s="63"/>
      <c r="N36" s="62" t="s">
        <v>34</v>
      </c>
      <c r="P36" s="69">
        <f>O34*1%</f>
        <v>9750</v>
      </c>
    </row>
    <row r="37" spans="1:16" x14ac:dyDescent="0.2">
      <c r="A37" s="11"/>
      <c r="H37" s="63"/>
      <c r="N37" s="62" t="s">
        <v>35</v>
      </c>
      <c r="P37" s="71">
        <v>0</v>
      </c>
    </row>
    <row r="38" spans="1:16" ht="15.75" thickBot="1" x14ac:dyDescent="0.25">
      <c r="A38" s="11"/>
      <c r="H38" s="63"/>
      <c r="N38" s="62" t="s">
        <v>36</v>
      </c>
      <c r="P38" s="71">
        <v>0</v>
      </c>
    </row>
    <row r="39" spans="1:16" x14ac:dyDescent="0.2">
      <c r="A39" s="11"/>
      <c r="H39" s="63"/>
      <c r="N39" s="66" t="s">
        <v>37</v>
      </c>
      <c r="O39" s="67"/>
      <c r="P39" s="70">
        <f>O34-P35+P36</f>
        <v>887250</v>
      </c>
    </row>
    <row r="40" spans="1:16" x14ac:dyDescent="0.2">
      <c r="B40" s="56"/>
      <c r="C40" s="55"/>
      <c r="D40" s="57"/>
    </row>
    <row r="42" spans="1:16" x14ac:dyDescent="0.2">
      <c r="A42" s="11"/>
      <c r="H42" s="63"/>
      <c r="P42" s="72"/>
    </row>
    <row r="43" spans="1:16" x14ac:dyDescent="0.2">
      <c r="A43" s="11"/>
      <c r="H43" s="63"/>
      <c r="O43" s="58"/>
      <c r="P43" s="72"/>
    </row>
    <row r="44" spans="1:16" s="3" customFormat="1" x14ac:dyDescent="0.25">
      <c r="A44" s="11"/>
      <c r="B44" s="2"/>
      <c r="C44" s="2"/>
      <c r="E44" s="12"/>
      <c r="H44" s="63"/>
      <c r="N44" s="14"/>
      <c r="O44" s="14"/>
      <c r="P44" s="14"/>
    </row>
    <row r="45" spans="1:16" s="3" customFormat="1" x14ac:dyDescent="0.25">
      <c r="A45" s="11"/>
      <c r="B45" s="2"/>
      <c r="C45" s="2"/>
      <c r="E45" s="12"/>
      <c r="H45" s="63"/>
      <c r="N45" s="14"/>
      <c r="O45" s="14"/>
      <c r="P45" s="14"/>
    </row>
    <row r="46" spans="1:16" s="3" customFormat="1" x14ac:dyDescent="0.25">
      <c r="A46" s="11"/>
      <c r="B46" s="2"/>
      <c r="C46" s="2"/>
      <c r="E46" s="12"/>
      <c r="H46" s="63"/>
      <c r="N46" s="14"/>
      <c r="O46" s="14"/>
      <c r="P46" s="14"/>
    </row>
    <row r="47" spans="1:16" s="3" customFormat="1" x14ac:dyDescent="0.25">
      <c r="A47" s="11"/>
      <c r="B47" s="2"/>
      <c r="C47" s="2"/>
      <c r="E47" s="12"/>
      <c r="H47" s="63"/>
      <c r="N47" s="14"/>
      <c r="O47" s="14"/>
      <c r="P47" s="14"/>
    </row>
    <row r="48" spans="1:16" s="3" customFormat="1" x14ac:dyDescent="0.25">
      <c r="A48" s="11"/>
      <c r="B48" s="2"/>
      <c r="C48" s="2"/>
      <c r="E48" s="12"/>
      <c r="H48" s="63"/>
      <c r="N48" s="14"/>
      <c r="O48" s="14"/>
      <c r="P48" s="14"/>
    </row>
    <row r="49" spans="1:16" s="3" customFormat="1" x14ac:dyDescent="0.25">
      <c r="A49" s="11"/>
      <c r="B49" s="2"/>
      <c r="C49" s="2"/>
      <c r="E49" s="12"/>
      <c r="H49" s="63"/>
      <c r="N49" s="14"/>
      <c r="O49" s="14"/>
      <c r="P49" s="14"/>
    </row>
    <row r="50" spans="1:16" s="3" customFormat="1" x14ac:dyDescent="0.25">
      <c r="A50" s="11"/>
      <c r="B50" s="2"/>
      <c r="C50" s="2"/>
      <c r="E50" s="12"/>
      <c r="H50" s="63"/>
      <c r="N50" s="14"/>
      <c r="O50" s="14"/>
      <c r="P50" s="14"/>
    </row>
    <row r="51" spans="1:16" s="3" customFormat="1" x14ac:dyDescent="0.25">
      <c r="A51" s="11"/>
      <c r="B51" s="2"/>
      <c r="C51" s="2"/>
      <c r="E51" s="12"/>
      <c r="H51" s="63"/>
      <c r="N51" s="14"/>
      <c r="O51" s="14"/>
      <c r="P51" s="14"/>
    </row>
    <row r="52" spans="1:16" s="3" customFormat="1" x14ac:dyDescent="0.25">
      <c r="A52" s="11"/>
      <c r="B52" s="2"/>
      <c r="C52" s="2"/>
      <c r="E52" s="12"/>
      <c r="H52" s="63"/>
      <c r="N52" s="14"/>
      <c r="O52" s="14"/>
      <c r="P52" s="14"/>
    </row>
    <row r="53" spans="1:16" s="3" customFormat="1" x14ac:dyDescent="0.25">
      <c r="A53" s="11"/>
      <c r="B53" s="2"/>
      <c r="C53" s="2"/>
      <c r="E53" s="12"/>
      <c r="H53" s="63"/>
      <c r="N53" s="14"/>
      <c r="O53" s="14"/>
      <c r="P53" s="14"/>
    </row>
    <row r="54" spans="1:16" s="3" customFormat="1" x14ac:dyDescent="0.25">
      <c r="A54" s="11"/>
      <c r="B54" s="2"/>
      <c r="C54" s="2"/>
      <c r="E54" s="12"/>
      <c r="H54" s="63"/>
      <c r="N54" s="14"/>
      <c r="O54" s="14"/>
      <c r="P54" s="14"/>
    </row>
    <row r="55" spans="1:16" s="3" customFormat="1" x14ac:dyDescent="0.25">
      <c r="A55" s="11"/>
      <c r="B55" s="2"/>
      <c r="C55" s="2"/>
      <c r="E55" s="12"/>
      <c r="H55" s="63"/>
      <c r="N55" s="14"/>
      <c r="O55" s="14"/>
      <c r="P55" s="14"/>
    </row>
  </sheetData>
  <mergeCells count="3">
    <mergeCell ref="A3:A4"/>
    <mergeCell ref="A34:L34"/>
    <mergeCell ref="O34:P34"/>
  </mergeCells>
  <conditionalFormatting sqref="B3">
    <cfRule type="duplicateValues" dxfId="287" priority="2"/>
  </conditionalFormatting>
  <conditionalFormatting sqref="B4:B33">
    <cfRule type="duplicateValues" dxfId="286" priority="6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rgb="FF92D050"/>
  </sheetPr>
  <dimension ref="A1:P30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K8" sqref="K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2608</v>
      </c>
      <c r="B3" s="106" t="s">
        <v>2600</v>
      </c>
      <c r="C3" s="9" t="s">
        <v>2601</v>
      </c>
      <c r="D3" s="77" t="s">
        <v>198</v>
      </c>
      <c r="E3" s="13">
        <v>44421</v>
      </c>
      <c r="F3" s="77" t="s">
        <v>2516</v>
      </c>
      <c r="G3" s="13">
        <v>44424</v>
      </c>
      <c r="H3" s="10" t="s">
        <v>2517</v>
      </c>
      <c r="I3" s="1">
        <v>107</v>
      </c>
      <c r="J3" s="1">
        <v>68</v>
      </c>
      <c r="K3" s="1">
        <v>49</v>
      </c>
      <c r="L3" s="1">
        <v>11</v>
      </c>
      <c r="M3" s="83">
        <v>89.131</v>
      </c>
      <c r="N3" s="8">
        <v>89</v>
      </c>
      <c r="O3" s="64">
        <v>3000</v>
      </c>
      <c r="P3" s="65">
        <f>Table2245236891011121314151617181920212224234567891011121314151617181920[[#This Row],[PEMBULATAN]]*O3</f>
        <v>267000</v>
      </c>
    </row>
    <row r="4" spans="1:16" ht="39" customHeight="1" x14ac:dyDescent="0.2">
      <c r="A4" s="143"/>
      <c r="B4" s="76" t="s">
        <v>2602</v>
      </c>
      <c r="C4" s="9" t="s">
        <v>2603</v>
      </c>
      <c r="D4" s="77" t="s">
        <v>198</v>
      </c>
      <c r="E4" s="13">
        <v>44421</v>
      </c>
      <c r="F4" s="77" t="s">
        <v>2516</v>
      </c>
      <c r="G4" s="13">
        <v>44424</v>
      </c>
      <c r="H4" s="10" t="s">
        <v>2517</v>
      </c>
      <c r="I4" s="1">
        <v>73</v>
      </c>
      <c r="J4" s="1">
        <v>50</v>
      </c>
      <c r="K4" s="1">
        <v>58</v>
      </c>
      <c r="L4" s="1">
        <v>12</v>
      </c>
      <c r="M4" s="83">
        <v>52.924999999999997</v>
      </c>
      <c r="N4" s="8">
        <v>53</v>
      </c>
      <c r="O4" s="64">
        <v>3000</v>
      </c>
      <c r="P4" s="65">
        <f>Table2245236891011121314151617181920212224234567891011121314151617181920[[#This Row],[PEMBULATAN]]*O4</f>
        <v>159000</v>
      </c>
    </row>
    <row r="5" spans="1:16" ht="39" customHeight="1" x14ac:dyDescent="0.2">
      <c r="A5" s="93"/>
      <c r="B5" s="76"/>
      <c r="C5" s="90" t="s">
        <v>2604</v>
      </c>
      <c r="D5" s="79" t="s">
        <v>198</v>
      </c>
      <c r="E5" s="13">
        <v>44421</v>
      </c>
      <c r="F5" s="77" t="s">
        <v>2516</v>
      </c>
      <c r="G5" s="13">
        <v>44424</v>
      </c>
      <c r="H5" s="78" t="s">
        <v>2517</v>
      </c>
      <c r="I5" s="15">
        <v>73</v>
      </c>
      <c r="J5" s="15">
        <v>50</v>
      </c>
      <c r="K5" s="15">
        <v>58</v>
      </c>
      <c r="L5" s="15">
        <v>12</v>
      </c>
      <c r="M5" s="84">
        <v>52.924999999999997</v>
      </c>
      <c r="N5" s="73">
        <v>53</v>
      </c>
      <c r="O5" s="64">
        <v>3000</v>
      </c>
      <c r="P5" s="65">
        <f>Table2245236891011121314151617181920212224234567891011121314151617181920[[#This Row],[PEMBULATAN]]*O5</f>
        <v>159000</v>
      </c>
    </row>
    <row r="6" spans="1:16" ht="39" customHeight="1" x14ac:dyDescent="0.2">
      <c r="A6" s="93"/>
      <c r="B6" s="76"/>
      <c r="C6" s="90" t="s">
        <v>2605</v>
      </c>
      <c r="D6" s="79" t="s">
        <v>198</v>
      </c>
      <c r="E6" s="13">
        <v>44421</v>
      </c>
      <c r="F6" s="77" t="s">
        <v>2516</v>
      </c>
      <c r="G6" s="13">
        <v>44424</v>
      </c>
      <c r="H6" s="78" t="s">
        <v>2517</v>
      </c>
      <c r="I6" s="15">
        <v>73</v>
      </c>
      <c r="J6" s="15">
        <v>50</v>
      </c>
      <c r="K6" s="15">
        <v>58</v>
      </c>
      <c r="L6" s="15">
        <v>12</v>
      </c>
      <c r="M6" s="84">
        <v>52.924999999999997</v>
      </c>
      <c r="N6" s="73">
        <v>53</v>
      </c>
      <c r="O6" s="64">
        <v>3000</v>
      </c>
      <c r="P6" s="65">
        <f>Table2245236891011121314151617181920212224234567891011121314151617181920[[#This Row],[PEMBULATAN]]*O6</f>
        <v>159000</v>
      </c>
    </row>
    <row r="7" spans="1:16" ht="39" customHeight="1" x14ac:dyDescent="0.2">
      <c r="A7" s="93"/>
      <c r="B7" s="76"/>
      <c r="C7" s="90" t="s">
        <v>2606</v>
      </c>
      <c r="D7" s="79" t="s">
        <v>198</v>
      </c>
      <c r="E7" s="13">
        <v>44421</v>
      </c>
      <c r="F7" s="77" t="s">
        <v>2516</v>
      </c>
      <c r="G7" s="13">
        <v>44424</v>
      </c>
      <c r="H7" s="78" t="s">
        <v>2517</v>
      </c>
      <c r="I7" s="15">
        <v>73</v>
      </c>
      <c r="J7" s="15">
        <v>50</v>
      </c>
      <c r="K7" s="15">
        <v>58</v>
      </c>
      <c r="L7" s="15">
        <v>12</v>
      </c>
      <c r="M7" s="84">
        <v>52.924999999999997</v>
      </c>
      <c r="N7" s="73">
        <v>53</v>
      </c>
      <c r="O7" s="64">
        <v>3000</v>
      </c>
      <c r="P7" s="65">
        <f>Table2245236891011121314151617181920212224234567891011121314151617181920[[#This Row],[PEMBULATAN]]*O7</f>
        <v>159000</v>
      </c>
    </row>
    <row r="8" spans="1:16" ht="39" customHeight="1" x14ac:dyDescent="0.2">
      <c r="A8" s="93"/>
      <c r="B8" s="76"/>
      <c r="C8" s="90" t="s">
        <v>2607</v>
      </c>
      <c r="D8" s="79" t="s">
        <v>198</v>
      </c>
      <c r="E8" s="13">
        <v>44421</v>
      </c>
      <c r="F8" s="77" t="s">
        <v>2516</v>
      </c>
      <c r="G8" s="13">
        <v>44424</v>
      </c>
      <c r="H8" s="78" t="s">
        <v>2517</v>
      </c>
      <c r="I8" s="15">
        <v>73</v>
      </c>
      <c r="J8" s="15">
        <v>50</v>
      </c>
      <c r="K8" s="15">
        <v>58</v>
      </c>
      <c r="L8" s="15">
        <v>12</v>
      </c>
      <c r="M8" s="84">
        <v>52.924999999999997</v>
      </c>
      <c r="N8" s="73">
        <v>53</v>
      </c>
      <c r="O8" s="64">
        <v>3000</v>
      </c>
      <c r="P8" s="65">
        <f>Table2245236891011121314151617181920212224234567891011121314151617181920[[#This Row],[PEMBULATAN]]*O8</f>
        <v>159000</v>
      </c>
    </row>
    <row r="9" spans="1:16" ht="22.5" customHeight="1" x14ac:dyDescent="0.2">
      <c r="A9" s="144" t="s">
        <v>33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6"/>
      <c r="M9" s="80">
        <f>SUBTOTAL(109,Table2245236891011121314151617181920212224234567891011121314151617181920[KG VOLUME])</f>
        <v>353.75600000000003</v>
      </c>
      <c r="N9" s="68">
        <f>SUM(N3:N8)</f>
        <v>354</v>
      </c>
      <c r="O9" s="147">
        <f>SUM(P3:P8)</f>
        <v>1062000</v>
      </c>
      <c r="P9" s="148"/>
    </row>
    <row r="10" spans="1:16" ht="22.5" customHeight="1" x14ac:dyDescent="0.2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6"/>
      <c r="N10" s="88" t="s">
        <v>54</v>
      </c>
      <c r="O10" s="87"/>
      <c r="P10" s="87">
        <f>O9*10%</f>
        <v>106200</v>
      </c>
    </row>
    <row r="11" spans="1:16" x14ac:dyDescent="0.2">
      <c r="A11" s="11"/>
      <c r="B11" s="56" t="s">
        <v>47</v>
      </c>
      <c r="C11" s="55"/>
      <c r="D11" s="57" t="s">
        <v>48</v>
      </c>
      <c r="H11" s="63"/>
      <c r="N11" s="62" t="s">
        <v>34</v>
      </c>
      <c r="P11" s="69">
        <f>O9*1%</f>
        <v>10620</v>
      </c>
    </row>
    <row r="12" spans="1:16" x14ac:dyDescent="0.2">
      <c r="A12" s="11"/>
      <c r="H12" s="63"/>
      <c r="N12" s="62" t="s">
        <v>35</v>
      </c>
      <c r="P12" s="71">
        <v>0</v>
      </c>
    </row>
    <row r="13" spans="1:16" ht="15.75" thickBot="1" x14ac:dyDescent="0.25">
      <c r="A13" s="11"/>
      <c r="H13" s="63"/>
      <c r="N13" s="62" t="s">
        <v>36</v>
      </c>
      <c r="P13" s="71">
        <v>0</v>
      </c>
    </row>
    <row r="14" spans="1:16" x14ac:dyDescent="0.2">
      <c r="A14" s="11"/>
      <c r="H14" s="63"/>
      <c r="N14" s="66" t="s">
        <v>37</v>
      </c>
      <c r="O14" s="67"/>
      <c r="P14" s="70">
        <f>O9-P10+P11</f>
        <v>966420</v>
      </c>
    </row>
    <row r="15" spans="1:16" x14ac:dyDescent="0.2">
      <c r="B15" s="56"/>
      <c r="C15" s="55"/>
      <c r="D15" s="57"/>
    </row>
    <row r="17" spans="1:16" x14ac:dyDescent="0.2">
      <c r="A17" s="11"/>
      <c r="H17" s="63"/>
      <c r="P17" s="72"/>
    </row>
    <row r="18" spans="1:16" x14ac:dyDescent="0.2">
      <c r="A18" s="11"/>
      <c r="H18" s="63"/>
      <c r="O18" s="58"/>
      <c r="P18" s="72"/>
    </row>
    <row r="19" spans="1:16" s="3" customFormat="1" x14ac:dyDescent="0.25">
      <c r="A19" s="11"/>
      <c r="B19" s="2"/>
      <c r="C19" s="2"/>
      <c r="E19" s="12"/>
      <c r="H19" s="63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3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3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3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3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3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3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3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3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3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3"/>
      <c r="N29" s="14"/>
      <c r="O29" s="14"/>
      <c r="P29" s="14"/>
    </row>
    <row r="30" spans="1:16" s="3" customFormat="1" x14ac:dyDescent="0.25">
      <c r="A30" s="11"/>
      <c r="B30" s="2"/>
      <c r="C30" s="2"/>
      <c r="E30" s="12"/>
      <c r="H30" s="63"/>
      <c r="N30" s="14"/>
      <c r="O30" s="14"/>
      <c r="P30" s="14"/>
    </row>
  </sheetData>
  <mergeCells count="3">
    <mergeCell ref="A3:A4"/>
    <mergeCell ref="A9:L9"/>
    <mergeCell ref="O9:P9"/>
  </mergeCells>
  <conditionalFormatting sqref="B3">
    <cfRule type="duplicateValues" dxfId="270" priority="2"/>
  </conditionalFormatting>
  <conditionalFormatting sqref="B4:B8">
    <cfRule type="duplicateValues" dxfId="269" priority="70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rgb="FF92D050"/>
  </sheetPr>
  <dimension ref="A1:P273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C246" sqref="C24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25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2861</v>
      </c>
      <c r="B3" s="75" t="s">
        <v>2609</v>
      </c>
      <c r="C3" s="9" t="s">
        <v>2610</v>
      </c>
      <c r="D3" s="77" t="s">
        <v>198</v>
      </c>
      <c r="E3" s="13">
        <v>44421</v>
      </c>
      <c r="F3" s="77" t="s">
        <v>2516</v>
      </c>
      <c r="G3" s="13">
        <v>44424</v>
      </c>
      <c r="H3" s="10" t="s">
        <v>2517</v>
      </c>
      <c r="I3" s="1">
        <v>90</v>
      </c>
      <c r="J3" s="1">
        <v>60</v>
      </c>
      <c r="K3" s="1">
        <v>30</v>
      </c>
      <c r="L3" s="1">
        <v>12</v>
      </c>
      <c r="M3" s="83">
        <v>40.5</v>
      </c>
      <c r="N3" s="8">
        <v>41</v>
      </c>
      <c r="O3" s="64">
        <v>3000</v>
      </c>
      <c r="P3" s="65">
        <f>Table224523689101112131415161718192021222423456789101112131415161718192021[[#This Row],[PEMBULATAN]]*O3</f>
        <v>123000</v>
      </c>
    </row>
    <row r="4" spans="1:16" ht="39" customHeight="1" x14ac:dyDescent="0.2">
      <c r="A4" s="143"/>
      <c r="B4" s="76"/>
      <c r="C4" s="9" t="s">
        <v>2611</v>
      </c>
      <c r="D4" s="77" t="s">
        <v>198</v>
      </c>
      <c r="E4" s="13">
        <v>44421</v>
      </c>
      <c r="F4" s="77" t="s">
        <v>2516</v>
      </c>
      <c r="G4" s="13">
        <v>44424</v>
      </c>
      <c r="H4" s="10" t="s">
        <v>2517</v>
      </c>
      <c r="I4" s="1">
        <v>90</v>
      </c>
      <c r="J4" s="1">
        <v>55</v>
      </c>
      <c r="K4" s="1">
        <v>25</v>
      </c>
      <c r="L4" s="1">
        <v>12</v>
      </c>
      <c r="M4" s="83">
        <v>30.9375</v>
      </c>
      <c r="N4" s="8">
        <v>31</v>
      </c>
      <c r="O4" s="64">
        <v>3000</v>
      </c>
      <c r="P4" s="65">
        <f>Table224523689101112131415161718192021222423456789101112131415161718192021[[#This Row],[PEMBULATAN]]*O4</f>
        <v>93000</v>
      </c>
    </row>
    <row r="5" spans="1:16" ht="39" customHeight="1" x14ac:dyDescent="0.2">
      <c r="A5" s="93"/>
      <c r="B5" s="76"/>
      <c r="C5" s="90" t="s">
        <v>2612</v>
      </c>
      <c r="D5" s="79" t="s">
        <v>198</v>
      </c>
      <c r="E5" s="13">
        <v>44421</v>
      </c>
      <c r="F5" s="77" t="s">
        <v>2516</v>
      </c>
      <c r="G5" s="13">
        <v>44424</v>
      </c>
      <c r="H5" s="78" t="s">
        <v>2517</v>
      </c>
      <c r="I5" s="15">
        <v>80</v>
      </c>
      <c r="J5" s="15">
        <v>60</v>
      </c>
      <c r="K5" s="15">
        <v>20</v>
      </c>
      <c r="L5" s="15">
        <v>10</v>
      </c>
      <c r="M5" s="84">
        <v>24</v>
      </c>
      <c r="N5" s="73">
        <v>24</v>
      </c>
      <c r="O5" s="64">
        <v>3000</v>
      </c>
      <c r="P5" s="65">
        <f>Table224523689101112131415161718192021222423456789101112131415161718192021[[#This Row],[PEMBULATAN]]*O5</f>
        <v>72000</v>
      </c>
    </row>
    <row r="6" spans="1:16" ht="39" customHeight="1" x14ac:dyDescent="0.2">
      <c r="A6" s="94"/>
      <c r="B6" s="76"/>
      <c r="C6" s="90" t="s">
        <v>2613</v>
      </c>
      <c r="D6" s="79" t="s">
        <v>198</v>
      </c>
      <c r="E6" s="13">
        <v>44421</v>
      </c>
      <c r="F6" s="77" t="s">
        <v>2516</v>
      </c>
      <c r="G6" s="13">
        <v>44424</v>
      </c>
      <c r="H6" s="78" t="s">
        <v>2517</v>
      </c>
      <c r="I6" s="15">
        <v>42</v>
      </c>
      <c r="J6" s="15">
        <v>34</v>
      </c>
      <c r="K6" s="15">
        <v>20</v>
      </c>
      <c r="L6" s="15">
        <v>3</v>
      </c>
      <c r="M6" s="84">
        <v>7.14</v>
      </c>
      <c r="N6" s="73">
        <v>7</v>
      </c>
      <c r="O6" s="64">
        <v>3000</v>
      </c>
      <c r="P6" s="65">
        <f>Table224523689101112131415161718192021222423456789101112131415161718192021[[#This Row],[PEMBULATAN]]*O6</f>
        <v>21000</v>
      </c>
    </row>
    <row r="7" spans="1:16" ht="39" customHeight="1" x14ac:dyDescent="0.2">
      <c r="A7" s="94"/>
      <c r="B7" s="76"/>
      <c r="C7" s="90" t="s">
        <v>2614</v>
      </c>
      <c r="D7" s="79" t="s">
        <v>198</v>
      </c>
      <c r="E7" s="13">
        <v>44421</v>
      </c>
      <c r="F7" s="77" t="s">
        <v>2516</v>
      </c>
      <c r="G7" s="13">
        <v>44424</v>
      </c>
      <c r="H7" s="78" t="s">
        <v>2517</v>
      </c>
      <c r="I7" s="15">
        <v>83</v>
      </c>
      <c r="J7" s="15">
        <v>55</v>
      </c>
      <c r="K7" s="15">
        <v>28</v>
      </c>
      <c r="L7" s="15">
        <v>16</v>
      </c>
      <c r="M7" s="84">
        <v>31.954999999999998</v>
      </c>
      <c r="N7" s="73">
        <v>32</v>
      </c>
      <c r="O7" s="64">
        <v>3000</v>
      </c>
      <c r="P7" s="65">
        <f>Table224523689101112131415161718192021222423456789101112131415161718192021[[#This Row],[PEMBULATAN]]*O7</f>
        <v>96000</v>
      </c>
    </row>
    <row r="8" spans="1:16" ht="39" customHeight="1" x14ac:dyDescent="0.2">
      <c r="A8" s="94"/>
      <c r="B8" s="76"/>
      <c r="C8" s="90" t="s">
        <v>2615</v>
      </c>
      <c r="D8" s="79" t="s">
        <v>198</v>
      </c>
      <c r="E8" s="13">
        <v>44421</v>
      </c>
      <c r="F8" s="77" t="s">
        <v>2516</v>
      </c>
      <c r="G8" s="13">
        <v>44424</v>
      </c>
      <c r="H8" s="78" t="s">
        <v>2517</v>
      </c>
      <c r="I8" s="15">
        <v>115</v>
      </c>
      <c r="J8" s="15">
        <v>70</v>
      </c>
      <c r="K8" s="15">
        <v>40</v>
      </c>
      <c r="L8" s="15">
        <v>30</v>
      </c>
      <c r="M8" s="84">
        <v>80.5</v>
      </c>
      <c r="N8" s="73">
        <v>81</v>
      </c>
      <c r="O8" s="64">
        <v>3000</v>
      </c>
      <c r="P8" s="65">
        <f>Table224523689101112131415161718192021222423456789101112131415161718192021[[#This Row],[PEMBULATAN]]*O8</f>
        <v>243000</v>
      </c>
    </row>
    <row r="9" spans="1:16" ht="39" customHeight="1" x14ac:dyDescent="0.2">
      <c r="A9" s="94"/>
      <c r="B9" s="76"/>
      <c r="C9" s="90" t="s">
        <v>2616</v>
      </c>
      <c r="D9" s="79" t="s">
        <v>198</v>
      </c>
      <c r="E9" s="13">
        <v>44421</v>
      </c>
      <c r="F9" s="77" t="s">
        <v>2516</v>
      </c>
      <c r="G9" s="13">
        <v>44424</v>
      </c>
      <c r="H9" s="78" t="s">
        <v>2517</v>
      </c>
      <c r="I9" s="15">
        <v>95</v>
      </c>
      <c r="J9" s="15">
        <v>50</v>
      </c>
      <c r="K9" s="15">
        <v>44</v>
      </c>
      <c r="L9" s="15">
        <v>27</v>
      </c>
      <c r="M9" s="84">
        <v>52.25</v>
      </c>
      <c r="N9" s="73">
        <v>52</v>
      </c>
      <c r="O9" s="64">
        <v>3000</v>
      </c>
      <c r="P9" s="65">
        <f>Table224523689101112131415161718192021222423456789101112131415161718192021[[#This Row],[PEMBULATAN]]*O9</f>
        <v>156000</v>
      </c>
    </row>
    <row r="10" spans="1:16" ht="39" customHeight="1" x14ac:dyDescent="0.2">
      <c r="A10" s="94"/>
      <c r="B10" s="76"/>
      <c r="C10" s="90" t="s">
        <v>2617</v>
      </c>
      <c r="D10" s="79" t="s">
        <v>198</v>
      </c>
      <c r="E10" s="13">
        <v>44421</v>
      </c>
      <c r="F10" s="77" t="s">
        <v>2516</v>
      </c>
      <c r="G10" s="13">
        <v>44424</v>
      </c>
      <c r="H10" s="78" t="s">
        <v>2517</v>
      </c>
      <c r="I10" s="15">
        <v>80</v>
      </c>
      <c r="J10" s="15">
        <v>60</v>
      </c>
      <c r="K10" s="15">
        <v>25</v>
      </c>
      <c r="L10" s="15">
        <v>12</v>
      </c>
      <c r="M10" s="84">
        <v>30</v>
      </c>
      <c r="N10" s="73">
        <v>30</v>
      </c>
      <c r="O10" s="64">
        <v>3000</v>
      </c>
      <c r="P10" s="65">
        <f>Table224523689101112131415161718192021222423456789101112131415161718192021[[#This Row],[PEMBULATAN]]*O10</f>
        <v>90000</v>
      </c>
    </row>
    <row r="11" spans="1:16" ht="39" customHeight="1" x14ac:dyDescent="0.2">
      <c r="A11" s="94"/>
      <c r="B11" s="76"/>
      <c r="C11" s="90" t="s">
        <v>2618</v>
      </c>
      <c r="D11" s="79" t="s">
        <v>198</v>
      </c>
      <c r="E11" s="13">
        <v>44421</v>
      </c>
      <c r="F11" s="77" t="s">
        <v>2516</v>
      </c>
      <c r="G11" s="13">
        <v>44424</v>
      </c>
      <c r="H11" s="78" t="s">
        <v>2517</v>
      </c>
      <c r="I11" s="15">
        <v>80</v>
      </c>
      <c r="J11" s="15">
        <v>60</v>
      </c>
      <c r="K11" s="15">
        <v>25</v>
      </c>
      <c r="L11" s="15">
        <v>17</v>
      </c>
      <c r="M11" s="84">
        <v>30</v>
      </c>
      <c r="N11" s="73">
        <v>30</v>
      </c>
      <c r="O11" s="64">
        <v>3000</v>
      </c>
      <c r="P11" s="65">
        <f>Table224523689101112131415161718192021222423456789101112131415161718192021[[#This Row],[PEMBULATAN]]*O11</f>
        <v>90000</v>
      </c>
    </row>
    <row r="12" spans="1:16" ht="39" customHeight="1" x14ac:dyDescent="0.2">
      <c r="A12" s="94"/>
      <c r="B12" s="76"/>
      <c r="C12" s="90" t="s">
        <v>2619</v>
      </c>
      <c r="D12" s="79" t="s">
        <v>198</v>
      </c>
      <c r="E12" s="13">
        <v>44421</v>
      </c>
      <c r="F12" s="77" t="s">
        <v>2516</v>
      </c>
      <c r="G12" s="13">
        <v>44424</v>
      </c>
      <c r="H12" s="78" t="s">
        <v>2517</v>
      </c>
      <c r="I12" s="15">
        <v>60</v>
      </c>
      <c r="J12" s="15">
        <v>55</v>
      </c>
      <c r="K12" s="15">
        <v>20</v>
      </c>
      <c r="L12" s="15">
        <v>4</v>
      </c>
      <c r="M12" s="84">
        <v>16.5</v>
      </c>
      <c r="N12" s="73">
        <v>17</v>
      </c>
      <c r="O12" s="64">
        <v>3000</v>
      </c>
      <c r="P12" s="65">
        <f>Table224523689101112131415161718192021222423456789101112131415161718192021[[#This Row],[PEMBULATAN]]*O12</f>
        <v>51000</v>
      </c>
    </row>
    <row r="13" spans="1:16" ht="39" customHeight="1" x14ac:dyDescent="0.2">
      <c r="A13" s="94"/>
      <c r="B13" s="76"/>
      <c r="C13" s="90" t="s">
        <v>2620</v>
      </c>
      <c r="D13" s="79" t="s">
        <v>198</v>
      </c>
      <c r="E13" s="13">
        <v>44421</v>
      </c>
      <c r="F13" s="77" t="s">
        <v>2516</v>
      </c>
      <c r="G13" s="13">
        <v>44424</v>
      </c>
      <c r="H13" s="78" t="s">
        <v>2517</v>
      </c>
      <c r="I13" s="15">
        <v>80</v>
      </c>
      <c r="J13" s="15">
        <v>60</v>
      </c>
      <c r="K13" s="15">
        <v>35</v>
      </c>
      <c r="L13" s="15">
        <v>16</v>
      </c>
      <c r="M13" s="84">
        <v>42</v>
      </c>
      <c r="N13" s="73">
        <v>42</v>
      </c>
      <c r="O13" s="64">
        <v>3000</v>
      </c>
      <c r="P13" s="65">
        <f>Table224523689101112131415161718192021222423456789101112131415161718192021[[#This Row],[PEMBULATAN]]*O13</f>
        <v>126000</v>
      </c>
    </row>
    <row r="14" spans="1:16" ht="39" customHeight="1" x14ac:dyDescent="0.2">
      <c r="A14" s="94"/>
      <c r="B14" s="76"/>
      <c r="C14" s="90" t="s">
        <v>2621</v>
      </c>
      <c r="D14" s="79" t="s">
        <v>198</v>
      </c>
      <c r="E14" s="13">
        <v>44421</v>
      </c>
      <c r="F14" s="77" t="s">
        <v>2516</v>
      </c>
      <c r="G14" s="13">
        <v>44424</v>
      </c>
      <c r="H14" s="78" t="s">
        <v>2517</v>
      </c>
      <c r="I14" s="15">
        <v>85</v>
      </c>
      <c r="J14" s="15">
        <v>60</v>
      </c>
      <c r="K14" s="15">
        <v>35</v>
      </c>
      <c r="L14" s="15">
        <v>13</v>
      </c>
      <c r="M14" s="84">
        <v>44.625</v>
      </c>
      <c r="N14" s="73">
        <v>45</v>
      </c>
      <c r="O14" s="64">
        <v>3000</v>
      </c>
      <c r="P14" s="65">
        <f>Table224523689101112131415161718192021222423456789101112131415161718192021[[#This Row],[PEMBULATAN]]*O14</f>
        <v>135000</v>
      </c>
    </row>
    <row r="15" spans="1:16" ht="39" customHeight="1" x14ac:dyDescent="0.2">
      <c r="A15" s="94"/>
      <c r="B15" s="76"/>
      <c r="C15" s="90" t="s">
        <v>2622</v>
      </c>
      <c r="D15" s="79" t="s">
        <v>198</v>
      </c>
      <c r="E15" s="13">
        <v>44421</v>
      </c>
      <c r="F15" s="77" t="s">
        <v>2516</v>
      </c>
      <c r="G15" s="13">
        <v>44424</v>
      </c>
      <c r="H15" s="78" t="s">
        <v>2517</v>
      </c>
      <c r="I15" s="15">
        <v>85</v>
      </c>
      <c r="J15" s="15">
        <v>60</v>
      </c>
      <c r="K15" s="15">
        <v>30</v>
      </c>
      <c r="L15" s="15">
        <v>21</v>
      </c>
      <c r="M15" s="84">
        <v>38.25</v>
      </c>
      <c r="N15" s="73">
        <v>38</v>
      </c>
      <c r="O15" s="64">
        <v>3000</v>
      </c>
      <c r="P15" s="65">
        <f>Table224523689101112131415161718192021222423456789101112131415161718192021[[#This Row],[PEMBULATAN]]*O15</f>
        <v>114000</v>
      </c>
    </row>
    <row r="16" spans="1:16" ht="39" customHeight="1" x14ac:dyDescent="0.2">
      <c r="A16" s="94"/>
      <c r="B16" s="76"/>
      <c r="C16" s="90" t="s">
        <v>2623</v>
      </c>
      <c r="D16" s="79" t="s">
        <v>198</v>
      </c>
      <c r="E16" s="13">
        <v>44421</v>
      </c>
      <c r="F16" s="77" t="s">
        <v>2516</v>
      </c>
      <c r="G16" s="13">
        <v>44424</v>
      </c>
      <c r="H16" s="78" t="s">
        <v>2517</v>
      </c>
      <c r="I16" s="15">
        <v>55</v>
      </c>
      <c r="J16" s="15">
        <v>60</v>
      </c>
      <c r="K16" s="15">
        <v>28</v>
      </c>
      <c r="L16" s="15">
        <v>8</v>
      </c>
      <c r="M16" s="84">
        <v>23.1</v>
      </c>
      <c r="N16" s="73">
        <v>23</v>
      </c>
      <c r="O16" s="64">
        <v>3000</v>
      </c>
      <c r="P16" s="65">
        <f>Table224523689101112131415161718192021222423456789101112131415161718192021[[#This Row],[PEMBULATAN]]*O16</f>
        <v>69000</v>
      </c>
    </row>
    <row r="17" spans="1:16" ht="39" customHeight="1" x14ac:dyDescent="0.2">
      <c r="A17" s="123"/>
      <c r="B17" s="92"/>
      <c r="C17" s="90" t="s">
        <v>2624</v>
      </c>
      <c r="D17" s="79" t="s">
        <v>198</v>
      </c>
      <c r="E17" s="13">
        <v>44421</v>
      </c>
      <c r="F17" s="77" t="s">
        <v>2516</v>
      </c>
      <c r="G17" s="13">
        <v>44424</v>
      </c>
      <c r="H17" s="78" t="s">
        <v>2517</v>
      </c>
      <c r="I17" s="15">
        <v>85</v>
      </c>
      <c r="J17" s="15">
        <v>50</v>
      </c>
      <c r="K17" s="15">
        <v>20</v>
      </c>
      <c r="L17" s="15">
        <v>14</v>
      </c>
      <c r="M17" s="84">
        <v>21.25</v>
      </c>
      <c r="N17" s="73">
        <v>21</v>
      </c>
      <c r="O17" s="64">
        <v>3000</v>
      </c>
      <c r="P17" s="65">
        <f>Table224523689101112131415161718192021222423456789101112131415161718192021[[#This Row],[PEMBULATAN]]*O17</f>
        <v>63000</v>
      </c>
    </row>
    <row r="18" spans="1:16" ht="39" customHeight="1" x14ac:dyDescent="0.2">
      <c r="A18" s="94"/>
      <c r="B18" s="76"/>
      <c r="C18" s="113" t="s">
        <v>2625</v>
      </c>
      <c r="D18" s="114" t="s">
        <v>198</v>
      </c>
      <c r="E18" s="115">
        <v>44421</v>
      </c>
      <c r="F18" s="116" t="s">
        <v>2516</v>
      </c>
      <c r="G18" s="115">
        <v>44424</v>
      </c>
      <c r="H18" s="117" t="s">
        <v>2517</v>
      </c>
      <c r="I18" s="118">
        <v>80</v>
      </c>
      <c r="J18" s="118">
        <v>45</v>
      </c>
      <c r="K18" s="118">
        <v>25</v>
      </c>
      <c r="L18" s="118">
        <v>11</v>
      </c>
      <c r="M18" s="119">
        <v>22.5</v>
      </c>
      <c r="N18" s="120">
        <v>23</v>
      </c>
      <c r="O18" s="121">
        <v>3000</v>
      </c>
      <c r="P18" s="122">
        <f>Table224523689101112131415161718192021222423456789101112131415161718192021[[#This Row],[PEMBULATAN]]*O18</f>
        <v>69000</v>
      </c>
    </row>
    <row r="19" spans="1:16" ht="39" customHeight="1" x14ac:dyDescent="0.2">
      <c r="A19" s="94"/>
      <c r="B19" s="76"/>
      <c r="C19" s="90" t="s">
        <v>2626</v>
      </c>
      <c r="D19" s="79" t="s">
        <v>198</v>
      </c>
      <c r="E19" s="13">
        <v>44421</v>
      </c>
      <c r="F19" s="77" t="s">
        <v>2516</v>
      </c>
      <c r="G19" s="13">
        <v>44424</v>
      </c>
      <c r="H19" s="78" t="s">
        <v>2517</v>
      </c>
      <c r="I19" s="15">
        <v>65</v>
      </c>
      <c r="J19" s="15">
        <v>65</v>
      </c>
      <c r="K19" s="15">
        <v>25</v>
      </c>
      <c r="L19" s="15">
        <v>10</v>
      </c>
      <c r="M19" s="84">
        <v>26.40625</v>
      </c>
      <c r="N19" s="73">
        <v>27</v>
      </c>
      <c r="O19" s="64">
        <v>3000</v>
      </c>
      <c r="P19" s="65">
        <f>Table224523689101112131415161718192021222423456789101112131415161718192021[[#This Row],[PEMBULATAN]]*O19</f>
        <v>81000</v>
      </c>
    </row>
    <row r="20" spans="1:16" ht="39" customHeight="1" x14ac:dyDescent="0.2">
      <c r="A20" s="94"/>
      <c r="B20" s="76"/>
      <c r="C20" s="90" t="s">
        <v>2627</v>
      </c>
      <c r="D20" s="79" t="s">
        <v>198</v>
      </c>
      <c r="E20" s="13">
        <v>44421</v>
      </c>
      <c r="F20" s="77" t="s">
        <v>2516</v>
      </c>
      <c r="G20" s="13">
        <v>44424</v>
      </c>
      <c r="H20" s="78" t="s">
        <v>2517</v>
      </c>
      <c r="I20" s="15">
        <v>100</v>
      </c>
      <c r="J20" s="15">
        <v>65</v>
      </c>
      <c r="K20" s="15">
        <v>30</v>
      </c>
      <c r="L20" s="15">
        <v>24</v>
      </c>
      <c r="M20" s="84">
        <v>48.75</v>
      </c>
      <c r="N20" s="73">
        <v>49</v>
      </c>
      <c r="O20" s="64">
        <v>3000</v>
      </c>
      <c r="P20" s="65">
        <f>Table224523689101112131415161718192021222423456789101112131415161718192021[[#This Row],[PEMBULATAN]]*O20</f>
        <v>147000</v>
      </c>
    </row>
    <row r="21" spans="1:16" ht="39" customHeight="1" x14ac:dyDescent="0.2">
      <c r="A21" s="94"/>
      <c r="B21" s="76"/>
      <c r="C21" s="90" t="s">
        <v>2628</v>
      </c>
      <c r="D21" s="79" t="s">
        <v>198</v>
      </c>
      <c r="E21" s="13">
        <v>44421</v>
      </c>
      <c r="F21" s="77" t="s">
        <v>2516</v>
      </c>
      <c r="G21" s="13">
        <v>44424</v>
      </c>
      <c r="H21" s="78" t="s">
        <v>2517</v>
      </c>
      <c r="I21" s="15">
        <v>90</v>
      </c>
      <c r="J21" s="15">
        <v>90</v>
      </c>
      <c r="K21" s="15">
        <v>30</v>
      </c>
      <c r="L21" s="15">
        <v>30</v>
      </c>
      <c r="M21" s="84">
        <v>60.75</v>
      </c>
      <c r="N21" s="73">
        <v>61</v>
      </c>
      <c r="O21" s="64">
        <v>3000</v>
      </c>
      <c r="P21" s="65">
        <f>Table224523689101112131415161718192021222423456789101112131415161718192021[[#This Row],[PEMBULATAN]]*O21</f>
        <v>183000</v>
      </c>
    </row>
    <row r="22" spans="1:16" ht="39" customHeight="1" x14ac:dyDescent="0.2">
      <c r="A22" s="94"/>
      <c r="B22" s="76"/>
      <c r="C22" s="90" t="s">
        <v>2629</v>
      </c>
      <c r="D22" s="79" t="s">
        <v>198</v>
      </c>
      <c r="E22" s="13">
        <v>44421</v>
      </c>
      <c r="F22" s="77" t="s">
        <v>2516</v>
      </c>
      <c r="G22" s="13">
        <v>44424</v>
      </c>
      <c r="H22" s="78" t="s">
        <v>2517</v>
      </c>
      <c r="I22" s="15">
        <v>85</v>
      </c>
      <c r="J22" s="15">
        <v>65</v>
      </c>
      <c r="K22" s="15">
        <v>20</v>
      </c>
      <c r="L22" s="15">
        <v>9</v>
      </c>
      <c r="M22" s="84">
        <v>27.625</v>
      </c>
      <c r="N22" s="73">
        <v>28</v>
      </c>
      <c r="O22" s="64">
        <v>3000</v>
      </c>
      <c r="P22" s="65">
        <f>Table224523689101112131415161718192021222423456789101112131415161718192021[[#This Row],[PEMBULATAN]]*O22</f>
        <v>84000</v>
      </c>
    </row>
    <row r="23" spans="1:16" ht="39" customHeight="1" x14ac:dyDescent="0.2">
      <c r="A23" s="94"/>
      <c r="B23" s="76"/>
      <c r="C23" s="90" t="s">
        <v>2630</v>
      </c>
      <c r="D23" s="79" t="s">
        <v>198</v>
      </c>
      <c r="E23" s="13">
        <v>44421</v>
      </c>
      <c r="F23" s="77" t="s">
        <v>2516</v>
      </c>
      <c r="G23" s="13">
        <v>44424</v>
      </c>
      <c r="H23" s="78" t="s">
        <v>2517</v>
      </c>
      <c r="I23" s="15">
        <v>70</v>
      </c>
      <c r="J23" s="15">
        <v>60</v>
      </c>
      <c r="K23" s="15">
        <v>25</v>
      </c>
      <c r="L23" s="15">
        <v>10</v>
      </c>
      <c r="M23" s="84">
        <v>26.25</v>
      </c>
      <c r="N23" s="73">
        <v>26</v>
      </c>
      <c r="O23" s="64">
        <v>3000</v>
      </c>
      <c r="P23" s="65">
        <f>Table224523689101112131415161718192021222423456789101112131415161718192021[[#This Row],[PEMBULATAN]]*O23</f>
        <v>78000</v>
      </c>
    </row>
    <row r="24" spans="1:16" ht="39" customHeight="1" x14ac:dyDescent="0.2">
      <c r="A24" s="94"/>
      <c r="B24" s="76"/>
      <c r="C24" s="90" t="s">
        <v>2631</v>
      </c>
      <c r="D24" s="79" t="s">
        <v>198</v>
      </c>
      <c r="E24" s="13">
        <v>44421</v>
      </c>
      <c r="F24" s="77" t="s">
        <v>2516</v>
      </c>
      <c r="G24" s="13">
        <v>44424</v>
      </c>
      <c r="H24" s="78" t="s">
        <v>2517</v>
      </c>
      <c r="I24" s="15">
        <v>70</v>
      </c>
      <c r="J24" s="15">
        <v>50</v>
      </c>
      <c r="K24" s="15">
        <v>27</v>
      </c>
      <c r="L24" s="15">
        <v>15</v>
      </c>
      <c r="M24" s="84">
        <v>23.625</v>
      </c>
      <c r="N24" s="73">
        <v>24</v>
      </c>
      <c r="O24" s="64">
        <v>3000</v>
      </c>
      <c r="P24" s="65">
        <f>Table224523689101112131415161718192021222423456789101112131415161718192021[[#This Row],[PEMBULATAN]]*O24</f>
        <v>72000</v>
      </c>
    </row>
    <row r="25" spans="1:16" ht="39" customHeight="1" x14ac:dyDescent="0.2">
      <c r="A25" s="94"/>
      <c r="B25" s="76"/>
      <c r="C25" s="90" t="s">
        <v>2632</v>
      </c>
      <c r="D25" s="79" t="s">
        <v>198</v>
      </c>
      <c r="E25" s="13">
        <v>44421</v>
      </c>
      <c r="F25" s="77" t="s">
        <v>2516</v>
      </c>
      <c r="G25" s="13">
        <v>44424</v>
      </c>
      <c r="H25" s="78" t="s">
        <v>2517</v>
      </c>
      <c r="I25" s="15">
        <v>90</v>
      </c>
      <c r="J25" s="15">
        <v>60</v>
      </c>
      <c r="K25" s="15">
        <v>25</v>
      </c>
      <c r="L25" s="15">
        <v>7</v>
      </c>
      <c r="M25" s="84">
        <v>33.75</v>
      </c>
      <c r="N25" s="73">
        <v>34</v>
      </c>
      <c r="O25" s="64">
        <v>3000</v>
      </c>
      <c r="P25" s="65">
        <f>Table224523689101112131415161718192021222423456789101112131415161718192021[[#This Row],[PEMBULATAN]]*O25</f>
        <v>102000</v>
      </c>
    </row>
    <row r="26" spans="1:16" ht="39" customHeight="1" x14ac:dyDescent="0.2">
      <c r="A26" s="94"/>
      <c r="B26" s="76"/>
      <c r="C26" s="90" t="s">
        <v>2633</v>
      </c>
      <c r="D26" s="79" t="s">
        <v>198</v>
      </c>
      <c r="E26" s="13">
        <v>44421</v>
      </c>
      <c r="F26" s="77" t="s">
        <v>2516</v>
      </c>
      <c r="G26" s="13">
        <v>44424</v>
      </c>
      <c r="H26" s="78" t="s">
        <v>2517</v>
      </c>
      <c r="I26" s="15">
        <v>80</v>
      </c>
      <c r="J26" s="15">
        <v>60</v>
      </c>
      <c r="K26" s="15">
        <v>28</v>
      </c>
      <c r="L26" s="15">
        <v>6</v>
      </c>
      <c r="M26" s="84">
        <v>33.6</v>
      </c>
      <c r="N26" s="73">
        <v>34</v>
      </c>
      <c r="O26" s="64">
        <v>3000</v>
      </c>
      <c r="P26" s="65">
        <f>Table224523689101112131415161718192021222423456789101112131415161718192021[[#This Row],[PEMBULATAN]]*O26</f>
        <v>102000</v>
      </c>
    </row>
    <row r="27" spans="1:16" ht="39" customHeight="1" x14ac:dyDescent="0.2">
      <c r="A27" s="94"/>
      <c r="B27" s="76"/>
      <c r="C27" s="90" t="s">
        <v>2634</v>
      </c>
      <c r="D27" s="79" t="s">
        <v>198</v>
      </c>
      <c r="E27" s="13">
        <v>44421</v>
      </c>
      <c r="F27" s="77" t="s">
        <v>2516</v>
      </c>
      <c r="G27" s="13">
        <v>44424</v>
      </c>
      <c r="H27" s="78" t="s">
        <v>2517</v>
      </c>
      <c r="I27" s="15">
        <v>85</v>
      </c>
      <c r="J27" s="15">
        <v>55</v>
      </c>
      <c r="K27" s="15">
        <v>26</v>
      </c>
      <c r="L27" s="15">
        <v>11</v>
      </c>
      <c r="M27" s="84">
        <v>30.387499999999999</v>
      </c>
      <c r="N27" s="73">
        <v>31</v>
      </c>
      <c r="O27" s="64">
        <v>3000</v>
      </c>
      <c r="P27" s="65">
        <f>Table224523689101112131415161718192021222423456789101112131415161718192021[[#This Row],[PEMBULATAN]]*O27</f>
        <v>93000</v>
      </c>
    </row>
    <row r="28" spans="1:16" ht="39" customHeight="1" x14ac:dyDescent="0.2">
      <c r="A28" s="94"/>
      <c r="B28" s="76"/>
      <c r="C28" s="90" t="s">
        <v>2635</v>
      </c>
      <c r="D28" s="79" t="s">
        <v>198</v>
      </c>
      <c r="E28" s="13">
        <v>44421</v>
      </c>
      <c r="F28" s="77" t="s">
        <v>2516</v>
      </c>
      <c r="G28" s="13">
        <v>44424</v>
      </c>
      <c r="H28" s="78" t="s">
        <v>2517</v>
      </c>
      <c r="I28" s="15">
        <v>60</v>
      </c>
      <c r="J28" s="15">
        <v>60</v>
      </c>
      <c r="K28" s="15">
        <v>15</v>
      </c>
      <c r="L28" s="15">
        <v>8</v>
      </c>
      <c r="M28" s="84">
        <v>13.5</v>
      </c>
      <c r="N28" s="73">
        <v>14</v>
      </c>
      <c r="O28" s="64">
        <v>3000</v>
      </c>
      <c r="P28" s="65">
        <f>Table224523689101112131415161718192021222423456789101112131415161718192021[[#This Row],[PEMBULATAN]]*O28</f>
        <v>42000</v>
      </c>
    </row>
    <row r="29" spans="1:16" ht="39" customHeight="1" x14ac:dyDescent="0.2">
      <c r="A29" s="94"/>
      <c r="B29" s="76"/>
      <c r="C29" s="90" t="s">
        <v>2636</v>
      </c>
      <c r="D29" s="79" t="s">
        <v>198</v>
      </c>
      <c r="E29" s="13">
        <v>44421</v>
      </c>
      <c r="F29" s="77" t="s">
        <v>2516</v>
      </c>
      <c r="G29" s="13">
        <v>44424</v>
      </c>
      <c r="H29" s="78" t="s">
        <v>2517</v>
      </c>
      <c r="I29" s="15">
        <v>85</v>
      </c>
      <c r="J29" s="15">
        <v>55</v>
      </c>
      <c r="K29" s="15">
        <v>35</v>
      </c>
      <c r="L29" s="15">
        <v>18</v>
      </c>
      <c r="M29" s="84">
        <v>40.90625</v>
      </c>
      <c r="N29" s="73">
        <v>41</v>
      </c>
      <c r="O29" s="64">
        <v>3000</v>
      </c>
      <c r="P29" s="65">
        <f>Table224523689101112131415161718192021222423456789101112131415161718192021[[#This Row],[PEMBULATAN]]*O29</f>
        <v>123000</v>
      </c>
    </row>
    <row r="30" spans="1:16" ht="39" customHeight="1" x14ac:dyDescent="0.2">
      <c r="A30" s="94"/>
      <c r="B30" s="76"/>
      <c r="C30" s="90" t="s">
        <v>2637</v>
      </c>
      <c r="D30" s="79" t="s">
        <v>198</v>
      </c>
      <c r="E30" s="13">
        <v>44421</v>
      </c>
      <c r="F30" s="77" t="s">
        <v>2516</v>
      </c>
      <c r="G30" s="13">
        <v>44424</v>
      </c>
      <c r="H30" s="78" t="s">
        <v>2517</v>
      </c>
      <c r="I30" s="15">
        <v>95</v>
      </c>
      <c r="J30" s="15">
        <v>55</v>
      </c>
      <c r="K30" s="15">
        <v>20</v>
      </c>
      <c r="L30" s="15">
        <v>9</v>
      </c>
      <c r="M30" s="84">
        <v>26.125</v>
      </c>
      <c r="N30" s="73">
        <v>26</v>
      </c>
      <c r="O30" s="64">
        <v>3000</v>
      </c>
      <c r="P30" s="65">
        <f>Table224523689101112131415161718192021222423456789101112131415161718192021[[#This Row],[PEMBULATAN]]*O30</f>
        <v>78000</v>
      </c>
    </row>
    <row r="31" spans="1:16" ht="39" customHeight="1" x14ac:dyDescent="0.2">
      <c r="A31" s="94"/>
      <c r="B31" s="76"/>
      <c r="C31" s="90" t="s">
        <v>2638</v>
      </c>
      <c r="D31" s="79" t="s">
        <v>198</v>
      </c>
      <c r="E31" s="13">
        <v>44421</v>
      </c>
      <c r="F31" s="77" t="s">
        <v>2516</v>
      </c>
      <c r="G31" s="13">
        <v>44424</v>
      </c>
      <c r="H31" s="78" t="s">
        <v>2517</v>
      </c>
      <c r="I31" s="15">
        <v>55</v>
      </c>
      <c r="J31" s="15">
        <v>40</v>
      </c>
      <c r="K31" s="15">
        <v>25</v>
      </c>
      <c r="L31" s="15">
        <v>8</v>
      </c>
      <c r="M31" s="84">
        <v>13.75</v>
      </c>
      <c r="N31" s="73">
        <v>14</v>
      </c>
      <c r="O31" s="64">
        <v>3000</v>
      </c>
      <c r="P31" s="65">
        <f>Table224523689101112131415161718192021222423456789101112131415161718192021[[#This Row],[PEMBULATAN]]*O31</f>
        <v>42000</v>
      </c>
    </row>
    <row r="32" spans="1:16" ht="39" customHeight="1" x14ac:dyDescent="0.2">
      <c r="A32" s="94"/>
      <c r="B32" s="76"/>
      <c r="C32" s="90" t="s">
        <v>2639</v>
      </c>
      <c r="D32" s="79" t="s">
        <v>198</v>
      </c>
      <c r="E32" s="13">
        <v>44421</v>
      </c>
      <c r="F32" s="77" t="s">
        <v>2516</v>
      </c>
      <c r="G32" s="13">
        <v>44424</v>
      </c>
      <c r="H32" s="78" t="s">
        <v>2517</v>
      </c>
      <c r="I32" s="15">
        <v>60</v>
      </c>
      <c r="J32" s="15">
        <v>60</v>
      </c>
      <c r="K32" s="15">
        <v>27</v>
      </c>
      <c r="L32" s="15">
        <v>8</v>
      </c>
      <c r="M32" s="84">
        <v>24.3</v>
      </c>
      <c r="N32" s="73">
        <v>25</v>
      </c>
      <c r="O32" s="64">
        <v>3000</v>
      </c>
      <c r="P32" s="65">
        <f>Table224523689101112131415161718192021222423456789101112131415161718192021[[#This Row],[PEMBULATAN]]*O32</f>
        <v>75000</v>
      </c>
    </row>
    <row r="33" spans="1:16" ht="39" customHeight="1" x14ac:dyDescent="0.2">
      <c r="A33" s="94"/>
      <c r="B33" s="76"/>
      <c r="C33" s="90" t="s">
        <v>2640</v>
      </c>
      <c r="D33" s="79" t="s">
        <v>198</v>
      </c>
      <c r="E33" s="13">
        <v>44421</v>
      </c>
      <c r="F33" s="77" t="s">
        <v>2516</v>
      </c>
      <c r="G33" s="13">
        <v>44424</v>
      </c>
      <c r="H33" s="78" t="s">
        <v>2517</v>
      </c>
      <c r="I33" s="15">
        <v>65</v>
      </c>
      <c r="J33" s="15">
        <v>55</v>
      </c>
      <c r="K33" s="15">
        <v>20</v>
      </c>
      <c r="L33" s="15">
        <v>8</v>
      </c>
      <c r="M33" s="84">
        <v>17.875</v>
      </c>
      <c r="N33" s="73">
        <v>18</v>
      </c>
      <c r="O33" s="64">
        <v>3000</v>
      </c>
      <c r="P33" s="65">
        <f>Table224523689101112131415161718192021222423456789101112131415161718192021[[#This Row],[PEMBULATAN]]*O33</f>
        <v>54000</v>
      </c>
    </row>
    <row r="34" spans="1:16" ht="39" customHeight="1" x14ac:dyDescent="0.2">
      <c r="A34" s="94"/>
      <c r="B34" s="76"/>
      <c r="C34" s="90" t="s">
        <v>2641</v>
      </c>
      <c r="D34" s="79" t="s">
        <v>198</v>
      </c>
      <c r="E34" s="13">
        <v>44421</v>
      </c>
      <c r="F34" s="77" t="s">
        <v>2516</v>
      </c>
      <c r="G34" s="13">
        <v>44424</v>
      </c>
      <c r="H34" s="78" t="s">
        <v>2517</v>
      </c>
      <c r="I34" s="15">
        <v>45</v>
      </c>
      <c r="J34" s="15">
        <v>40</v>
      </c>
      <c r="K34" s="15">
        <v>15</v>
      </c>
      <c r="L34" s="15">
        <v>3</v>
      </c>
      <c r="M34" s="84">
        <v>6.75</v>
      </c>
      <c r="N34" s="73">
        <v>7</v>
      </c>
      <c r="O34" s="64">
        <v>3000</v>
      </c>
      <c r="P34" s="65">
        <f>Table224523689101112131415161718192021222423456789101112131415161718192021[[#This Row],[PEMBULATAN]]*O34</f>
        <v>21000</v>
      </c>
    </row>
    <row r="35" spans="1:16" ht="39" customHeight="1" x14ac:dyDescent="0.2">
      <c r="A35" s="94"/>
      <c r="B35" s="76"/>
      <c r="C35" s="90" t="s">
        <v>2642</v>
      </c>
      <c r="D35" s="79" t="s">
        <v>198</v>
      </c>
      <c r="E35" s="13">
        <v>44421</v>
      </c>
      <c r="F35" s="77" t="s">
        <v>2516</v>
      </c>
      <c r="G35" s="13">
        <v>44424</v>
      </c>
      <c r="H35" s="78" t="s">
        <v>2517</v>
      </c>
      <c r="I35" s="15">
        <v>50</v>
      </c>
      <c r="J35" s="15">
        <v>65</v>
      </c>
      <c r="K35" s="15">
        <v>20</v>
      </c>
      <c r="L35" s="15">
        <v>5</v>
      </c>
      <c r="M35" s="84">
        <v>16.25</v>
      </c>
      <c r="N35" s="73">
        <v>16</v>
      </c>
      <c r="O35" s="64">
        <v>3000</v>
      </c>
      <c r="P35" s="65">
        <f>Table224523689101112131415161718192021222423456789101112131415161718192021[[#This Row],[PEMBULATAN]]*O35</f>
        <v>48000</v>
      </c>
    </row>
    <row r="36" spans="1:16" ht="39" customHeight="1" x14ac:dyDescent="0.2">
      <c r="A36" s="94"/>
      <c r="B36" s="76"/>
      <c r="C36" s="90" t="s">
        <v>2643</v>
      </c>
      <c r="D36" s="79" t="s">
        <v>198</v>
      </c>
      <c r="E36" s="13">
        <v>44421</v>
      </c>
      <c r="F36" s="77" t="s">
        <v>2516</v>
      </c>
      <c r="G36" s="13">
        <v>44424</v>
      </c>
      <c r="H36" s="78" t="s">
        <v>2517</v>
      </c>
      <c r="I36" s="15">
        <v>38</v>
      </c>
      <c r="J36" s="15">
        <v>20</v>
      </c>
      <c r="K36" s="15">
        <v>12</v>
      </c>
      <c r="L36" s="15">
        <v>2</v>
      </c>
      <c r="M36" s="84">
        <v>2.2799999999999998</v>
      </c>
      <c r="N36" s="73">
        <v>2</v>
      </c>
      <c r="O36" s="64">
        <v>3000</v>
      </c>
      <c r="P36" s="65">
        <f>Table224523689101112131415161718192021222423456789101112131415161718192021[[#This Row],[PEMBULATAN]]*O36</f>
        <v>6000</v>
      </c>
    </row>
    <row r="37" spans="1:16" ht="39" customHeight="1" x14ac:dyDescent="0.2">
      <c r="A37" s="94"/>
      <c r="B37" s="76"/>
      <c r="C37" s="90" t="s">
        <v>2644</v>
      </c>
      <c r="D37" s="79" t="s">
        <v>198</v>
      </c>
      <c r="E37" s="13">
        <v>44421</v>
      </c>
      <c r="F37" s="77" t="s">
        <v>2516</v>
      </c>
      <c r="G37" s="13">
        <v>44424</v>
      </c>
      <c r="H37" s="78" t="s">
        <v>2517</v>
      </c>
      <c r="I37" s="15">
        <v>60</v>
      </c>
      <c r="J37" s="15">
        <v>45</v>
      </c>
      <c r="K37" s="15">
        <v>15</v>
      </c>
      <c r="L37" s="15">
        <v>7</v>
      </c>
      <c r="M37" s="84">
        <v>10.125</v>
      </c>
      <c r="N37" s="73">
        <v>10</v>
      </c>
      <c r="O37" s="64">
        <v>3000</v>
      </c>
      <c r="P37" s="65">
        <f>Table224523689101112131415161718192021222423456789101112131415161718192021[[#This Row],[PEMBULATAN]]*O37</f>
        <v>30000</v>
      </c>
    </row>
    <row r="38" spans="1:16" ht="39" customHeight="1" x14ac:dyDescent="0.2">
      <c r="A38" s="94"/>
      <c r="B38" s="76"/>
      <c r="C38" s="90" t="s">
        <v>2645</v>
      </c>
      <c r="D38" s="79" t="s">
        <v>198</v>
      </c>
      <c r="E38" s="13">
        <v>44421</v>
      </c>
      <c r="F38" s="77" t="s">
        <v>2516</v>
      </c>
      <c r="G38" s="13">
        <v>44424</v>
      </c>
      <c r="H38" s="78" t="s">
        <v>2517</v>
      </c>
      <c r="I38" s="15">
        <v>55</v>
      </c>
      <c r="J38" s="15">
        <v>35</v>
      </c>
      <c r="K38" s="15">
        <v>15</v>
      </c>
      <c r="L38" s="15">
        <v>2</v>
      </c>
      <c r="M38" s="84">
        <v>7.21875</v>
      </c>
      <c r="N38" s="73">
        <v>7</v>
      </c>
      <c r="O38" s="64">
        <v>3000</v>
      </c>
      <c r="P38" s="65">
        <f>Table224523689101112131415161718192021222423456789101112131415161718192021[[#This Row],[PEMBULATAN]]*O38</f>
        <v>21000</v>
      </c>
    </row>
    <row r="39" spans="1:16" ht="39" customHeight="1" x14ac:dyDescent="0.2">
      <c r="A39" s="94"/>
      <c r="B39" s="76"/>
      <c r="C39" s="90" t="s">
        <v>2646</v>
      </c>
      <c r="D39" s="79" t="s">
        <v>198</v>
      </c>
      <c r="E39" s="13">
        <v>44421</v>
      </c>
      <c r="F39" s="77" t="s">
        <v>2516</v>
      </c>
      <c r="G39" s="13">
        <v>44424</v>
      </c>
      <c r="H39" s="78" t="s">
        <v>2517</v>
      </c>
      <c r="I39" s="15">
        <v>30</v>
      </c>
      <c r="J39" s="15">
        <v>25</v>
      </c>
      <c r="K39" s="15">
        <v>10</v>
      </c>
      <c r="L39" s="15">
        <v>1</v>
      </c>
      <c r="M39" s="84">
        <v>1.875</v>
      </c>
      <c r="N39" s="73">
        <v>2</v>
      </c>
      <c r="O39" s="64">
        <v>3000</v>
      </c>
      <c r="P39" s="65">
        <f>Table224523689101112131415161718192021222423456789101112131415161718192021[[#This Row],[PEMBULATAN]]*O39</f>
        <v>6000</v>
      </c>
    </row>
    <row r="40" spans="1:16" ht="39" customHeight="1" x14ac:dyDescent="0.2">
      <c r="A40" s="94"/>
      <c r="B40" s="76"/>
      <c r="C40" s="90" t="s">
        <v>2647</v>
      </c>
      <c r="D40" s="79" t="s">
        <v>198</v>
      </c>
      <c r="E40" s="13">
        <v>44421</v>
      </c>
      <c r="F40" s="77" t="s">
        <v>2516</v>
      </c>
      <c r="G40" s="13">
        <v>44424</v>
      </c>
      <c r="H40" s="78" t="s">
        <v>2517</v>
      </c>
      <c r="I40" s="15">
        <v>55</v>
      </c>
      <c r="J40" s="15">
        <v>45</v>
      </c>
      <c r="K40" s="15">
        <v>13</v>
      </c>
      <c r="L40" s="15">
        <v>5</v>
      </c>
      <c r="M40" s="84">
        <v>8.0437499999999993</v>
      </c>
      <c r="N40" s="73">
        <v>8</v>
      </c>
      <c r="O40" s="64">
        <v>3000</v>
      </c>
      <c r="P40" s="65">
        <f>Table224523689101112131415161718192021222423456789101112131415161718192021[[#This Row],[PEMBULATAN]]*O40</f>
        <v>24000</v>
      </c>
    </row>
    <row r="41" spans="1:16" ht="39" customHeight="1" x14ac:dyDescent="0.2">
      <c r="A41" s="94"/>
      <c r="B41" s="76"/>
      <c r="C41" s="90" t="s">
        <v>2648</v>
      </c>
      <c r="D41" s="79" t="s">
        <v>198</v>
      </c>
      <c r="E41" s="13">
        <v>44421</v>
      </c>
      <c r="F41" s="77" t="s">
        <v>2516</v>
      </c>
      <c r="G41" s="13">
        <v>44424</v>
      </c>
      <c r="H41" s="78" t="s">
        <v>2517</v>
      </c>
      <c r="I41" s="15">
        <v>70</v>
      </c>
      <c r="J41" s="15">
        <v>65</v>
      </c>
      <c r="K41" s="15">
        <v>30</v>
      </c>
      <c r="L41" s="15">
        <v>15</v>
      </c>
      <c r="M41" s="84">
        <v>34.125</v>
      </c>
      <c r="N41" s="73">
        <v>34</v>
      </c>
      <c r="O41" s="64">
        <v>3000</v>
      </c>
      <c r="P41" s="65">
        <f>Table224523689101112131415161718192021222423456789101112131415161718192021[[#This Row],[PEMBULATAN]]*O41</f>
        <v>102000</v>
      </c>
    </row>
    <row r="42" spans="1:16" ht="39" customHeight="1" x14ac:dyDescent="0.2">
      <c r="A42" s="94"/>
      <c r="B42" s="76"/>
      <c r="C42" s="90" t="s">
        <v>2649</v>
      </c>
      <c r="D42" s="79" t="s">
        <v>198</v>
      </c>
      <c r="E42" s="13">
        <v>44421</v>
      </c>
      <c r="F42" s="77" t="s">
        <v>2516</v>
      </c>
      <c r="G42" s="13">
        <v>44424</v>
      </c>
      <c r="H42" s="78" t="s">
        <v>2517</v>
      </c>
      <c r="I42" s="15">
        <v>80</v>
      </c>
      <c r="J42" s="15">
        <v>70</v>
      </c>
      <c r="K42" s="15">
        <v>35</v>
      </c>
      <c r="L42" s="15">
        <v>15</v>
      </c>
      <c r="M42" s="84">
        <v>49</v>
      </c>
      <c r="N42" s="73">
        <v>49</v>
      </c>
      <c r="O42" s="64">
        <v>3000</v>
      </c>
      <c r="P42" s="65">
        <f>Table224523689101112131415161718192021222423456789101112131415161718192021[[#This Row],[PEMBULATAN]]*O42</f>
        <v>147000</v>
      </c>
    </row>
    <row r="43" spans="1:16" ht="39" customHeight="1" x14ac:dyDescent="0.2">
      <c r="A43" s="94"/>
      <c r="B43" s="76"/>
      <c r="C43" s="90" t="s">
        <v>2650</v>
      </c>
      <c r="D43" s="79" t="s">
        <v>198</v>
      </c>
      <c r="E43" s="13">
        <v>44421</v>
      </c>
      <c r="F43" s="77" t="s">
        <v>2516</v>
      </c>
      <c r="G43" s="13">
        <v>44424</v>
      </c>
      <c r="H43" s="78" t="s">
        <v>2517</v>
      </c>
      <c r="I43" s="15">
        <v>80</v>
      </c>
      <c r="J43" s="15">
        <v>50</v>
      </c>
      <c r="K43" s="15">
        <v>33</v>
      </c>
      <c r="L43" s="15">
        <v>19</v>
      </c>
      <c r="M43" s="84">
        <v>33</v>
      </c>
      <c r="N43" s="73">
        <v>33</v>
      </c>
      <c r="O43" s="64">
        <v>3000</v>
      </c>
      <c r="P43" s="65">
        <f>Table224523689101112131415161718192021222423456789101112131415161718192021[[#This Row],[PEMBULATAN]]*O43</f>
        <v>99000</v>
      </c>
    </row>
    <row r="44" spans="1:16" ht="39" customHeight="1" x14ac:dyDescent="0.2">
      <c r="A44" s="94"/>
      <c r="B44" s="76"/>
      <c r="C44" s="90" t="s">
        <v>2651</v>
      </c>
      <c r="D44" s="79" t="s">
        <v>198</v>
      </c>
      <c r="E44" s="13">
        <v>44421</v>
      </c>
      <c r="F44" s="77" t="s">
        <v>2516</v>
      </c>
      <c r="G44" s="13">
        <v>44424</v>
      </c>
      <c r="H44" s="78" t="s">
        <v>2517</v>
      </c>
      <c r="I44" s="15">
        <v>87</v>
      </c>
      <c r="J44" s="15">
        <v>50</v>
      </c>
      <c r="K44" s="15">
        <v>30</v>
      </c>
      <c r="L44" s="15">
        <v>22</v>
      </c>
      <c r="M44" s="84">
        <v>32.625</v>
      </c>
      <c r="N44" s="73">
        <v>33</v>
      </c>
      <c r="O44" s="64">
        <v>3000</v>
      </c>
      <c r="P44" s="65">
        <f>Table224523689101112131415161718192021222423456789101112131415161718192021[[#This Row],[PEMBULATAN]]*O44</f>
        <v>99000</v>
      </c>
    </row>
    <row r="45" spans="1:16" ht="39" customHeight="1" x14ac:dyDescent="0.2">
      <c r="A45" s="94"/>
      <c r="B45" s="76"/>
      <c r="C45" s="90" t="s">
        <v>2652</v>
      </c>
      <c r="D45" s="79" t="s">
        <v>198</v>
      </c>
      <c r="E45" s="13">
        <v>44421</v>
      </c>
      <c r="F45" s="77" t="s">
        <v>2516</v>
      </c>
      <c r="G45" s="13">
        <v>44424</v>
      </c>
      <c r="H45" s="78" t="s">
        <v>2517</v>
      </c>
      <c r="I45" s="15">
        <v>70</v>
      </c>
      <c r="J45" s="15">
        <v>75</v>
      </c>
      <c r="K45" s="15">
        <v>26</v>
      </c>
      <c r="L45" s="15">
        <v>9</v>
      </c>
      <c r="M45" s="84">
        <v>34.125</v>
      </c>
      <c r="N45" s="73">
        <v>34</v>
      </c>
      <c r="O45" s="64">
        <v>3000</v>
      </c>
      <c r="P45" s="65">
        <f>Table224523689101112131415161718192021222423456789101112131415161718192021[[#This Row],[PEMBULATAN]]*O45</f>
        <v>102000</v>
      </c>
    </row>
    <row r="46" spans="1:16" ht="39" customHeight="1" x14ac:dyDescent="0.2">
      <c r="A46" s="94"/>
      <c r="B46" s="76"/>
      <c r="C46" s="90" t="s">
        <v>2653</v>
      </c>
      <c r="D46" s="79" t="s">
        <v>198</v>
      </c>
      <c r="E46" s="13">
        <v>44421</v>
      </c>
      <c r="F46" s="77" t="s">
        <v>2516</v>
      </c>
      <c r="G46" s="13">
        <v>44424</v>
      </c>
      <c r="H46" s="78" t="s">
        <v>2517</v>
      </c>
      <c r="I46" s="15">
        <v>77</v>
      </c>
      <c r="J46" s="15">
        <v>50</v>
      </c>
      <c r="K46" s="15">
        <v>32</v>
      </c>
      <c r="L46" s="15">
        <v>11</v>
      </c>
      <c r="M46" s="84">
        <v>30.8</v>
      </c>
      <c r="N46" s="73">
        <v>31</v>
      </c>
      <c r="O46" s="64">
        <v>3000</v>
      </c>
      <c r="P46" s="65">
        <f>Table224523689101112131415161718192021222423456789101112131415161718192021[[#This Row],[PEMBULATAN]]*O46</f>
        <v>93000</v>
      </c>
    </row>
    <row r="47" spans="1:16" ht="39" customHeight="1" x14ac:dyDescent="0.2">
      <c r="A47" s="94"/>
      <c r="B47" s="76"/>
      <c r="C47" s="90" t="s">
        <v>2654</v>
      </c>
      <c r="D47" s="79" t="s">
        <v>198</v>
      </c>
      <c r="E47" s="13">
        <v>44421</v>
      </c>
      <c r="F47" s="77" t="s">
        <v>2516</v>
      </c>
      <c r="G47" s="13">
        <v>44424</v>
      </c>
      <c r="H47" s="78" t="s">
        <v>2517</v>
      </c>
      <c r="I47" s="15">
        <v>35</v>
      </c>
      <c r="J47" s="15">
        <v>25</v>
      </c>
      <c r="K47" s="15">
        <v>12</v>
      </c>
      <c r="L47" s="15">
        <v>1</v>
      </c>
      <c r="M47" s="84">
        <v>2.625</v>
      </c>
      <c r="N47" s="73">
        <v>3</v>
      </c>
      <c r="O47" s="64">
        <v>3000</v>
      </c>
      <c r="P47" s="65">
        <f>Table224523689101112131415161718192021222423456789101112131415161718192021[[#This Row],[PEMBULATAN]]*O47</f>
        <v>9000</v>
      </c>
    </row>
    <row r="48" spans="1:16" ht="39" customHeight="1" x14ac:dyDescent="0.2">
      <c r="A48" s="94"/>
      <c r="B48" s="76"/>
      <c r="C48" s="90" t="s">
        <v>2655</v>
      </c>
      <c r="D48" s="79" t="s">
        <v>198</v>
      </c>
      <c r="E48" s="13">
        <v>44421</v>
      </c>
      <c r="F48" s="77" t="s">
        <v>2516</v>
      </c>
      <c r="G48" s="13">
        <v>44424</v>
      </c>
      <c r="H48" s="78" t="s">
        <v>2517</v>
      </c>
      <c r="I48" s="15">
        <v>35</v>
      </c>
      <c r="J48" s="15">
        <v>20</v>
      </c>
      <c r="K48" s="15">
        <v>26</v>
      </c>
      <c r="L48" s="15">
        <v>3</v>
      </c>
      <c r="M48" s="84">
        <v>4.55</v>
      </c>
      <c r="N48" s="73">
        <v>5</v>
      </c>
      <c r="O48" s="64">
        <v>3000</v>
      </c>
      <c r="P48" s="65">
        <f>Table224523689101112131415161718192021222423456789101112131415161718192021[[#This Row],[PEMBULATAN]]*O48</f>
        <v>15000</v>
      </c>
    </row>
    <row r="49" spans="1:16" ht="39" customHeight="1" x14ac:dyDescent="0.2">
      <c r="A49" s="123"/>
      <c r="B49" s="92"/>
      <c r="C49" s="90" t="s">
        <v>2656</v>
      </c>
      <c r="D49" s="79" t="s">
        <v>198</v>
      </c>
      <c r="E49" s="13">
        <v>44421</v>
      </c>
      <c r="F49" s="77" t="s">
        <v>2516</v>
      </c>
      <c r="G49" s="13">
        <v>44424</v>
      </c>
      <c r="H49" s="78" t="s">
        <v>2517</v>
      </c>
      <c r="I49" s="15">
        <v>70</v>
      </c>
      <c r="J49" s="15">
        <v>60</v>
      </c>
      <c r="K49" s="15">
        <v>15</v>
      </c>
      <c r="L49" s="15">
        <v>6</v>
      </c>
      <c r="M49" s="84">
        <v>15.75</v>
      </c>
      <c r="N49" s="73">
        <v>16</v>
      </c>
      <c r="O49" s="64">
        <v>3000</v>
      </c>
      <c r="P49" s="65">
        <f>Table224523689101112131415161718192021222423456789101112131415161718192021[[#This Row],[PEMBULATAN]]*O49</f>
        <v>48000</v>
      </c>
    </row>
    <row r="50" spans="1:16" ht="39" customHeight="1" x14ac:dyDescent="0.2">
      <c r="A50" s="94"/>
      <c r="B50" s="76"/>
      <c r="C50" s="113" t="s">
        <v>2657</v>
      </c>
      <c r="D50" s="114" t="s">
        <v>198</v>
      </c>
      <c r="E50" s="115">
        <v>44421</v>
      </c>
      <c r="F50" s="116" t="s">
        <v>2516</v>
      </c>
      <c r="G50" s="115">
        <v>44424</v>
      </c>
      <c r="H50" s="117" t="s">
        <v>2517</v>
      </c>
      <c r="I50" s="118">
        <v>60</v>
      </c>
      <c r="J50" s="118">
        <v>57</v>
      </c>
      <c r="K50" s="118">
        <v>16</v>
      </c>
      <c r="L50" s="118">
        <v>8</v>
      </c>
      <c r="M50" s="119">
        <v>13.68</v>
      </c>
      <c r="N50" s="120">
        <v>14</v>
      </c>
      <c r="O50" s="121">
        <v>3000</v>
      </c>
      <c r="P50" s="122">
        <f>Table224523689101112131415161718192021222423456789101112131415161718192021[[#This Row],[PEMBULATAN]]*O50</f>
        <v>42000</v>
      </c>
    </row>
    <row r="51" spans="1:16" ht="39" customHeight="1" x14ac:dyDescent="0.2">
      <c r="A51" s="94"/>
      <c r="B51" s="76"/>
      <c r="C51" s="90" t="s">
        <v>2658</v>
      </c>
      <c r="D51" s="79" t="s">
        <v>198</v>
      </c>
      <c r="E51" s="13">
        <v>44421</v>
      </c>
      <c r="F51" s="77" t="s">
        <v>2516</v>
      </c>
      <c r="G51" s="13">
        <v>44424</v>
      </c>
      <c r="H51" s="78" t="s">
        <v>2517</v>
      </c>
      <c r="I51" s="15">
        <v>68</v>
      </c>
      <c r="J51" s="15">
        <v>55</v>
      </c>
      <c r="K51" s="15">
        <v>36</v>
      </c>
      <c r="L51" s="15">
        <v>7</v>
      </c>
      <c r="M51" s="84">
        <v>33.659999999999997</v>
      </c>
      <c r="N51" s="73">
        <v>34</v>
      </c>
      <c r="O51" s="64">
        <v>3000</v>
      </c>
      <c r="P51" s="65">
        <f>Table224523689101112131415161718192021222423456789101112131415161718192021[[#This Row],[PEMBULATAN]]*O51</f>
        <v>102000</v>
      </c>
    </row>
    <row r="52" spans="1:16" ht="39" customHeight="1" x14ac:dyDescent="0.2">
      <c r="A52" s="94"/>
      <c r="B52" s="76"/>
      <c r="C52" s="90" t="s">
        <v>2659</v>
      </c>
      <c r="D52" s="79" t="s">
        <v>198</v>
      </c>
      <c r="E52" s="13">
        <v>44421</v>
      </c>
      <c r="F52" s="77" t="s">
        <v>2516</v>
      </c>
      <c r="G52" s="13">
        <v>44424</v>
      </c>
      <c r="H52" s="78" t="s">
        <v>2517</v>
      </c>
      <c r="I52" s="15">
        <v>95</v>
      </c>
      <c r="J52" s="15">
        <v>57</v>
      </c>
      <c r="K52" s="15">
        <v>25</v>
      </c>
      <c r="L52" s="15">
        <v>18</v>
      </c>
      <c r="M52" s="84">
        <v>33.84375</v>
      </c>
      <c r="N52" s="73">
        <v>34</v>
      </c>
      <c r="O52" s="64">
        <v>3000</v>
      </c>
      <c r="P52" s="65">
        <f>Table224523689101112131415161718192021222423456789101112131415161718192021[[#This Row],[PEMBULATAN]]*O52</f>
        <v>102000</v>
      </c>
    </row>
    <row r="53" spans="1:16" ht="39" customHeight="1" x14ac:dyDescent="0.2">
      <c r="A53" s="94"/>
      <c r="B53" s="76"/>
      <c r="C53" s="90" t="s">
        <v>2660</v>
      </c>
      <c r="D53" s="79" t="s">
        <v>198</v>
      </c>
      <c r="E53" s="13">
        <v>44421</v>
      </c>
      <c r="F53" s="77" t="s">
        <v>2516</v>
      </c>
      <c r="G53" s="13">
        <v>44424</v>
      </c>
      <c r="H53" s="78" t="s">
        <v>2517</v>
      </c>
      <c r="I53" s="15">
        <v>37</v>
      </c>
      <c r="J53" s="15">
        <v>18</v>
      </c>
      <c r="K53" s="15">
        <v>10</v>
      </c>
      <c r="L53" s="15">
        <v>1</v>
      </c>
      <c r="M53" s="84">
        <v>1.665</v>
      </c>
      <c r="N53" s="73">
        <v>2</v>
      </c>
      <c r="O53" s="64">
        <v>3000</v>
      </c>
      <c r="P53" s="65">
        <f>Table224523689101112131415161718192021222423456789101112131415161718192021[[#This Row],[PEMBULATAN]]*O53</f>
        <v>6000</v>
      </c>
    </row>
    <row r="54" spans="1:16" ht="39" customHeight="1" x14ac:dyDescent="0.2">
      <c r="A54" s="94"/>
      <c r="B54" s="76"/>
      <c r="C54" s="90" t="s">
        <v>2661</v>
      </c>
      <c r="D54" s="79" t="s">
        <v>198</v>
      </c>
      <c r="E54" s="13">
        <v>44421</v>
      </c>
      <c r="F54" s="77" t="s">
        <v>2516</v>
      </c>
      <c r="G54" s="13">
        <v>44424</v>
      </c>
      <c r="H54" s="78" t="s">
        <v>2517</v>
      </c>
      <c r="I54" s="15">
        <v>40</v>
      </c>
      <c r="J54" s="15">
        <v>45</v>
      </c>
      <c r="K54" s="15">
        <v>10</v>
      </c>
      <c r="L54" s="15">
        <v>3</v>
      </c>
      <c r="M54" s="84">
        <v>4.5</v>
      </c>
      <c r="N54" s="73">
        <v>5</v>
      </c>
      <c r="O54" s="64">
        <v>3000</v>
      </c>
      <c r="P54" s="65">
        <f>Table224523689101112131415161718192021222423456789101112131415161718192021[[#This Row],[PEMBULATAN]]*O54</f>
        <v>15000</v>
      </c>
    </row>
    <row r="55" spans="1:16" ht="39" customHeight="1" x14ac:dyDescent="0.2">
      <c r="A55" s="94"/>
      <c r="B55" s="76"/>
      <c r="C55" s="90" t="s">
        <v>2662</v>
      </c>
      <c r="D55" s="79" t="s">
        <v>198</v>
      </c>
      <c r="E55" s="13">
        <v>44421</v>
      </c>
      <c r="F55" s="77" t="s">
        <v>2516</v>
      </c>
      <c r="G55" s="13">
        <v>44424</v>
      </c>
      <c r="H55" s="78" t="s">
        <v>2517</v>
      </c>
      <c r="I55" s="15">
        <v>65</v>
      </c>
      <c r="J55" s="15">
        <v>60</v>
      </c>
      <c r="K55" s="15">
        <v>24</v>
      </c>
      <c r="L55" s="15">
        <v>17</v>
      </c>
      <c r="M55" s="84">
        <v>23.4</v>
      </c>
      <c r="N55" s="73">
        <v>24</v>
      </c>
      <c r="O55" s="64">
        <v>3000</v>
      </c>
      <c r="P55" s="65">
        <f>Table224523689101112131415161718192021222423456789101112131415161718192021[[#This Row],[PEMBULATAN]]*O55</f>
        <v>72000</v>
      </c>
    </row>
    <row r="56" spans="1:16" ht="39" customHeight="1" x14ac:dyDescent="0.2">
      <c r="A56" s="94"/>
      <c r="B56" s="76"/>
      <c r="C56" s="90" t="s">
        <v>2663</v>
      </c>
      <c r="D56" s="79" t="s">
        <v>198</v>
      </c>
      <c r="E56" s="13">
        <v>44421</v>
      </c>
      <c r="F56" s="77" t="s">
        <v>2516</v>
      </c>
      <c r="G56" s="13">
        <v>44424</v>
      </c>
      <c r="H56" s="78" t="s">
        <v>2517</v>
      </c>
      <c r="I56" s="15">
        <v>90</v>
      </c>
      <c r="J56" s="15">
        <v>57</v>
      </c>
      <c r="K56" s="15">
        <v>25</v>
      </c>
      <c r="L56" s="15">
        <v>24</v>
      </c>
      <c r="M56" s="84">
        <v>32.0625</v>
      </c>
      <c r="N56" s="73">
        <v>32</v>
      </c>
      <c r="O56" s="64">
        <v>3000</v>
      </c>
      <c r="P56" s="65">
        <f>Table224523689101112131415161718192021222423456789101112131415161718192021[[#This Row],[PEMBULATAN]]*O56</f>
        <v>96000</v>
      </c>
    </row>
    <row r="57" spans="1:16" ht="39" customHeight="1" x14ac:dyDescent="0.2">
      <c r="A57" s="94"/>
      <c r="B57" s="76"/>
      <c r="C57" s="90" t="s">
        <v>2664</v>
      </c>
      <c r="D57" s="79" t="s">
        <v>198</v>
      </c>
      <c r="E57" s="13">
        <v>44421</v>
      </c>
      <c r="F57" s="77" t="s">
        <v>2516</v>
      </c>
      <c r="G57" s="13">
        <v>44424</v>
      </c>
      <c r="H57" s="78" t="s">
        <v>2517</v>
      </c>
      <c r="I57" s="15">
        <v>85</v>
      </c>
      <c r="J57" s="15">
        <v>70</v>
      </c>
      <c r="K57" s="15">
        <v>25</v>
      </c>
      <c r="L57" s="15">
        <v>15</v>
      </c>
      <c r="M57" s="84">
        <v>37.1875</v>
      </c>
      <c r="N57" s="73">
        <v>37</v>
      </c>
      <c r="O57" s="64">
        <v>3000</v>
      </c>
      <c r="P57" s="65">
        <f>Table224523689101112131415161718192021222423456789101112131415161718192021[[#This Row],[PEMBULATAN]]*O57</f>
        <v>111000</v>
      </c>
    </row>
    <row r="58" spans="1:16" ht="39" customHeight="1" x14ac:dyDescent="0.2">
      <c r="A58" s="94"/>
      <c r="B58" s="76"/>
      <c r="C58" s="90" t="s">
        <v>2665</v>
      </c>
      <c r="D58" s="79" t="s">
        <v>198</v>
      </c>
      <c r="E58" s="13">
        <v>44421</v>
      </c>
      <c r="F58" s="77" t="s">
        <v>2516</v>
      </c>
      <c r="G58" s="13">
        <v>44424</v>
      </c>
      <c r="H58" s="78" t="s">
        <v>2517</v>
      </c>
      <c r="I58" s="15">
        <v>82</v>
      </c>
      <c r="J58" s="15">
        <v>60</v>
      </c>
      <c r="K58" s="15">
        <v>27</v>
      </c>
      <c r="L58" s="15">
        <v>16</v>
      </c>
      <c r="M58" s="84">
        <v>33.21</v>
      </c>
      <c r="N58" s="73">
        <v>33</v>
      </c>
      <c r="O58" s="64">
        <v>3000</v>
      </c>
      <c r="P58" s="65">
        <f>Table224523689101112131415161718192021222423456789101112131415161718192021[[#This Row],[PEMBULATAN]]*O58</f>
        <v>99000</v>
      </c>
    </row>
    <row r="59" spans="1:16" ht="39" customHeight="1" x14ac:dyDescent="0.2">
      <c r="A59" s="94"/>
      <c r="B59" s="76"/>
      <c r="C59" s="90" t="s">
        <v>2666</v>
      </c>
      <c r="D59" s="79" t="s">
        <v>198</v>
      </c>
      <c r="E59" s="13">
        <v>44421</v>
      </c>
      <c r="F59" s="77" t="s">
        <v>2516</v>
      </c>
      <c r="G59" s="13">
        <v>44424</v>
      </c>
      <c r="H59" s="78" t="s">
        <v>2517</v>
      </c>
      <c r="I59" s="15">
        <v>50</v>
      </c>
      <c r="J59" s="15">
        <v>60</v>
      </c>
      <c r="K59" s="15">
        <v>26</v>
      </c>
      <c r="L59" s="15">
        <v>7</v>
      </c>
      <c r="M59" s="84">
        <v>19.5</v>
      </c>
      <c r="N59" s="73">
        <v>20</v>
      </c>
      <c r="O59" s="64">
        <v>3000</v>
      </c>
      <c r="P59" s="65">
        <f>Table224523689101112131415161718192021222423456789101112131415161718192021[[#This Row],[PEMBULATAN]]*O59</f>
        <v>60000</v>
      </c>
    </row>
    <row r="60" spans="1:16" ht="39" customHeight="1" x14ac:dyDescent="0.2">
      <c r="A60" s="94"/>
      <c r="B60" s="76"/>
      <c r="C60" s="90" t="s">
        <v>2667</v>
      </c>
      <c r="D60" s="79" t="s">
        <v>198</v>
      </c>
      <c r="E60" s="13">
        <v>44421</v>
      </c>
      <c r="F60" s="77" t="s">
        <v>2516</v>
      </c>
      <c r="G60" s="13">
        <v>44424</v>
      </c>
      <c r="H60" s="78" t="s">
        <v>2517</v>
      </c>
      <c r="I60" s="15">
        <v>80</v>
      </c>
      <c r="J60" s="15">
        <v>60</v>
      </c>
      <c r="K60" s="15">
        <v>23</v>
      </c>
      <c r="L60" s="15">
        <v>10</v>
      </c>
      <c r="M60" s="84">
        <v>27.6</v>
      </c>
      <c r="N60" s="73">
        <v>28</v>
      </c>
      <c r="O60" s="64">
        <v>3000</v>
      </c>
      <c r="P60" s="65">
        <f>Table224523689101112131415161718192021222423456789101112131415161718192021[[#This Row],[PEMBULATAN]]*O60</f>
        <v>84000</v>
      </c>
    </row>
    <row r="61" spans="1:16" ht="39" customHeight="1" x14ac:dyDescent="0.2">
      <c r="A61" s="94"/>
      <c r="B61" s="76"/>
      <c r="C61" s="90" t="s">
        <v>2668</v>
      </c>
      <c r="D61" s="79" t="s">
        <v>198</v>
      </c>
      <c r="E61" s="13">
        <v>44421</v>
      </c>
      <c r="F61" s="77" t="s">
        <v>2516</v>
      </c>
      <c r="G61" s="13">
        <v>44424</v>
      </c>
      <c r="H61" s="78" t="s">
        <v>2517</v>
      </c>
      <c r="I61" s="15">
        <v>86</v>
      </c>
      <c r="J61" s="15">
        <v>58</v>
      </c>
      <c r="K61" s="15">
        <v>24</v>
      </c>
      <c r="L61" s="15">
        <v>10</v>
      </c>
      <c r="M61" s="84">
        <v>29.928000000000001</v>
      </c>
      <c r="N61" s="73">
        <v>30</v>
      </c>
      <c r="O61" s="64">
        <v>3000</v>
      </c>
      <c r="P61" s="65">
        <f>Table224523689101112131415161718192021222423456789101112131415161718192021[[#This Row],[PEMBULATAN]]*O61</f>
        <v>90000</v>
      </c>
    </row>
    <row r="62" spans="1:16" ht="39" customHeight="1" x14ac:dyDescent="0.2">
      <c r="A62" s="94"/>
      <c r="B62" s="76"/>
      <c r="C62" s="90" t="s">
        <v>2669</v>
      </c>
      <c r="D62" s="79" t="s">
        <v>198</v>
      </c>
      <c r="E62" s="13">
        <v>44421</v>
      </c>
      <c r="F62" s="77" t="s">
        <v>2516</v>
      </c>
      <c r="G62" s="13">
        <v>44424</v>
      </c>
      <c r="H62" s="78" t="s">
        <v>2517</v>
      </c>
      <c r="I62" s="15">
        <v>74</v>
      </c>
      <c r="J62" s="15">
        <v>50</v>
      </c>
      <c r="K62" s="15">
        <v>28</v>
      </c>
      <c r="L62" s="15">
        <v>8</v>
      </c>
      <c r="M62" s="84">
        <v>25.9</v>
      </c>
      <c r="N62" s="73">
        <v>26</v>
      </c>
      <c r="O62" s="64">
        <v>3000</v>
      </c>
      <c r="P62" s="65">
        <f>Table224523689101112131415161718192021222423456789101112131415161718192021[[#This Row],[PEMBULATAN]]*O62</f>
        <v>78000</v>
      </c>
    </row>
    <row r="63" spans="1:16" ht="39" customHeight="1" x14ac:dyDescent="0.2">
      <c r="A63" s="94"/>
      <c r="B63" s="76"/>
      <c r="C63" s="90" t="s">
        <v>2670</v>
      </c>
      <c r="D63" s="79" t="s">
        <v>198</v>
      </c>
      <c r="E63" s="13">
        <v>44421</v>
      </c>
      <c r="F63" s="77" t="s">
        <v>2516</v>
      </c>
      <c r="G63" s="13">
        <v>44424</v>
      </c>
      <c r="H63" s="78" t="s">
        <v>2517</v>
      </c>
      <c r="I63" s="15">
        <v>95</v>
      </c>
      <c r="J63" s="15">
        <v>50</v>
      </c>
      <c r="K63" s="15">
        <v>28</v>
      </c>
      <c r="L63" s="15">
        <v>16</v>
      </c>
      <c r="M63" s="84">
        <v>33.25</v>
      </c>
      <c r="N63" s="73">
        <v>33</v>
      </c>
      <c r="O63" s="64">
        <v>3000</v>
      </c>
      <c r="P63" s="65">
        <f>Table224523689101112131415161718192021222423456789101112131415161718192021[[#This Row],[PEMBULATAN]]*O63</f>
        <v>99000</v>
      </c>
    </row>
    <row r="64" spans="1:16" ht="39" customHeight="1" x14ac:dyDescent="0.2">
      <c r="A64" s="94"/>
      <c r="B64" s="76"/>
      <c r="C64" s="90" t="s">
        <v>2671</v>
      </c>
      <c r="D64" s="79" t="s">
        <v>198</v>
      </c>
      <c r="E64" s="13">
        <v>44421</v>
      </c>
      <c r="F64" s="77" t="s">
        <v>2516</v>
      </c>
      <c r="G64" s="13">
        <v>44424</v>
      </c>
      <c r="H64" s="78" t="s">
        <v>2517</v>
      </c>
      <c r="I64" s="15">
        <v>60</v>
      </c>
      <c r="J64" s="15">
        <v>55</v>
      </c>
      <c r="K64" s="15">
        <v>23</v>
      </c>
      <c r="L64" s="15">
        <v>11</v>
      </c>
      <c r="M64" s="84">
        <v>18.975000000000001</v>
      </c>
      <c r="N64" s="73">
        <v>19</v>
      </c>
      <c r="O64" s="64">
        <v>3000</v>
      </c>
      <c r="P64" s="65">
        <f>Table224523689101112131415161718192021222423456789101112131415161718192021[[#This Row],[PEMBULATAN]]*O64</f>
        <v>57000</v>
      </c>
    </row>
    <row r="65" spans="1:16" ht="39" customHeight="1" x14ac:dyDescent="0.2">
      <c r="A65" s="94"/>
      <c r="B65" s="76"/>
      <c r="C65" s="90" t="s">
        <v>2672</v>
      </c>
      <c r="D65" s="79" t="s">
        <v>198</v>
      </c>
      <c r="E65" s="13">
        <v>44421</v>
      </c>
      <c r="F65" s="77" t="s">
        <v>2516</v>
      </c>
      <c r="G65" s="13">
        <v>44424</v>
      </c>
      <c r="H65" s="78" t="s">
        <v>2517</v>
      </c>
      <c r="I65" s="15">
        <v>97</v>
      </c>
      <c r="J65" s="15">
        <v>55</v>
      </c>
      <c r="K65" s="15">
        <v>30</v>
      </c>
      <c r="L65" s="15">
        <v>17</v>
      </c>
      <c r="M65" s="84">
        <v>40.012500000000003</v>
      </c>
      <c r="N65" s="73">
        <v>40</v>
      </c>
      <c r="O65" s="64">
        <v>3000</v>
      </c>
      <c r="P65" s="65">
        <f>Table224523689101112131415161718192021222423456789101112131415161718192021[[#This Row],[PEMBULATAN]]*O65</f>
        <v>120000</v>
      </c>
    </row>
    <row r="66" spans="1:16" ht="39" customHeight="1" x14ac:dyDescent="0.2">
      <c r="A66" s="94"/>
      <c r="B66" s="76"/>
      <c r="C66" s="90" t="s">
        <v>2673</v>
      </c>
      <c r="D66" s="79" t="s">
        <v>198</v>
      </c>
      <c r="E66" s="13">
        <v>44421</v>
      </c>
      <c r="F66" s="77" t="s">
        <v>2516</v>
      </c>
      <c r="G66" s="13">
        <v>44424</v>
      </c>
      <c r="H66" s="78" t="s">
        <v>2517</v>
      </c>
      <c r="I66" s="15">
        <v>80</v>
      </c>
      <c r="J66" s="15">
        <v>55</v>
      </c>
      <c r="K66" s="15">
        <v>28</v>
      </c>
      <c r="L66" s="15">
        <v>19</v>
      </c>
      <c r="M66" s="84">
        <v>30.8</v>
      </c>
      <c r="N66" s="73">
        <v>31</v>
      </c>
      <c r="O66" s="64">
        <v>3000</v>
      </c>
      <c r="P66" s="65">
        <f>Table224523689101112131415161718192021222423456789101112131415161718192021[[#This Row],[PEMBULATAN]]*O66</f>
        <v>93000</v>
      </c>
    </row>
    <row r="67" spans="1:16" ht="39" customHeight="1" x14ac:dyDescent="0.2">
      <c r="A67" s="94"/>
      <c r="B67" s="76"/>
      <c r="C67" s="90" t="s">
        <v>2674</v>
      </c>
      <c r="D67" s="79" t="s">
        <v>198</v>
      </c>
      <c r="E67" s="13">
        <v>44421</v>
      </c>
      <c r="F67" s="77" t="s">
        <v>2516</v>
      </c>
      <c r="G67" s="13">
        <v>44424</v>
      </c>
      <c r="H67" s="78" t="s">
        <v>2517</v>
      </c>
      <c r="I67" s="15">
        <v>94</v>
      </c>
      <c r="J67" s="15">
        <v>52</v>
      </c>
      <c r="K67" s="15">
        <v>36</v>
      </c>
      <c r="L67" s="15">
        <v>15</v>
      </c>
      <c r="M67" s="84">
        <v>43.991999999999997</v>
      </c>
      <c r="N67" s="73">
        <v>44</v>
      </c>
      <c r="O67" s="64">
        <v>3000</v>
      </c>
      <c r="P67" s="65">
        <f>Table224523689101112131415161718192021222423456789101112131415161718192021[[#This Row],[PEMBULATAN]]*O67</f>
        <v>132000</v>
      </c>
    </row>
    <row r="68" spans="1:16" ht="39" customHeight="1" x14ac:dyDescent="0.2">
      <c r="A68" s="94"/>
      <c r="B68" s="76"/>
      <c r="C68" s="90" t="s">
        <v>2675</v>
      </c>
      <c r="D68" s="79" t="s">
        <v>198</v>
      </c>
      <c r="E68" s="13">
        <v>44421</v>
      </c>
      <c r="F68" s="77" t="s">
        <v>2516</v>
      </c>
      <c r="G68" s="13">
        <v>44424</v>
      </c>
      <c r="H68" s="78" t="s">
        <v>2517</v>
      </c>
      <c r="I68" s="15">
        <v>50</v>
      </c>
      <c r="J68" s="15">
        <v>52</v>
      </c>
      <c r="K68" s="15">
        <v>30</v>
      </c>
      <c r="L68" s="15">
        <v>11</v>
      </c>
      <c r="M68" s="84">
        <v>19.5</v>
      </c>
      <c r="N68" s="73">
        <v>20</v>
      </c>
      <c r="O68" s="64">
        <v>3000</v>
      </c>
      <c r="P68" s="65">
        <f>Table224523689101112131415161718192021222423456789101112131415161718192021[[#This Row],[PEMBULATAN]]*O68</f>
        <v>60000</v>
      </c>
    </row>
    <row r="69" spans="1:16" ht="39" customHeight="1" x14ac:dyDescent="0.2">
      <c r="A69" s="94"/>
      <c r="B69" s="76"/>
      <c r="C69" s="90" t="s">
        <v>2676</v>
      </c>
      <c r="D69" s="79" t="s">
        <v>198</v>
      </c>
      <c r="E69" s="13">
        <v>44421</v>
      </c>
      <c r="F69" s="77" t="s">
        <v>2516</v>
      </c>
      <c r="G69" s="13">
        <v>44424</v>
      </c>
      <c r="H69" s="78" t="s">
        <v>2517</v>
      </c>
      <c r="I69" s="15">
        <v>57</v>
      </c>
      <c r="J69" s="15">
        <v>52</v>
      </c>
      <c r="K69" s="15">
        <v>22</v>
      </c>
      <c r="L69" s="15">
        <v>6</v>
      </c>
      <c r="M69" s="84">
        <v>16.302</v>
      </c>
      <c r="N69" s="73">
        <v>17</v>
      </c>
      <c r="O69" s="64">
        <v>3000</v>
      </c>
      <c r="P69" s="65">
        <f>Table224523689101112131415161718192021222423456789101112131415161718192021[[#This Row],[PEMBULATAN]]*O69</f>
        <v>51000</v>
      </c>
    </row>
    <row r="70" spans="1:16" ht="39" customHeight="1" x14ac:dyDescent="0.2">
      <c r="A70" s="94"/>
      <c r="B70" s="76"/>
      <c r="C70" s="90" t="s">
        <v>2677</v>
      </c>
      <c r="D70" s="79" t="s">
        <v>198</v>
      </c>
      <c r="E70" s="13">
        <v>44421</v>
      </c>
      <c r="F70" s="77" t="s">
        <v>2516</v>
      </c>
      <c r="G70" s="13">
        <v>44424</v>
      </c>
      <c r="H70" s="78" t="s">
        <v>2517</v>
      </c>
      <c r="I70" s="15">
        <v>97</v>
      </c>
      <c r="J70" s="15">
        <v>55</v>
      </c>
      <c r="K70" s="15">
        <v>30</v>
      </c>
      <c r="L70" s="15">
        <v>14</v>
      </c>
      <c r="M70" s="84">
        <v>40.012500000000003</v>
      </c>
      <c r="N70" s="73">
        <v>40</v>
      </c>
      <c r="O70" s="64">
        <v>3000</v>
      </c>
      <c r="P70" s="65">
        <f>Table224523689101112131415161718192021222423456789101112131415161718192021[[#This Row],[PEMBULATAN]]*O70</f>
        <v>120000</v>
      </c>
    </row>
    <row r="71" spans="1:16" ht="39" customHeight="1" x14ac:dyDescent="0.2">
      <c r="A71" s="94"/>
      <c r="B71" s="76"/>
      <c r="C71" s="90" t="s">
        <v>2678</v>
      </c>
      <c r="D71" s="79" t="s">
        <v>198</v>
      </c>
      <c r="E71" s="13">
        <v>44421</v>
      </c>
      <c r="F71" s="77" t="s">
        <v>2516</v>
      </c>
      <c r="G71" s="13">
        <v>44424</v>
      </c>
      <c r="H71" s="78" t="s">
        <v>2517</v>
      </c>
      <c r="I71" s="15">
        <v>65</v>
      </c>
      <c r="J71" s="15">
        <v>40</v>
      </c>
      <c r="K71" s="15">
        <v>24</v>
      </c>
      <c r="L71" s="15">
        <v>5</v>
      </c>
      <c r="M71" s="84">
        <v>15.6</v>
      </c>
      <c r="N71" s="73">
        <v>16</v>
      </c>
      <c r="O71" s="64">
        <v>3000</v>
      </c>
      <c r="P71" s="65">
        <f>Table224523689101112131415161718192021222423456789101112131415161718192021[[#This Row],[PEMBULATAN]]*O71</f>
        <v>48000</v>
      </c>
    </row>
    <row r="72" spans="1:16" ht="39" customHeight="1" x14ac:dyDescent="0.2">
      <c r="A72" s="94"/>
      <c r="B72" s="76"/>
      <c r="C72" s="90" t="s">
        <v>2679</v>
      </c>
      <c r="D72" s="79" t="s">
        <v>198</v>
      </c>
      <c r="E72" s="13">
        <v>44421</v>
      </c>
      <c r="F72" s="77" t="s">
        <v>2516</v>
      </c>
      <c r="G72" s="13">
        <v>44424</v>
      </c>
      <c r="H72" s="78" t="s">
        <v>2517</v>
      </c>
      <c r="I72" s="15">
        <v>60</v>
      </c>
      <c r="J72" s="15">
        <v>55</v>
      </c>
      <c r="K72" s="15">
        <v>23</v>
      </c>
      <c r="L72" s="15">
        <v>6</v>
      </c>
      <c r="M72" s="84">
        <v>18.975000000000001</v>
      </c>
      <c r="N72" s="73">
        <v>19</v>
      </c>
      <c r="O72" s="64">
        <v>3000</v>
      </c>
      <c r="P72" s="65">
        <f>Table224523689101112131415161718192021222423456789101112131415161718192021[[#This Row],[PEMBULATAN]]*O72</f>
        <v>57000</v>
      </c>
    </row>
    <row r="73" spans="1:16" ht="39" customHeight="1" x14ac:dyDescent="0.2">
      <c r="A73" s="94"/>
      <c r="B73" s="76"/>
      <c r="C73" s="90" t="s">
        <v>2680</v>
      </c>
      <c r="D73" s="79" t="s">
        <v>198</v>
      </c>
      <c r="E73" s="13">
        <v>44421</v>
      </c>
      <c r="F73" s="77" t="s">
        <v>2516</v>
      </c>
      <c r="G73" s="13">
        <v>44424</v>
      </c>
      <c r="H73" s="78" t="s">
        <v>2517</v>
      </c>
      <c r="I73" s="15">
        <v>50</v>
      </c>
      <c r="J73" s="15">
        <v>60</v>
      </c>
      <c r="K73" s="15">
        <v>27</v>
      </c>
      <c r="L73" s="15">
        <v>5</v>
      </c>
      <c r="M73" s="84">
        <v>20.25</v>
      </c>
      <c r="N73" s="73">
        <v>20</v>
      </c>
      <c r="O73" s="64">
        <v>3000</v>
      </c>
      <c r="P73" s="65">
        <f>Table224523689101112131415161718192021222423456789101112131415161718192021[[#This Row],[PEMBULATAN]]*O73</f>
        <v>60000</v>
      </c>
    </row>
    <row r="74" spans="1:16" ht="39" customHeight="1" x14ac:dyDescent="0.2">
      <c r="A74" s="94"/>
      <c r="B74" s="76"/>
      <c r="C74" s="90" t="s">
        <v>2681</v>
      </c>
      <c r="D74" s="79" t="s">
        <v>198</v>
      </c>
      <c r="E74" s="13">
        <v>44421</v>
      </c>
      <c r="F74" s="77" t="s">
        <v>2516</v>
      </c>
      <c r="G74" s="13">
        <v>44424</v>
      </c>
      <c r="H74" s="78" t="s">
        <v>2517</v>
      </c>
      <c r="I74" s="15">
        <v>66</v>
      </c>
      <c r="J74" s="15">
        <v>57</v>
      </c>
      <c r="K74" s="15">
        <v>17</v>
      </c>
      <c r="L74" s="15">
        <v>13</v>
      </c>
      <c r="M74" s="84">
        <v>15.9885</v>
      </c>
      <c r="N74" s="73">
        <v>16</v>
      </c>
      <c r="O74" s="64">
        <v>3000</v>
      </c>
      <c r="P74" s="65">
        <f>Table224523689101112131415161718192021222423456789101112131415161718192021[[#This Row],[PEMBULATAN]]*O74</f>
        <v>48000</v>
      </c>
    </row>
    <row r="75" spans="1:16" ht="39" customHeight="1" x14ac:dyDescent="0.2">
      <c r="A75" s="94"/>
      <c r="B75" s="76"/>
      <c r="C75" s="90" t="s">
        <v>2682</v>
      </c>
      <c r="D75" s="79" t="s">
        <v>198</v>
      </c>
      <c r="E75" s="13">
        <v>44421</v>
      </c>
      <c r="F75" s="77" t="s">
        <v>2516</v>
      </c>
      <c r="G75" s="13">
        <v>44424</v>
      </c>
      <c r="H75" s="78" t="s">
        <v>2517</v>
      </c>
      <c r="I75" s="15">
        <v>53</v>
      </c>
      <c r="J75" s="15">
        <v>55</v>
      </c>
      <c r="K75" s="15">
        <v>22</v>
      </c>
      <c r="L75" s="15">
        <v>6</v>
      </c>
      <c r="M75" s="84">
        <v>16.032499999999999</v>
      </c>
      <c r="N75" s="73">
        <v>16</v>
      </c>
      <c r="O75" s="64">
        <v>3000</v>
      </c>
      <c r="P75" s="65">
        <f>Table224523689101112131415161718192021222423456789101112131415161718192021[[#This Row],[PEMBULATAN]]*O75</f>
        <v>48000</v>
      </c>
    </row>
    <row r="76" spans="1:16" ht="39" customHeight="1" x14ac:dyDescent="0.2">
      <c r="A76" s="94"/>
      <c r="B76" s="76"/>
      <c r="C76" s="90" t="s">
        <v>2683</v>
      </c>
      <c r="D76" s="79" t="s">
        <v>198</v>
      </c>
      <c r="E76" s="13">
        <v>44421</v>
      </c>
      <c r="F76" s="77" t="s">
        <v>2516</v>
      </c>
      <c r="G76" s="13">
        <v>44424</v>
      </c>
      <c r="H76" s="78" t="s">
        <v>2517</v>
      </c>
      <c r="I76" s="15">
        <v>63</v>
      </c>
      <c r="J76" s="15">
        <v>55</v>
      </c>
      <c r="K76" s="15">
        <v>26</v>
      </c>
      <c r="L76" s="15">
        <v>10</v>
      </c>
      <c r="M76" s="84">
        <v>22.522500000000001</v>
      </c>
      <c r="N76" s="73">
        <v>23</v>
      </c>
      <c r="O76" s="64">
        <v>3000</v>
      </c>
      <c r="P76" s="65">
        <f>Table224523689101112131415161718192021222423456789101112131415161718192021[[#This Row],[PEMBULATAN]]*O76</f>
        <v>69000</v>
      </c>
    </row>
    <row r="77" spans="1:16" ht="39" customHeight="1" x14ac:dyDescent="0.2">
      <c r="A77" s="94"/>
      <c r="B77" s="76"/>
      <c r="C77" s="90" t="s">
        <v>2684</v>
      </c>
      <c r="D77" s="79" t="s">
        <v>198</v>
      </c>
      <c r="E77" s="13">
        <v>44421</v>
      </c>
      <c r="F77" s="77" t="s">
        <v>2516</v>
      </c>
      <c r="G77" s="13">
        <v>44424</v>
      </c>
      <c r="H77" s="78" t="s">
        <v>2517</v>
      </c>
      <c r="I77" s="15">
        <v>74</v>
      </c>
      <c r="J77" s="15">
        <v>67</v>
      </c>
      <c r="K77" s="15">
        <v>25</v>
      </c>
      <c r="L77" s="15">
        <v>15</v>
      </c>
      <c r="M77" s="84">
        <v>30.987500000000001</v>
      </c>
      <c r="N77" s="73">
        <v>31</v>
      </c>
      <c r="O77" s="64">
        <v>3000</v>
      </c>
      <c r="P77" s="65">
        <f>Table224523689101112131415161718192021222423456789101112131415161718192021[[#This Row],[PEMBULATAN]]*O77</f>
        <v>93000</v>
      </c>
    </row>
    <row r="78" spans="1:16" ht="39" customHeight="1" x14ac:dyDescent="0.2">
      <c r="A78" s="94"/>
      <c r="B78" s="76"/>
      <c r="C78" s="90" t="s">
        <v>2685</v>
      </c>
      <c r="D78" s="79" t="s">
        <v>198</v>
      </c>
      <c r="E78" s="13">
        <v>44421</v>
      </c>
      <c r="F78" s="77" t="s">
        <v>2516</v>
      </c>
      <c r="G78" s="13">
        <v>44424</v>
      </c>
      <c r="H78" s="78" t="s">
        <v>2517</v>
      </c>
      <c r="I78" s="15">
        <v>93</v>
      </c>
      <c r="J78" s="15">
        <v>66</v>
      </c>
      <c r="K78" s="15">
        <v>25</v>
      </c>
      <c r="L78" s="15">
        <v>20</v>
      </c>
      <c r="M78" s="84">
        <v>38.362499999999997</v>
      </c>
      <c r="N78" s="73">
        <v>39</v>
      </c>
      <c r="O78" s="64">
        <v>3000</v>
      </c>
      <c r="P78" s="65">
        <f>Table224523689101112131415161718192021222423456789101112131415161718192021[[#This Row],[PEMBULATAN]]*O78</f>
        <v>117000</v>
      </c>
    </row>
    <row r="79" spans="1:16" ht="39" customHeight="1" x14ac:dyDescent="0.2">
      <c r="A79" s="94"/>
      <c r="B79" s="76"/>
      <c r="C79" s="90" t="s">
        <v>2686</v>
      </c>
      <c r="D79" s="79" t="s">
        <v>198</v>
      </c>
      <c r="E79" s="13">
        <v>44421</v>
      </c>
      <c r="F79" s="77" t="s">
        <v>2516</v>
      </c>
      <c r="G79" s="13">
        <v>44424</v>
      </c>
      <c r="H79" s="78" t="s">
        <v>2517</v>
      </c>
      <c r="I79" s="15">
        <v>100</v>
      </c>
      <c r="J79" s="15">
        <v>47</v>
      </c>
      <c r="K79" s="15">
        <v>26</v>
      </c>
      <c r="L79" s="15">
        <v>13</v>
      </c>
      <c r="M79" s="84">
        <v>30.55</v>
      </c>
      <c r="N79" s="73">
        <v>31</v>
      </c>
      <c r="O79" s="64">
        <v>3000</v>
      </c>
      <c r="P79" s="65">
        <f>Table224523689101112131415161718192021222423456789101112131415161718192021[[#This Row],[PEMBULATAN]]*O79</f>
        <v>93000</v>
      </c>
    </row>
    <row r="80" spans="1:16" ht="39" customHeight="1" x14ac:dyDescent="0.2">
      <c r="A80" s="94"/>
      <c r="B80" s="76"/>
      <c r="C80" s="90" t="s">
        <v>2687</v>
      </c>
      <c r="D80" s="79" t="s">
        <v>198</v>
      </c>
      <c r="E80" s="13">
        <v>44421</v>
      </c>
      <c r="F80" s="77" t="s">
        <v>2516</v>
      </c>
      <c r="G80" s="13">
        <v>44424</v>
      </c>
      <c r="H80" s="78" t="s">
        <v>2517</v>
      </c>
      <c r="I80" s="15">
        <v>77</v>
      </c>
      <c r="J80" s="15">
        <v>63</v>
      </c>
      <c r="K80" s="15">
        <v>18</v>
      </c>
      <c r="L80" s="15">
        <v>17</v>
      </c>
      <c r="M80" s="84">
        <v>21.829499999999999</v>
      </c>
      <c r="N80" s="73">
        <v>22</v>
      </c>
      <c r="O80" s="64">
        <v>3000</v>
      </c>
      <c r="P80" s="65">
        <f>Table224523689101112131415161718192021222423456789101112131415161718192021[[#This Row],[PEMBULATAN]]*O80</f>
        <v>66000</v>
      </c>
    </row>
    <row r="81" spans="1:16" ht="39" customHeight="1" x14ac:dyDescent="0.2">
      <c r="A81" s="94"/>
      <c r="B81" s="76"/>
      <c r="C81" s="90" t="s">
        <v>2688</v>
      </c>
      <c r="D81" s="79" t="s">
        <v>198</v>
      </c>
      <c r="E81" s="13">
        <v>44421</v>
      </c>
      <c r="F81" s="77" t="s">
        <v>2516</v>
      </c>
      <c r="G81" s="13">
        <v>44424</v>
      </c>
      <c r="H81" s="78" t="s">
        <v>2517</v>
      </c>
      <c r="I81" s="15">
        <v>82</v>
      </c>
      <c r="J81" s="15">
        <v>47</v>
      </c>
      <c r="K81" s="15">
        <v>37</v>
      </c>
      <c r="L81" s="15">
        <v>12</v>
      </c>
      <c r="M81" s="84">
        <v>35.649500000000003</v>
      </c>
      <c r="N81" s="73">
        <v>36</v>
      </c>
      <c r="O81" s="64">
        <v>3000</v>
      </c>
      <c r="P81" s="65">
        <f>Table224523689101112131415161718192021222423456789101112131415161718192021[[#This Row],[PEMBULATAN]]*O81</f>
        <v>108000</v>
      </c>
    </row>
    <row r="82" spans="1:16" ht="39" customHeight="1" x14ac:dyDescent="0.2">
      <c r="A82" s="94"/>
      <c r="B82" s="76"/>
      <c r="C82" s="90" t="s">
        <v>2689</v>
      </c>
      <c r="D82" s="79" t="s">
        <v>198</v>
      </c>
      <c r="E82" s="13">
        <v>44421</v>
      </c>
      <c r="F82" s="77" t="s">
        <v>2516</v>
      </c>
      <c r="G82" s="13">
        <v>44424</v>
      </c>
      <c r="H82" s="78" t="s">
        <v>2517</v>
      </c>
      <c r="I82" s="15">
        <v>80</v>
      </c>
      <c r="J82" s="15">
        <v>47</v>
      </c>
      <c r="K82" s="15">
        <v>30</v>
      </c>
      <c r="L82" s="15">
        <v>18</v>
      </c>
      <c r="M82" s="84">
        <v>28.2</v>
      </c>
      <c r="N82" s="73">
        <v>28</v>
      </c>
      <c r="O82" s="64">
        <v>3000</v>
      </c>
      <c r="P82" s="65">
        <f>Table224523689101112131415161718192021222423456789101112131415161718192021[[#This Row],[PEMBULATAN]]*O82</f>
        <v>84000</v>
      </c>
    </row>
    <row r="83" spans="1:16" ht="39" customHeight="1" x14ac:dyDescent="0.2">
      <c r="A83" s="94"/>
      <c r="B83" s="76"/>
      <c r="C83" s="90" t="s">
        <v>2690</v>
      </c>
      <c r="D83" s="79" t="s">
        <v>198</v>
      </c>
      <c r="E83" s="13">
        <v>44421</v>
      </c>
      <c r="F83" s="77" t="s">
        <v>2516</v>
      </c>
      <c r="G83" s="13">
        <v>44424</v>
      </c>
      <c r="H83" s="78" t="s">
        <v>2517</v>
      </c>
      <c r="I83" s="15">
        <v>77</v>
      </c>
      <c r="J83" s="15">
        <v>68</v>
      </c>
      <c r="K83" s="15">
        <v>23</v>
      </c>
      <c r="L83" s="15">
        <v>15</v>
      </c>
      <c r="M83" s="84">
        <v>30.106999999999999</v>
      </c>
      <c r="N83" s="73">
        <v>30</v>
      </c>
      <c r="O83" s="64">
        <v>3000</v>
      </c>
      <c r="P83" s="65">
        <f>Table224523689101112131415161718192021222423456789101112131415161718192021[[#This Row],[PEMBULATAN]]*O83</f>
        <v>90000</v>
      </c>
    </row>
    <row r="84" spans="1:16" ht="39" customHeight="1" x14ac:dyDescent="0.2">
      <c r="A84" s="94"/>
      <c r="B84" s="76"/>
      <c r="C84" s="90" t="s">
        <v>2691</v>
      </c>
      <c r="D84" s="79" t="s">
        <v>198</v>
      </c>
      <c r="E84" s="13">
        <v>44421</v>
      </c>
      <c r="F84" s="77" t="s">
        <v>2516</v>
      </c>
      <c r="G84" s="13">
        <v>44424</v>
      </c>
      <c r="H84" s="78" t="s">
        <v>2517</v>
      </c>
      <c r="I84" s="15">
        <v>83</v>
      </c>
      <c r="J84" s="15">
        <v>37</v>
      </c>
      <c r="K84" s="15">
        <v>42</v>
      </c>
      <c r="L84" s="15">
        <v>17</v>
      </c>
      <c r="M84" s="84">
        <v>32.2455</v>
      </c>
      <c r="N84" s="73">
        <v>32</v>
      </c>
      <c r="O84" s="64">
        <v>3000</v>
      </c>
      <c r="P84" s="65">
        <f>Table224523689101112131415161718192021222423456789101112131415161718192021[[#This Row],[PEMBULATAN]]*O84</f>
        <v>96000</v>
      </c>
    </row>
    <row r="85" spans="1:16" ht="39" customHeight="1" x14ac:dyDescent="0.2">
      <c r="A85" s="94"/>
      <c r="B85" s="76"/>
      <c r="C85" s="90" t="s">
        <v>2692</v>
      </c>
      <c r="D85" s="79" t="s">
        <v>198</v>
      </c>
      <c r="E85" s="13">
        <v>44421</v>
      </c>
      <c r="F85" s="77" t="s">
        <v>2516</v>
      </c>
      <c r="G85" s="13">
        <v>44424</v>
      </c>
      <c r="H85" s="78" t="s">
        <v>2517</v>
      </c>
      <c r="I85" s="15">
        <v>84</v>
      </c>
      <c r="J85" s="15">
        <v>56</v>
      </c>
      <c r="K85" s="15">
        <v>58</v>
      </c>
      <c r="L85" s="15">
        <v>16</v>
      </c>
      <c r="M85" s="84">
        <v>68.207999999999998</v>
      </c>
      <c r="N85" s="73">
        <v>68</v>
      </c>
      <c r="O85" s="64">
        <v>3000</v>
      </c>
      <c r="P85" s="65">
        <f>Table224523689101112131415161718192021222423456789101112131415161718192021[[#This Row],[PEMBULATAN]]*O85</f>
        <v>204000</v>
      </c>
    </row>
    <row r="86" spans="1:16" ht="39" customHeight="1" x14ac:dyDescent="0.2">
      <c r="A86" s="94"/>
      <c r="B86" s="76"/>
      <c r="C86" s="90" t="s">
        <v>2693</v>
      </c>
      <c r="D86" s="79" t="s">
        <v>198</v>
      </c>
      <c r="E86" s="13">
        <v>44421</v>
      </c>
      <c r="F86" s="77" t="s">
        <v>2516</v>
      </c>
      <c r="G86" s="13">
        <v>44424</v>
      </c>
      <c r="H86" s="78" t="s">
        <v>2517</v>
      </c>
      <c r="I86" s="15">
        <v>77</v>
      </c>
      <c r="J86" s="15">
        <v>60</v>
      </c>
      <c r="K86" s="15">
        <v>27</v>
      </c>
      <c r="L86" s="15">
        <v>9</v>
      </c>
      <c r="M86" s="84">
        <v>31.184999999999999</v>
      </c>
      <c r="N86" s="73">
        <v>31</v>
      </c>
      <c r="O86" s="64">
        <v>3000</v>
      </c>
      <c r="P86" s="65">
        <f>Table224523689101112131415161718192021222423456789101112131415161718192021[[#This Row],[PEMBULATAN]]*O86</f>
        <v>93000</v>
      </c>
    </row>
    <row r="87" spans="1:16" ht="39" customHeight="1" x14ac:dyDescent="0.2">
      <c r="A87" s="94"/>
      <c r="B87" s="76"/>
      <c r="C87" s="90" t="s">
        <v>2694</v>
      </c>
      <c r="D87" s="79" t="s">
        <v>198</v>
      </c>
      <c r="E87" s="13">
        <v>44421</v>
      </c>
      <c r="F87" s="77" t="s">
        <v>2516</v>
      </c>
      <c r="G87" s="13">
        <v>44424</v>
      </c>
      <c r="H87" s="78" t="s">
        <v>2517</v>
      </c>
      <c r="I87" s="15">
        <v>92</v>
      </c>
      <c r="J87" s="15">
        <v>63</v>
      </c>
      <c r="K87" s="15">
        <v>33</v>
      </c>
      <c r="L87" s="15">
        <v>25</v>
      </c>
      <c r="M87" s="84">
        <v>47.817</v>
      </c>
      <c r="N87" s="73">
        <v>48</v>
      </c>
      <c r="O87" s="64">
        <v>3000</v>
      </c>
      <c r="P87" s="65">
        <f>Table224523689101112131415161718192021222423456789101112131415161718192021[[#This Row],[PEMBULATAN]]*O87</f>
        <v>144000</v>
      </c>
    </row>
    <row r="88" spans="1:16" ht="39" customHeight="1" x14ac:dyDescent="0.2">
      <c r="A88" s="94"/>
      <c r="B88" s="76"/>
      <c r="C88" s="90" t="s">
        <v>2695</v>
      </c>
      <c r="D88" s="79" t="s">
        <v>198</v>
      </c>
      <c r="E88" s="13">
        <v>44421</v>
      </c>
      <c r="F88" s="77" t="s">
        <v>2516</v>
      </c>
      <c r="G88" s="13">
        <v>44424</v>
      </c>
      <c r="H88" s="78" t="s">
        <v>2517</v>
      </c>
      <c r="I88" s="15">
        <v>66</v>
      </c>
      <c r="J88" s="15">
        <v>58</v>
      </c>
      <c r="K88" s="15">
        <v>28</v>
      </c>
      <c r="L88" s="15">
        <v>5</v>
      </c>
      <c r="M88" s="84">
        <v>26.795999999999999</v>
      </c>
      <c r="N88" s="73">
        <v>27</v>
      </c>
      <c r="O88" s="64">
        <v>3000</v>
      </c>
      <c r="P88" s="65">
        <f>Table224523689101112131415161718192021222423456789101112131415161718192021[[#This Row],[PEMBULATAN]]*O88</f>
        <v>81000</v>
      </c>
    </row>
    <row r="89" spans="1:16" ht="39" customHeight="1" x14ac:dyDescent="0.2">
      <c r="A89" s="94"/>
      <c r="B89" s="76"/>
      <c r="C89" s="90" t="s">
        <v>2696</v>
      </c>
      <c r="D89" s="79" t="s">
        <v>198</v>
      </c>
      <c r="E89" s="13">
        <v>44421</v>
      </c>
      <c r="F89" s="77" t="s">
        <v>2516</v>
      </c>
      <c r="G89" s="13">
        <v>44424</v>
      </c>
      <c r="H89" s="78" t="s">
        <v>2517</v>
      </c>
      <c r="I89" s="15">
        <v>50</v>
      </c>
      <c r="J89" s="15">
        <v>43</v>
      </c>
      <c r="K89" s="15">
        <v>16</v>
      </c>
      <c r="L89" s="15">
        <v>3</v>
      </c>
      <c r="M89" s="84">
        <v>8.6</v>
      </c>
      <c r="N89" s="73">
        <v>9</v>
      </c>
      <c r="O89" s="64">
        <v>3000</v>
      </c>
      <c r="P89" s="65">
        <f>Table224523689101112131415161718192021222423456789101112131415161718192021[[#This Row],[PEMBULATAN]]*O89</f>
        <v>27000</v>
      </c>
    </row>
    <row r="90" spans="1:16" ht="39" customHeight="1" x14ac:dyDescent="0.2">
      <c r="A90" s="94"/>
      <c r="B90" s="76"/>
      <c r="C90" s="90" t="s">
        <v>2697</v>
      </c>
      <c r="D90" s="79" t="s">
        <v>198</v>
      </c>
      <c r="E90" s="13">
        <v>44421</v>
      </c>
      <c r="F90" s="77" t="s">
        <v>2516</v>
      </c>
      <c r="G90" s="13">
        <v>44424</v>
      </c>
      <c r="H90" s="78" t="s">
        <v>2517</v>
      </c>
      <c r="I90" s="15">
        <v>65</v>
      </c>
      <c r="J90" s="15">
        <v>38</v>
      </c>
      <c r="K90" s="15">
        <v>15</v>
      </c>
      <c r="L90" s="15">
        <v>6</v>
      </c>
      <c r="M90" s="84">
        <v>9.2624999999999993</v>
      </c>
      <c r="N90" s="73">
        <v>9</v>
      </c>
      <c r="O90" s="64">
        <v>3000</v>
      </c>
      <c r="P90" s="65">
        <f>Table224523689101112131415161718192021222423456789101112131415161718192021[[#This Row],[PEMBULATAN]]*O90</f>
        <v>27000</v>
      </c>
    </row>
    <row r="91" spans="1:16" ht="39" customHeight="1" x14ac:dyDescent="0.2">
      <c r="A91" s="94"/>
      <c r="B91" s="76"/>
      <c r="C91" s="90" t="s">
        <v>2698</v>
      </c>
      <c r="D91" s="79" t="s">
        <v>198</v>
      </c>
      <c r="E91" s="13">
        <v>44421</v>
      </c>
      <c r="F91" s="77" t="s">
        <v>2516</v>
      </c>
      <c r="G91" s="13">
        <v>44424</v>
      </c>
      <c r="H91" s="78" t="s">
        <v>2517</v>
      </c>
      <c r="I91" s="15">
        <v>60</v>
      </c>
      <c r="J91" s="15">
        <v>42</v>
      </c>
      <c r="K91" s="15">
        <v>24</v>
      </c>
      <c r="L91" s="15">
        <v>9</v>
      </c>
      <c r="M91" s="84">
        <v>15.12</v>
      </c>
      <c r="N91" s="73">
        <v>15</v>
      </c>
      <c r="O91" s="64">
        <v>3000</v>
      </c>
      <c r="P91" s="65">
        <f>Table224523689101112131415161718192021222423456789101112131415161718192021[[#This Row],[PEMBULATAN]]*O91</f>
        <v>45000</v>
      </c>
    </row>
    <row r="92" spans="1:16" ht="39" customHeight="1" x14ac:dyDescent="0.2">
      <c r="A92" s="94"/>
      <c r="B92" s="76"/>
      <c r="C92" s="90" t="s">
        <v>2699</v>
      </c>
      <c r="D92" s="79" t="s">
        <v>198</v>
      </c>
      <c r="E92" s="13">
        <v>44421</v>
      </c>
      <c r="F92" s="77" t="s">
        <v>2516</v>
      </c>
      <c r="G92" s="13">
        <v>44424</v>
      </c>
      <c r="H92" s="78" t="s">
        <v>2517</v>
      </c>
      <c r="I92" s="15">
        <v>63</v>
      </c>
      <c r="J92" s="15">
        <v>48</v>
      </c>
      <c r="K92" s="15">
        <v>25</v>
      </c>
      <c r="L92" s="15">
        <v>9</v>
      </c>
      <c r="M92" s="84">
        <v>18.899999999999999</v>
      </c>
      <c r="N92" s="73">
        <v>19</v>
      </c>
      <c r="O92" s="64">
        <v>3000</v>
      </c>
      <c r="P92" s="65">
        <f>Table224523689101112131415161718192021222423456789101112131415161718192021[[#This Row],[PEMBULATAN]]*O92</f>
        <v>57000</v>
      </c>
    </row>
    <row r="93" spans="1:16" ht="39" customHeight="1" x14ac:dyDescent="0.2">
      <c r="A93" s="94"/>
      <c r="B93" s="76"/>
      <c r="C93" s="90" t="s">
        <v>2700</v>
      </c>
      <c r="D93" s="79" t="s">
        <v>198</v>
      </c>
      <c r="E93" s="13">
        <v>44421</v>
      </c>
      <c r="F93" s="77" t="s">
        <v>2516</v>
      </c>
      <c r="G93" s="13">
        <v>44424</v>
      </c>
      <c r="H93" s="78" t="s">
        <v>2517</v>
      </c>
      <c r="I93" s="15">
        <v>67</v>
      </c>
      <c r="J93" s="15">
        <v>70</v>
      </c>
      <c r="K93" s="15">
        <v>53</v>
      </c>
      <c r="L93" s="15">
        <v>10</v>
      </c>
      <c r="M93" s="84">
        <v>62.142499999999998</v>
      </c>
      <c r="N93" s="73">
        <v>62</v>
      </c>
      <c r="O93" s="64">
        <v>3000</v>
      </c>
      <c r="P93" s="65">
        <f>Table224523689101112131415161718192021222423456789101112131415161718192021[[#This Row],[PEMBULATAN]]*O93</f>
        <v>186000</v>
      </c>
    </row>
    <row r="94" spans="1:16" ht="39" customHeight="1" x14ac:dyDescent="0.2">
      <c r="A94" s="94"/>
      <c r="B94" s="76"/>
      <c r="C94" s="90" t="s">
        <v>2701</v>
      </c>
      <c r="D94" s="79" t="s">
        <v>198</v>
      </c>
      <c r="E94" s="13">
        <v>44421</v>
      </c>
      <c r="F94" s="77" t="s">
        <v>2516</v>
      </c>
      <c r="G94" s="13">
        <v>44424</v>
      </c>
      <c r="H94" s="78" t="s">
        <v>2517</v>
      </c>
      <c r="I94" s="15">
        <v>88</v>
      </c>
      <c r="J94" s="15">
        <v>60</v>
      </c>
      <c r="K94" s="15">
        <v>28</v>
      </c>
      <c r="L94" s="15">
        <v>12</v>
      </c>
      <c r="M94" s="84">
        <v>36.96</v>
      </c>
      <c r="N94" s="73">
        <v>37</v>
      </c>
      <c r="O94" s="64">
        <v>3000</v>
      </c>
      <c r="P94" s="65">
        <f>Table224523689101112131415161718192021222423456789101112131415161718192021[[#This Row],[PEMBULATAN]]*O94</f>
        <v>111000</v>
      </c>
    </row>
    <row r="95" spans="1:16" ht="39" customHeight="1" x14ac:dyDescent="0.2">
      <c r="A95" s="94"/>
      <c r="B95" s="76"/>
      <c r="C95" s="90" t="s">
        <v>2702</v>
      </c>
      <c r="D95" s="79" t="s">
        <v>198</v>
      </c>
      <c r="E95" s="13">
        <v>44421</v>
      </c>
      <c r="F95" s="77" t="s">
        <v>2516</v>
      </c>
      <c r="G95" s="13">
        <v>44424</v>
      </c>
      <c r="H95" s="78" t="s">
        <v>2517</v>
      </c>
      <c r="I95" s="15">
        <v>86</v>
      </c>
      <c r="J95" s="15">
        <v>60</v>
      </c>
      <c r="K95" s="15">
        <v>37</v>
      </c>
      <c r="L95" s="15">
        <v>24</v>
      </c>
      <c r="M95" s="84">
        <v>47.73</v>
      </c>
      <c r="N95" s="73">
        <v>48</v>
      </c>
      <c r="O95" s="64">
        <v>3000</v>
      </c>
      <c r="P95" s="65">
        <f>Table224523689101112131415161718192021222423456789101112131415161718192021[[#This Row],[PEMBULATAN]]*O95</f>
        <v>144000</v>
      </c>
    </row>
    <row r="96" spans="1:16" ht="39" customHeight="1" x14ac:dyDescent="0.2">
      <c r="A96" s="94"/>
      <c r="B96" s="76"/>
      <c r="C96" s="90" t="s">
        <v>2703</v>
      </c>
      <c r="D96" s="79" t="s">
        <v>198</v>
      </c>
      <c r="E96" s="13">
        <v>44421</v>
      </c>
      <c r="F96" s="77" t="s">
        <v>2516</v>
      </c>
      <c r="G96" s="13">
        <v>44424</v>
      </c>
      <c r="H96" s="78" t="s">
        <v>2517</v>
      </c>
      <c r="I96" s="15">
        <v>85</v>
      </c>
      <c r="J96" s="15">
        <v>60</v>
      </c>
      <c r="K96" s="15">
        <v>40</v>
      </c>
      <c r="L96" s="15">
        <v>17</v>
      </c>
      <c r="M96" s="84">
        <v>51</v>
      </c>
      <c r="N96" s="73">
        <v>51</v>
      </c>
      <c r="O96" s="64">
        <v>3000</v>
      </c>
      <c r="P96" s="65">
        <f>Table224523689101112131415161718192021222423456789101112131415161718192021[[#This Row],[PEMBULATAN]]*O96</f>
        <v>153000</v>
      </c>
    </row>
    <row r="97" spans="1:16" ht="39" customHeight="1" x14ac:dyDescent="0.2">
      <c r="A97" s="94"/>
      <c r="B97" s="76"/>
      <c r="C97" s="90" t="s">
        <v>2704</v>
      </c>
      <c r="D97" s="79" t="s">
        <v>198</v>
      </c>
      <c r="E97" s="13">
        <v>44421</v>
      </c>
      <c r="F97" s="77" t="s">
        <v>2516</v>
      </c>
      <c r="G97" s="13">
        <v>44424</v>
      </c>
      <c r="H97" s="78" t="s">
        <v>2517</v>
      </c>
      <c r="I97" s="15">
        <v>77</v>
      </c>
      <c r="J97" s="15">
        <v>58</v>
      </c>
      <c r="K97" s="15">
        <v>28</v>
      </c>
      <c r="L97" s="15">
        <v>19</v>
      </c>
      <c r="M97" s="84">
        <v>31.262</v>
      </c>
      <c r="N97" s="73">
        <v>31</v>
      </c>
      <c r="O97" s="64">
        <v>3000</v>
      </c>
      <c r="P97" s="65">
        <f>Table224523689101112131415161718192021222423456789101112131415161718192021[[#This Row],[PEMBULATAN]]*O97</f>
        <v>93000</v>
      </c>
    </row>
    <row r="98" spans="1:16" ht="39" customHeight="1" x14ac:dyDescent="0.2">
      <c r="A98" s="94"/>
      <c r="B98" s="76"/>
      <c r="C98" s="90" t="s">
        <v>2705</v>
      </c>
      <c r="D98" s="79" t="s">
        <v>198</v>
      </c>
      <c r="E98" s="13">
        <v>44421</v>
      </c>
      <c r="F98" s="77" t="s">
        <v>2516</v>
      </c>
      <c r="G98" s="13">
        <v>44424</v>
      </c>
      <c r="H98" s="78" t="s">
        <v>2517</v>
      </c>
      <c r="I98" s="15">
        <v>90</v>
      </c>
      <c r="J98" s="15">
        <v>37</v>
      </c>
      <c r="K98" s="15">
        <v>33</v>
      </c>
      <c r="L98" s="15">
        <v>15</v>
      </c>
      <c r="M98" s="84">
        <v>27.4725</v>
      </c>
      <c r="N98" s="73">
        <v>28</v>
      </c>
      <c r="O98" s="64">
        <v>3000</v>
      </c>
      <c r="P98" s="65">
        <f>Table224523689101112131415161718192021222423456789101112131415161718192021[[#This Row],[PEMBULATAN]]*O98</f>
        <v>84000</v>
      </c>
    </row>
    <row r="99" spans="1:16" ht="39" customHeight="1" x14ac:dyDescent="0.2">
      <c r="A99" s="94"/>
      <c r="B99" s="76"/>
      <c r="C99" s="90" t="s">
        <v>2706</v>
      </c>
      <c r="D99" s="79" t="s">
        <v>198</v>
      </c>
      <c r="E99" s="13">
        <v>44421</v>
      </c>
      <c r="F99" s="77" t="s">
        <v>2516</v>
      </c>
      <c r="G99" s="13">
        <v>44424</v>
      </c>
      <c r="H99" s="78" t="s">
        <v>2517</v>
      </c>
      <c r="I99" s="15">
        <v>72</v>
      </c>
      <c r="J99" s="15">
        <v>57</v>
      </c>
      <c r="K99" s="15">
        <v>28</v>
      </c>
      <c r="L99" s="15">
        <v>19</v>
      </c>
      <c r="M99" s="84">
        <v>28.728000000000002</v>
      </c>
      <c r="N99" s="73">
        <v>29</v>
      </c>
      <c r="O99" s="64">
        <v>3000</v>
      </c>
      <c r="P99" s="65">
        <f>Table224523689101112131415161718192021222423456789101112131415161718192021[[#This Row],[PEMBULATAN]]*O99</f>
        <v>87000</v>
      </c>
    </row>
    <row r="100" spans="1:16" ht="39" customHeight="1" x14ac:dyDescent="0.2">
      <c r="A100" s="94"/>
      <c r="B100" s="76"/>
      <c r="C100" s="90" t="s">
        <v>2707</v>
      </c>
      <c r="D100" s="79" t="s">
        <v>198</v>
      </c>
      <c r="E100" s="13">
        <v>44421</v>
      </c>
      <c r="F100" s="77" t="s">
        <v>2516</v>
      </c>
      <c r="G100" s="13">
        <v>44424</v>
      </c>
      <c r="H100" s="78" t="s">
        <v>2517</v>
      </c>
      <c r="I100" s="15">
        <v>83</v>
      </c>
      <c r="J100" s="15">
        <v>52</v>
      </c>
      <c r="K100" s="15">
        <v>28</v>
      </c>
      <c r="L100" s="15">
        <v>8</v>
      </c>
      <c r="M100" s="84">
        <v>30.212</v>
      </c>
      <c r="N100" s="73">
        <v>30</v>
      </c>
      <c r="O100" s="64">
        <v>3000</v>
      </c>
      <c r="P100" s="65">
        <f>Table224523689101112131415161718192021222423456789101112131415161718192021[[#This Row],[PEMBULATAN]]*O100</f>
        <v>90000</v>
      </c>
    </row>
    <row r="101" spans="1:16" ht="39" customHeight="1" x14ac:dyDescent="0.2">
      <c r="A101" s="94"/>
      <c r="B101" s="76"/>
      <c r="C101" s="90" t="s">
        <v>2708</v>
      </c>
      <c r="D101" s="79" t="s">
        <v>198</v>
      </c>
      <c r="E101" s="13">
        <v>44421</v>
      </c>
      <c r="F101" s="77" t="s">
        <v>2516</v>
      </c>
      <c r="G101" s="13">
        <v>44424</v>
      </c>
      <c r="H101" s="78" t="s">
        <v>2517</v>
      </c>
      <c r="I101" s="15">
        <v>93</v>
      </c>
      <c r="J101" s="15">
        <v>22</v>
      </c>
      <c r="K101" s="15">
        <v>28</v>
      </c>
      <c r="L101" s="15">
        <v>17</v>
      </c>
      <c r="M101" s="84">
        <v>14.321999999999999</v>
      </c>
      <c r="N101" s="73">
        <v>17</v>
      </c>
      <c r="O101" s="64">
        <v>3000</v>
      </c>
      <c r="P101" s="65">
        <f>Table224523689101112131415161718192021222423456789101112131415161718192021[[#This Row],[PEMBULATAN]]*O101</f>
        <v>51000</v>
      </c>
    </row>
    <row r="102" spans="1:16" ht="39" customHeight="1" x14ac:dyDescent="0.2">
      <c r="A102" s="94"/>
      <c r="B102" s="76"/>
      <c r="C102" s="90" t="s">
        <v>2709</v>
      </c>
      <c r="D102" s="79" t="s">
        <v>198</v>
      </c>
      <c r="E102" s="13">
        <v>44421</v>
      </c>
      <c r="F102" s="77" t="s">
        <v>2516</v>
      </c>
      <c r="G102" s="13">
        <v>44424</v>
      </c>
      <c r="H102" s="78" t="s">
        <v>2517</v>
      </c>
      <c r="I102" s="15">
        <v>93</v>
      </c>
      <c r="J102" s="15">
        <v>62</v>
      </c>
      <c r="K102" s="15">
        <v>33</v>
      </c>
      <c r="L102" s="15">
        <v>20</v>
      </c>
      <c r="M102" s="84">
        <v>47.569499999999998</v>
      </c>
      <c r="N102" s="73">
        <v>48</v>
      </c>
      <c r="O102" s="64">
        <v>3000</v>
      </c>
      <c r="P102" s="65">
        <f>Table224523689101112131415161718192021222423456789101112131415161718192021[[#This Row],[PEMBULATAN]]*O102</f>
        <v>144000</v>
      </c>
    </row>
    <row r="103" spans="1:16" ht="39" customHeight="1" x14ac:dyDescent="0.2">
      <c r="A103" s="94"/>
      <c r="B103" s="76"/>
      <c r="C103" s="90" t="s">
        <v>2710</v>
      </c>
      <c r="D103" s="79" t="s">
        <v>198</v>
      </c>
      <c r="E103" s="13">
        <v>44421</v>
      </c>
      <c r="F103" s="77" t="s">
        <v>2516</v>
      </c>
      <c r="G103" s="13">
        <v>44424</v>
      </c>
      <c r="H103" s="78" t="s">
        <v>2517</v>
      </c>
      <c r="I103" s="15">
        <v>43</v>
      </c>
      <c r="J103" s="15">
        <v>35</v>
      </c>
      <c r="K103" s="15">
        <v>12</v>
      </c>
      <c r="L103" s="15">
        <v>3</v>
      </c>
      <c r="M103" s="84">
        <v>4.5149999999999997</v>
      </c>
      <c r="N103" s="73">
        <v>5</v>
      </c>
      <c r="O103" s="64">
        <v>3000</v>
      </c>
      <c r="P103" s="65">
        <f>Table224523689101112131415161718192021222423456789101112131415161718192021[[#This Row],[PEMBULATAN]]*O103</f>
        <v>15000</v>
      </c>
    </row>
    <row r="104" spans="1:16" ht="39" customHeight="1" x14ac:dyDescent="0.2">
      <c r="A104" s="94"/>
      <c r="B104" s="76"/>
      <c r="C104" s="90" t="s">
        <v>2711</v>
      </c>
      <c r="D104" s="79" t="s">
        <v>198</v>
      </c>
      <c r="E104" s="13">
        <v>44421</v>
      </c>
      <c r="F104" s="77" t="s">
        <v>2516</v>
      </c>
      <c r="G104" s="13">
        <v>44424</v>
      </c>
      <c r="H104" s="78" t="s">
        <v>2517</v>
      </c>
      <c r="I104" s="15">
        <v>47</v>
      </c>
      <c r="J104" s="15">
        <v>43</v>
      </c>
      <c r="K104" s="15">
        <v>18</v>
      </c>
      <c r="L104" s="15">
        <v>6</v>
      </c>
      <c r="M104" s="84">
        <v>9.0945</v>
      </c>
      <c r="N104" s="73">
        <v>9</v>
      </c>
      <c r="O104" s="64">
        <v>3000</v>
      </c>
      <c r="P104" s="65">
        <f>Table224523689101112131415161718192021222423456789101112131415161718192021[[#This Row],[PEMBULATAN]]*O104</f>
        <v>27000</v>
      </c>
    </row>
    <row r="105" spans="1:16" ht="39" customHeight="1" x14ac:dyDescent="0.2">
      <c r="A105" s="94"/>
      <c r="B105" s="76"/>
      <c r="C105" s="90" t="s">
        <v>2712</v>
      </c>
      <c r="D105" s="79" t="s">
        <v>198</v>
      </c>
      <c r="E105" s="13">
        <v>44421</v>
      </c>
      <c r="F105" s="77" t="s">
        <v>2516</v>
      </c>
      <c r="G105" s="13">
        <v>44424</v>
      </c>
      <c r="H105" s="78" t="s">
        <v>2517</v>
      </c>
      <c r="I105" s="15">
        <v>55</v>
      </c>
      <c r="J105" s="15">
        <v>43</v>
      </c>
      <c r="K105" s="15">
        <v>17</v>
      </c>
      <c r="L105" s="15">
        <v>5</v>
      </c>
      <c r="M105" s="84">
        <v>10.05125</v>
      </c>
      <c r="N105" s="73">
        <v>10</v>
      </c>
      <c r="O105" s="64">
        <v>3000</v>
      </c>
      <c r="P105" s="65">
        <f>Table224523689101112131415161718192021222423456789101112131415161718192021[[#This Row],[PEMBULATAN]]*O105</f>
        <v>30000</v>
      </c>
    </row>
    <row r="106" spans="1:16" ht="39" customHeight="1" x14ac:dyDescent="0.2">
      <c r="A106" s="94"/>
      <c r="B106" s="76"/>
      <c r="C106" s="90" t="s">
        <v>2713</v>
      </c>
      <c r="D106" s="79" t="s">
        <v>198</v>
      </c>
      <c r="E106" s="13">
        <v>44421</v>
      </c>
      <c r="F106" s="77" t="s">
        <v>2516</v>
      </c>
      <c r="G106" s="13">
        <v>44424</v>
      </c>
      <c r="H106" s="78" t="s">
        <v>2517</v>
      </c>
      <c r="I106" s="15">
        <v>54</v>
      </c>
      <c r="J106" s="15">
        <v>40</v>
      </c>
      <c r="K106" s="15">
        <v>18</v>
      </c>
      <c r="L106" s="15">
        <v>4</v>
      </c>
      <c r="M106" s="84">
        <v>9.7200000000000006</v>
      </c>
      <c r="N106" s="73">
        <v>10</v>
      </c>
      <c r="O106" s="64">
        <v>3000</v>
      </c>
      <c r="P106" s="65">
        <f>Table224523689101112131415161718192021222423456789101112131415161718192021[[#This Row],[PEMBULATAN]]*O106</f>
        <v>30000</v>
      </c>
    </row>
    <row r="107" spans="1:16" ht="39" customHeight="1" x14ac:dyDescent="0.2">
      <c r="A107" s="94"/>
      <c r="B107" s="76"/>
      <c r="C107" s="90" t="s">
        <v>2714</v>
      </c>
      <c r="D107" s="79" t="s">
        <v>198</v>
      </c>
      <c r="E107" s="13">
        <v>44421</v>
      </c>
      <c r="F107" s="77" t="s">
        <v>2516</v>
      </c>
      <c r="G107" s="13">
        <v>44424</v>
      </c>
      <c r="H107" s="78" t="s">
        <v>2517</v>
      </c>
      <c r="I107" s="15">
        <v>58</v>
      </c>
      <c r="J107" s="15">
        <v>28</v>
      </c>
      <c r="K107" s="15">
        <v>25</v>
      </c>
      <c r="L107" s="15">
        <v>4</v>
      </c>
      <c r="M107" s="84">
        <v>10.15</v>
      </c>
      <c r="N107" s="73">
        <v>10</v>
      </c>
      <c r="O107" s="64">
        <v>3000</v>
      </c>
      <c r="P107" s="65">
        <f>Table224523689101112131415161718192021222423456789101112131415161718192021[[#This Row],[PEMBULATAN]]*O107</f>
        <v>30000</v>
      </c>
    </row>
    <row r="108" spans="1:16" ht="39" customHeight="1" x14ac:dyDescent="0.2">
      <c r="A108" s="94"/>
      <c r="B108" s="76"/>
      <c r="C108" s="90" t="s">
        <v>2715</v>
      </c>
      <c r="D108" s="79" t="s">
        <v>198</v>
      </c>
      <c r="E108" s="13">
        <v>44421</v>
      </c>
      <c r="F108" s="77" t="s">
        <v>2516</v>
      </c>
      <c r="G108" s="13">
        <v>44424</v>
      </c>
      <c r="H108" s="78" t="s">
        <v>2517</v>
      </c>
      <c r="I108" s="15">
        <v>63</v>
      </c>
      <c r="J108" s="15">
        <v>18</v>
      </c>
      <c r="K108" s="15">
        <v>48</v>
      </c>
      <c r="L108" s="15">
        <v>3</v>
      </c>
      <c r="M108" s="84">
        <v>13.608000000000001</v>
      </c>
      <c r="N108" s="73">
        <v>14</v>
      </c>
      <c r="O108" s="64">
        <v>3000</v>
      </c>
      <c r="P108" s="65">
        <f>Table224523689101112131415161718192021222423456789101112131415161718192021[[#This Row],[PEMBULATAN]]*O108</f>
        <v>42000</v>
      </c>
    </row>
    <row r="109" spans="1:16" ht="39" customHeight="1" x14ac:dyDescent="0.2">
      <c r="A109" s="94"/>
      <c r="B109" s="76"/>
      <c r="C109" s="90" t="s">
        <v>2716</v>
      </c>
      <c r="D109" s="79" t="s">
        <v>198</v>
      </c>
      <c r="E109" s="13">
        <v>44421</v>
      </c>
      <c r="F109" s="77" t="s">
        <v>2516</v>
      </c>
      <c r="G109" s="13">
        <v>44424</v>
      </c>
      <c r="H109" s="78" t="s">
        <v>2517</v>
      </c>
      <c r="I109" s="15">
        <v>73</v>
      </c>
      <c r="J109" s="15">
        <v>62</v>
      </c>
      <c r="K109" s="15">
        <v>18</v>
      </c>
      <c r="L109" s="15">
        <v>12</v>
      </c>
      <c r="M109" s="84">
        <v>20.367000000000001</v>
      </c>
      <c r="N109" s="73">
        <v>21</v>
      </c>
      <c r="O109" s="64">
        <v>3000</v>
      </c>
      <c r="P109" s="65">
        <f>Table224523689101112131415161718192021222423456789101112131415161718192021[[#This Row],[PEMBULATAN]]*O109</f>
        <v>63000</v>
      </c>
    </row>
    <row r="110" spans="1:16" ht="39" customHeight="1" x14ac:dyDescent="0.2">
      <c r="A110" s="94"/>
      <c r="B110" s="76"/>
      <c r="C110" s="90" t="s">
        <v>2717</v>
      </c>
      <c r="D110" s="79" t="s">
        <v>198</v>
      </c>
      <c r="E110" s="13">
        <v>44421</v>
      </c>
      <c r="F110" s="77" t="s">
        <v>2516</v>
      </c>
      <c r="G110" s="13">
        <v>44424</v>
      </c>
      <c r="H110" s="78" t="s">
        <v>2517</v>
      </c>
      <c r="I110" s="15">
        <v>84</v>
      </c>
      <c r="J110" s="15">
        <v>65</v>
      </c>
      <c r="K110" s="15">
        <v>35</v>
      </c>
      <c r="L110" s="15">
        <v>20</v>
      </c>
      <c r="M110" s="84">
        <v>47.774999999999999</v>
      </c>
      <c r="N110" s="73">
        <v>48</v>
      </c>
      <c r="O110" s="64">
        <v>3000</v>
      </c>
      <c r="P110" s="65">
        <f>Table224523689101112131415161718192021222423456789101112131415161718192021[[#This Row],[PEMBULATAN]]*O110</f>
        <v>144000</v>
      </c>
    </row>
    <row r="111" spans="1:16" ht="39" customHeight="1" x14ac:dyDescent="0.2">
      <c r="A111" s="94"/>
      <c r="B111" s="76"/>
      <c r="C111" s="90" t="s">
        <v>2718</v>
      </c>
      <c r="D111" s="79" t="s">
        <v>198</v>
      </c>
      <c r="E111" s="13">
        <v>44421</v>
      </c>
      <c r="F111" s="77" t="s">
        <v>2516</v>
      </c>
      <c r="G111" s="13">
        <v>44424</v>
      </c>
      <c r="H111" s="78" t="s">
        <v>2517</v>
      </c>
      <c r="I111" s="15">
        <v>96</v>
      </c>
      <c r="J111" s="15">
        <v>58</v>
      </c>
      <c r="K111" s="15">
        <v>29</v>
      </c>
      <c r="L111" s="15">
        <v>10</v>
      </c>
      <c r="M111" s="84">
        <v>40.368000000000002</v>
      </c>
      <c r="N111" s="73">
        <v>41</v>
      </c>
      <c r="O111" s="64">
        <v>3000</v>
      </c>
      <c r="P111" s="65">
        <f>Table224523689101112131415161718192021222423456789101112131415161718192021[[#This Row],[PEMBULATAN]]*O111</f>
        <v>123000</v>
      </c>
    </row>
    <row r="112" spans="1:16" ht="39" customHeight="1" x14ac:dyDescent="0.2">
      <c r="A112" s="94"/>
      <c r="B112" s="76"/>
      <c r="C112" s="90" t="s">
        <v>2719</v>
      </c>
      <c r="D112" s="79" t="s">
        <v>198</v>
      </c>
      <c r="E112" s="13">
        <v>44421</v>
      </c>
      <c r="F112" s="77" t="s">
        <v>2516</v>
      </c>
      <c r="G112" s="13">
        <v>44424</v>
      </c>
      <c r="H112" s="78" t="s">
        <v>2517</v>
      </c>
      <c r="I112" s="15">
        <v>88</v>
      </c>
      <c r="J112" s="15">
        <v>57</v>
      </c>
      <c r="K112" s="15">
        <v>28</v>
      </c>
      <c r="L112" s="15">
        <v>16</v>
      </c>
      <c r="M112" s="84">
        <v>35.112000000000002</v>
      </c>
      <c r="N112" s="73">
        <v>35</v>
      </c>
      <c r="O112" s="64">
        <v>3000</v>
      </c>
      <c r="P112" s="65">
        <f>Table224523689101112131415161718192021222423456789101112131415161718192021[[#This Row],[PEMBULATAN]]*O112</f>
        <v>105000</v>
      </c>
    </row>
    <row r="113" spans="1:16" ht="39" customHeight="1" x14ac:dyDescent="0.2">
      <c r="A113" s="123"/>
      <c r="B113" s="92"/>
      <c r="C113" s="90" t="s">
        <v>2720</v>
      </c>
      <c r="D113" s="79" t="s">
        <v>198</v>
      </c>
      <c r="E113" s="13">
        <v>44421</v>
      </c>
      <c r="F113" s="77" t="s">
        <v>2516</v>
      </c>
      <c r="G113" s="13">
        <v>44424</v>
      </c>
      <c r="H113" s="78" t="s">
        <v>2517</v>
      </c>
      <c r="I113" s="15">
        <v>60</v>
      </c>
      <c r="J113" s="15">
        <v>53</v>
      </c>
      <c r="K113" s="15">
        <v>28</v>
      </c>
      <c r="L113" s="15">
        <v>4</v>
      </c>
      <c r="M113" s="84">
        <v>22.26</v>
      </c>
      <c r="N113" s="73">
        <v>22</v>
      </c>
      <c r="O113" s="64">
        <v>3000</v>
      </c>
      <c r="P113" s="65">
        <f>Table224523689101112131415161718192021222423456789101112131415161718192021[[#This Row],[PEMBULATAN]]*O113</f>
        <v>66000</v>
      </c>
    </row>
    <row r="114" spans="1:16" ht="39" customHeight="1" x14ac:dyDescent="0.2">
      <c r="A114" s="94"/>
      <c r="B114" s="76"/>
      <c r="C114" s="113" t="s">
        <v>2721</v>
      </c>
      <c r="D114" s="114" t="s">
        <v>198</v>
      </c>
      <c r="E114" s="115">
        <v>44421</v>
      </c>
      <c r="F114" s="116" t="s">
        <v>2516</v>
      </c>
      <c r="G114" s="115">
        <v>44424</v>
      </c>
      <c r="H114" s="117" t="s">
        <v>2517</v>
      </c>
      <c r="I114" s="118">
        <v>63</v>
      </c>
      <c r="J114" s="118">
        <v>60</v>
      </c>
      <c r="K114" s="118">
        <v>26</v>
      </c>
      <c r="L114" s="118">
        <v>4</v>
      </c>
      <c r="M114" s="119">
        <v>24.57</v>
      </c>
      <c r="N114" s="120">
        <v>25</v>
      </c>
      <c r="O114" s="121">
        <v>3000</v>
      </c>
      <c r="P114" s="122">
        <f>Table224523689101112131415161718192021222423456789101112131415161718192021[[#This Row],[PEMBULATAN]]*O114</f>
        <v>75000</v>
      </c>
    </row>
    <row r="115" spans="1:16" ht="39" customHeight="1" x14ac:dyDescent="0.2">
      <c r="A115" s="94"/>
      <c r="B115" s="76"/>
      <c r="C115" s="90" t="s">
        <v>2722</v>
      </c>
      <c r="D115" s="79" t="s">
        <v>198</v>
      </c>
      <c r="E115" s="13">
        <v>44421</v>
      </c>
      <c r="F115" s="77" t="s">
        <v>2516</v>
      </c>
      <c r="G115" s="13">
        <v>44424</v>
      </c>
      <c r="H115" s="78" t="s">
        <v>2517</v>
      </c>
      <c r="I115" s="15">
        <v>68</v>
      </c>
      <c r="J115" s="15">
        <v>50</v>
      </c>
      <c r="K115" s="15">
        <v>20</v>
      </c>
      <c r="L115" s="15">
        <v>4</v>
      </c>
      <c r="M115" s="84">
        <v>17</v>
      </c>
      <c r="N115" s="73">
        <v>17</v>
      </c>
      <c r="O115" s="64">
        <v>3000</v>
      </c>
      <c r="P115" s="65">
        <f>Table224523689101112131415161718192021222423456789101112131415161718192021[[#This Row],[PEMBULATAN]]*O115</f>
        <v>51000</v>
      </c>
    </row>
    <row r="116" spans="1:16" ht="39" customHeight="1" x14ac:dyDescent="0.2">
      <c r="A116" s="94"/>
      <c r="B116" s="76"/>
      <c r="C116" s="90" t="s">
        <v>2723</v>
      </c>
      <c r="D116" s="79" t="s">
        <v>198</v>
      </c>
      <c r="E116" s="13">
        <v>44421</v>
      </c>
      <c r="F116" s="77" t="s">
        <v>2516</v>
      </c>
      <c r="G116" s="13">
        <v>44424</v>
      </c>
      <c r="H116" s="78" t="s">
        <v>2517</v>
      </c>
      <c r="I116" s="15">
        <v>78</v>
      </c>
      <c r="J116" s="15">
        <v>57</v>
      </c>
      <c r="K116" s="15">
        <v>30</v>
      </c>
      <c r="L116" s="15">
        <v>14</v>
      </c>
      <c r="M116" s="84">
        <v>33.344999999999999</v>
      </c>
      <c r="N116" s="73">
        <v>34</v>
      </c>
      <c r="O116" s="64">
        <v>3000</v>
      </c>
      <c r="P116" s="65">
        <f>Table224523689101112131415161718192021222423456789101112131415161718192021[[#This Row],[PEMBULATAN]]*O116</f>
        <v>102000</v>
      </c>
    </row>
    <row r="117" spans="1:16" ht="39" customHeight="1" x14ac:dyDescent="0.2">
      <c r="A117" s="94"/>
      <c r="B117" s="76"/>
      <c r="C117" s="90" t="s">
        <v>2724</v>
      </c>
      <c r="D117" s="79" t="s">
        <v>198</v>
      </c>
      <c r="E117" s="13">
        <v>44421</v>
      </c>
      <c r="F117" s="77" t="s">
        <v>2516</v>
      </c>
      <c r="G117" s="13">
        <v>44424</v>
      </c>
      <c r="H117" s="78" t="s">
        <v>2517</v>
      </c>
      <c r="I117" s="15">
        <v>75</v>
      </c>
      <c r="J117" s="15">
        <v>60</v>
      </c>
      <c r="K117" s="15">
        <v>18</v>
      </c>
      <c r="L117" s="15">
        <v>8</v>
      </c>
      <c r="M117" s="84">
        <v>20.25</v>
      </c>
      <c r="N117" s="73">
        <v>20</v>
      </c>
      <c r="O117" s="64">
        <v>3000</v>
      </c>
      <c r="P117" s="65">
        <f>Table224523689101112131415161718192021222423456789101112131415161718192021[[#This Row],[PEMBULATAN]]*O117</f>
        <v>60000</v>
      </c>
    </row>
    <row r="118" spans="1:16" ht="39" customHeight="1" x14ac:dyDescent="0.2">
      <c r="A118" s="94"/>
      <c r="B118" s="76"/>
      <c r="C118" s="90" t="s">
        <v>2725</v>
      </c>
      <c r="D118" s="79" t="s">
        <v>198</v>
      </c>
      <c r="E118" s="13">
        <v>44421</v>
      </c>
      <c r="F118" s="77" t="s">
        <v>2516</v>
      </c>
      <c r="G118" s="13">
        <v>44424</v>
      </c>
      <c r="H118" s="78" t="s">
        <v>2517</v>
      </c>
      <c r="I118" s="15">
        <v>76</v>
      </c>
      <c r="J118" s="15">
        <v>55</v>
      </c>
      <c r="K118" s="15">
        <v>27</v>
      </c>
      <c r="L118" s="15">
        <v>10</v>
      </c>
      <c r="M118" s="84">
        <v>28.215</v>
      </c>
      <c r="N118" s="73">
        <v>28</v>
      </c>
      <c r="O118" s="64">
        <v>3000</v>
      </c>
      <c r="P118" s="65">
        <f>Table224523689101112131415161718192021222423456789101112131415161718192021[[#This Row],[PEMBULATAN]]*O118</f>
        <v>84000</v>
      </c>
    </row>
    <row r="119" spans="1:16" ht="39" customHeight="1" x14ac:dyDescent="0.2">
      <c r="A119" s="94"/>
      <c r="B119" s="76"/>
      <c r="C119" s="90" t="s">
        <v>2726</v>
      </c>
      <c r="D119" s="79" t="s">
        <v>198</v>
      </c>
      <c r="E119" s="13">
        <v>44421</v>
      </c>
      <c r="F119" s="77" t="s">
        <v>2516</v>
      </c>
      <c r="G119" s="13">
        <v>44424</v>
      </c>
      <c r="H119" s="78" t="s">
        <v>2517</v>
      </c>
      <c r="I119" s="15">
        <v>83</v>
      </c>
      <c r="J119" s="15">
        <v>47</v>
      </c>
      <c r="K119" s="15">
        <v>30</v>
      </c>
      <c r="L119" s="15">
        <v>10</v>
      </c>
      <c r="M119" s="84">
        <v>29.2575</v>
      </c>
      <c r="N119" s="73">
        <v>29</v>
      </c>
      <c r="O119" s="64">
        <v>3000</v>
      </c>
      <c r="P119" s="65">
        <f>Table224523689101112131415161718192021222423456789101112131415161718192021[[#This Row],[PEMBULATAN]]*O119</f>
        <v>87000</v>
      </c>
    </row>
    <row r="120" spans="1:16" ht="39" customHeight="1" x14ac:dyDescent="0.2">
      <c r="A120" s="94"/>
      <c r="B120" s="76"/>
      <c r="C120" s="90" t="s">
        <v>2727</v>
      </c>
      <c r="D120" s="79" t="s">
        <v>198</v>
      </c>
      <c r="E120" s="13">
        <v>44421</v>
      </c>
      <c r="F120" s="77" t="s">
        <v>2516</v>
      </c>
      <c r="G120" s="13">
        <v>44424</v>
      </c>
      <c r="H120" s="78" t="s">
        <v>2517</v>
      </c>
      <c r="I120" s="15">
        <v>93</v>
      </c>
      <c r="J120" s="15">
        <v>63</v>
      </c>
      <c r="K120" s="15">
        <v>35</v>
      </c>
      <c r="L120" s="15">
        <v>12</v>
      </c>
      <c r="M120" s="84">
        <v>51.266249999999999</v>
      </c>
      <c r="N120" s="73">
        <v>51</v>
      </c>
      <c r="O120" s="64">
        <v>3000</v>
      </c>
      <c r="P120" s="65">
        <f>Table224523689101112131415161718192021222423456789101112131415161718192021[[#This Row],[PEMBULATAN]]*O120</f>
        <v>153000</v>
      </c>
    </row>
    <row r="121" spans="1:16" ht="39" customHeight="1" x14ac:dyDescent="0.2">
      <c r="A121" s="94"/>
      <c r="B121" s="76"/>
      <c r="C121" s="90" t="s">
        <v>2728</v>
      </c>
      <c r="D121" s="79" t="s">
        <v>198</v>
      </c>
      <c r="E121" s="13">
        <v>44421</v>
      </c>
      <c r="F121" s="77" t="s">
        <v>2516</v>
      </c>
      <c r="G121" s="13">
        <v>44424</v>
      </c>
      <c r="H121" s="78" t="s">
        <v>2517</v>
      </c>
      <c r="I121" s="15">
        <v>87</v>
      </c>
      <c r="J121" s="15">
        <v>55</v>
      </c>
      <c r="K121" s="15">
        <v>30</v>
      </c>
      <c r="L121" s="15">
        <v>13</v>
      </c>
      <c r="M121" s="84">
        <v>35.887500000000003</v>
      </c>
      <c r="N121" s="73">
        <v>36</v>
      </c>
      <c r="O121" s="64">
        <v>3000</v>
      </c>
      <c r="P121" s="65">
        <f>Table224523689101112131415161718192021222423456789101112131415161718192021[[#This Row],[PEMBULATAN]]*O121</f>
        <v>108000</v>
      </c>
    </row>
    <row r="122" spans="1:16" ht="39" customHeight="1" x14ac:dyDescent="0.2">
      <c r="A122" s="94"/>
      <c r="B122" s="76"/>
      <c r="C122" s="90" t="s">
        <v>2729</v>
      </c>
      <c r="D122" s="79" t="s">
        <v>198</v>
      </c>
      <c r="E122" s="13">
        <v>44421</v>
      </c>
      <c r="F122" s="77" t="s">
        <v>2516</v>
      </c>
      <c r="G122" s="13">
        <v>44424</v>
      </c>
      <c r="H122" s="78" t="s">
        <v>2517</v>
      </c>
      <c r="I122" s="15">
        <v>70</v>
      </c>
      <c r="J122" s="15">
        <v>46</v>
      </c>
      <c r="K122" s="15">
        <v>27</v>
      </c>
      <c r="L122" s="15">
        <v>13</v>
      </c>
      <c r="M122" s="84">
        <v>21.734999999999999</v>
      </c>
      <c r="N122" s="73">
        <v>22</v>
      </c>
      <c r="O122" s="64">
        <v>3000</v>
      </c>
      <c r="P122" s="65">
        <f>Table224523689101112131415161718192021222423456789101112131415161718192021[[#This Row],[PEMBULATAN]]*O122</f>
        <v>66000</v>
      </c>
    </row>
    <row r="123" spans="1:16" ht="39" customHeight="1" x14ac:dyDescent="0.2">
      <c r="A123" s="94"/>
      <c r="B123" s="76"/>
      <c r="C123" s="90" t="s">
        <v>2730</v>
      </c>
      <c r="D123" s="79" t="s">
        <v>198</v>
      </c>
      <c r="E123" s="13">
        <v>44421</v>
      </c>
      <c r="F123" s="77" t="s">
        <v>2516</v>
      </c>
      <c r="G123" s="13">
        <v>44424</v>
      </c>
      <c r="H123" s="78" t="s">
        <v>2517</v>
      </c>
      <c r="I123" s="15">
        <v>58</v>
      </c>
      <c r="J123" s="15">
        <v>55</v>
      </c>
      <c r="K123" s="15">
        <v>22</v>
      </c>
      <c r="L123" s="15">
        <v>10</v>
      </c>
      <c r="M123" s="84">
        <v>17.545000000000002</v>
      </c>
      <c r="N123" s="73">
        <v>18</v>
      </c>
      <c r="O123" s="64">
        <v>3000</v>
      </c>
      <c r="P123" s="65">
        <f>Table224523689101112131415161718192021222423456789101112131415161718192021[[#This Row],[PEMBULATAN]]*O123</f>
        <v>54000</v>
      </c>
    </row>
    <row r="124" spans="1:16" ht="39" customHeight="1" x14ac:dyDescent="0.2">
      <c r="A124" s="94"/>
      <c r="B124" s="76"/>
      <c r="C124" s="90" t="s">
        <v>2731</v>
      </c>
      <c r="D124" s="79" t="s">
        <v>198</v>
      </c>
      <c r="E124" s="13">
        <v>44421</v>
      </c>
      <c r="F124" s="77" t="s">
        <v>2516</v>
      </c>
      <c r="G124" s="13">
        <v>44424</v>
      </c>
      <c r="H124" s="78" t="s">
        <v>2517</v>
      </c>
      <c r="I124" s="15">
        <v>48</v>
      </c>
      <c r="J124" s="15">
        <v>60</v>
      </c>
      <c r="K124" s="15">
        <v>23</v>
      </c>
      <c r="L124" s="15">
        <v>8</v>
      </c>
      <c r="M124" s="84">
        <v>16.559999999999999</v>
      </c>
      <c r="N124" s="73">
        <v>17</v>
      </c>
      <c r="O124" s="64">
        <v>3000</v>
      </c>
      <c r="P124" s="65">
        <f>Table224523689101112131415161718192021222423456789101112131415161718192021[[#This Row],[PEMBULATAN]]*O124</f>
        <v>51000</v>
      </c>
    </row>
    <row r="125" spans="1:16" ht="39" customHeight="1" x14ac:dyDescent="0.2">
      <c r="A125" s="93"/>
      <c r="B125" s="76"/>
      <c r="C125" s="90" t="s">
        <v>2732</v>
      </c>
      <c r="D125" s="79" t="s">
        <v>198</v>
      </c>
      <c r="E125" s="13">
        <v>44421</v>
      </c>
      <c r="F125" s="77" t="s">
        <v>2516</v>
      </c>
      <c r="G125" s="13">
        <v>44424</v>
      </c>
      <c r="H125" s="78" t="s">
        <v>2517</v>
      </c>
      <c r="I125" s="15">
        <v>93</v>
      </c>
      <c r="J125" s="15">
        <v>57</v>
      </c>
      <c r="K125" s="15">
        <v>60</v>
      </c>
      <c r="L125" s="15">
        <v>31</v>
      </c>
      <c r="M125" s="84">
        <v>79.515000000000001</v>
      </c>
      <c r="N125" s="73">
        <v>80</v>
      </c>
      <c r="O125" s="64">
        <v>3000</v>
      </c>
      <c r="P125" s="65">
        <f>Table224523689101112131415161718192021222423456789101112131415161718192021[[#This Row],[PEMBULATAN]]*O125</f>
        <v>240000</v>
      </c>
    </row>
    <row r="126" spans="1:16" ht="39" customHeight="1" x14ac:dyDescent="0.2">
      <c r="A126" s="93"/>
      <c r="B126" s="76"/>
      <c r="C126" s="90" t="s">
        <v>2733</v>
      </c>
      <c r="D126" s="79" t="s">
        <v>198</v>
      </c>
      <c r="E126" s="13">
        <v>44421</v>
      </c>
      <c r="F126" s="77" t="s">
        <v>2516</v>
      </c>
      <c r="G126" s="13">
        <v>44424</v>
      </c>
      <c r="H126" s="78" t="s">
        <v>2517</v>
      </c>
      <c r="I126" s="15">
        <v>85</v>
      </c>
      <c r="J126" s="15">
        <v>55</v>
      </c>
      <c r="K126" s="15">
        <v>33</v>
      </c>
      <c r="L126" s="15">
        <v>14</v>
      </c>
      <c r="M126" s="84">
        <v>38.568750000000001</v>
      </c>
      <c r="N126" s="73">
        <v>39</v>
      </c>
      <c r="O126" s="64">
        <v>3000</v>
      </c>
      <c r="P126" s="65">
        <f>Table224523689101112131415161718192021222423456789101112131415161718192021[[#This Row],[PEMBULATAN]]*O126</f>
        <v>117000</v>
      </c>
    </row>
    <row r="127" spans="1:16" ht="39" customHeight="1" x14ac:dyDescent="0.2">
      <c r="A127" s="93"/>
      <c r="B127" s="76"/>
      <c r="C127" s="90" t="s">
        <v>2734</v>
      </c>
      <c r="D127" s="79" t="s">
        <v>198</v>
      </c>
      <c r="E127" s="13">
        <v>44421</v>
      </c>
      <c r="F127" s="77" t="s">
        <v>2516</v>
      </c>
      <c r="G127" s="13">
        <v>44424</v>
      </c>
      <c r="H127" s="78" t="s">
        <v>2517</v>
      </c>
      <c r="I127" s="15">
        <v>92</v>
      </c>
      <c r="J127" s="15">
        <v>56</v>
      </c>
      <c r="K127" s="15">
        <v>28</v>
      </c>
      <c r="L127" s="15">
        <v>21</v>
      </c>
      <c r="M127" s="84">
        <v>36.064</v>
      </c>
      <c r="N127" s="73">
        <v>36</v>
      </c>
      <c r="O127" s="64">
        <v>3000</v>
      </c>
      <c r="P127" s="65">
        <f>Table224523689101112131415161718192021222423456789101112131415161718192021[[#This Row],[PEMBULATAN]]*O127</f>
        <v>108000</v>
      </c>
    </row>
    <row r="128" spans="1:16" ht="39" customHeight="1" x14ac:dyDescent="0.2">
      <c r="A128" s="93"/>
      <c r="B128" s="76"/>
      <c r="C128" s="90" t="s">
        <v>2735</v>
      </c>
      <c r="D128" s="79" t="s">
        <v>198</v>
      </c>
      <c r="E128" s="13">
        <v>44421</v>
      </c>
      <c r="F128" s="77" t="s">
        <v>2516</v>
      </c>
      <c r="G128" s="13">
        <v>44424</v>
      </c>
      <c r="H128" s="78" t="s">
        <v>2517</v>
      </c>
      <c r="I128" s="15">
        <v>93</v>
      </c>
      <c r="J128" s="15">
        <v>60</v>
      </c>
      <c r="K128" s="15">
        <v>32</v>
      </c>
      <c r="L128" s="15">
        <v>23</v>
      </c>
      <c r="M128" s="84">
        <v>44.64</v>
      </c>
      <c r="N128" s="73">
        <v>45</v>
      </c>
      <c r="O128" s="64">
        <v>3000</v>
      </c>
      <c r="P128" s="65">
        <f>Table224523689101112131415161718192021222423456789101112131415161718192021[[#This Row],[PEMBULATAN]]*O128</f>
        <v>135000</v>
      </c>
    </row>
    <row r="129" spans="1:16" ht="39" customHeight="1" x14ac:dyDescent="0.2">
      <c r="A129" s="93"/>
      <c r="B129" s="76"/>
      <c r="C129" s="90" t="s">
        <v>2736</v>
      </c>
      <c r="D129" s="79" t="s">
        <v>198</v>
      </c>
      <c r="E129" s="13">
        <v>44421</v>
      </c>
      <c r="F129" s="77" t="s">
        <v>2516</v>
      </c>
      <c r="G129" s="13">
        <v>44424</v>
      </c>
      <c r="H129" s="78" t="s">
        <v>2517</v>
      </c>
      <c r="I129" s="15">
        <v>74</v>
      </c>
      <c r="J129" s="15">
        <v>50</v>
      </c>
      <c r="K129" s="15">
        <v>17</v>
      </c>
      <c r="L129" s="15">
        <v>6</v>
      </c>
      <c r="M129" s="84">
        <v>15.725</v>
      </c>
      <c r="N129" s="73">
        <v>16</v>
      </c>
      <c r="O129" s="64">
        <v>3000</v>
      </c>
      <c r="P129" s="65">
        <f>Table224523689101112131415161718192021222423456789101112131415161718192021[[#This Row],[PEMBULATAN]]*O129</f>
        <v>48000</v>
      </c>
    </row>
    <row r="130" spans="1:16" ht="39" customHeight="1" x14ac:dyDescent="0.2">
      <c r="A130" s="93"/>
      <c r="B130" s="76"/>
      <c r="C130" s="90" t="s">
        <v>2737</v>
      </c>
      <c r="D130" s="79" t="s">
        <v>198</v>
      </c>
      <c r="E130" s="13">
        <v>44421</v>
      </c>
      <c r="F130" s="77" t="s">
        <v>2516</v>
      </c>
      <c r="G130" s="13">
        <v>44424</v>
      </c>
      <c r="H130" s="78" t="s">
        <v>2517</v>
      </c>
      <c r="I130" s="15">
        <v>85</v>
      </c>
      <c r="J130" s="15">
        <v>67</v>
      </c>
      <c r="K130" s="15">
        <v>63</v>
      </c>
      <c r="L130" s="15">
        <v>20</v>
      </c>
      <c r="M130" s="84">
        <v>89.696250000000006</v>
      </c>
      <c r="N130" s="73">
        <v>90</v>
      </c>
      <c r="O130" s="64">
        <v>3000</v>
      </c>
      <c r="P130" s="65">
        <f>Table224523689101112131415161718192021222423456789101112131415161718192021[[#This Row],[PEMBULATAN]]*O130</f>
        <v>270000</v>
      </c>
    </row>
    <row r="131" spans="1:16" ht="39" customHeight="1" x14ac:dyDescent="0.2">
      <c r="A131" s="93"/>
      <c r="B131" s="76"/>
      <c r="C131" s="90" t="s">
        <v>2738</v>
      </c>
      <c r="D131" s="79" t="s">
        <v>198</v>
      </c>
      <c r="E131" s="13">
        <v>44421</v>
      </c>
      <c r="F131" s="77" t="s">
        <v>2516</v>
      </c>
      <c r="G131" s="13">
        <v>44424</v>
      </c>
      <c r="H131" s="78" t="s">
        <v>2517</v>
      </c>
      <c r="I131" s="15">
        <v>87</v>
      </c>
      <c r="J131" s="15">
        <v>56</v>
      </c>
      <c r="K131" s="15">
        <v>27</v>
      </c>
      <c r="L131" s="15">
        <v>11</v>
      </c>
      <c r="M131" s="84">
        <v>32.886000000000003</v>
      </c>
      <c r="N131" s="73">
        <v>33</v>
      </c>
      <c r="O131" s="64">
        <v>3000</v>
      </c>
      <c r="P131" s="65">
        <f>Table224523689101112131415161718192021222423456789101112131415161718192021[[#This Row],[PEMBULATAN]]*O131</f>
        <v>99000</v>
      </c>
    </row>
    <row r="132" spans="1:16" ht="39" customHeight="1" x14ac:dyDescent="0.2">
      <c r="A132" s="93"/>
      <c r="B132" s="76"/>
      <c r="C132" s="90" t="s">
        <v>2739</v>
      </c>
      <c r="D132" s="79" t="s">
        <v>198</v>
      </c>
      <c r="E132" s="13">
        <v>44421</v>
      </c>
      <c r="F132" s="77" t="s">
        <v>2516</v>
      </c>
      <c r="G132" s="13">
        <v>44424</v>
      </c>
      <c r="H132" s="78" t="s">
        <v>2517</v>
      </c>
      <c r="I132" s="15">
        <v>87</v>
      </c>
      <c r="J132" s="15">
        <v>52</v>
      </c>
      <c r="K132" s="15">
        <v>42</v>
      </c>
      <c r="L132" s="15">
        <v>17</v>
      </c>
      <c r="M132" s="84">
        <v>47.502000000000002</v>
      </c>
      <c r="N132" s="73">
        <v>48</v>
      </c>
      <c r="O132" s="64">
        <v>3000</v>
      </c>
      <c r="P132" s="65">
        <f>Table224523689101112131415161718192021222423456789101112131415161718192021[[#This Row],[PEMBULATAN]]*O132</f>
        <v>144000</v>
      </c>
    </row>
    <row r="133" spans="1:16" ht="39" customHeight="1" x14ac:dyDescent="0.2">
      <c r="A133" s="93"/>
      <c r="B133" s="76"/>
      <c r="C133" s="90" t="s">
        <v>2740</v>
      </c>
      <c r="D133" s="79" t="s">
        <v>198</v>
      </c>
      <c r="E133" s="13">
        <v>44421</v>
      </c>
      <c r="F133" s="77" t="s">
        <v>2516</v>
      </c>
      <c r="G133" s="13">
        <v>44424</v>
      </c>
      <c r="H133" s="78" t="s">
        <v>2517</v>
      </c>
      <c r="I133" s="15">
        <v>76</v>
      </c>
      <c r="J133" s="15">
        <v>67</v>
      </c>
      <c r="K133" s="15">
        <v>27</v>
      </c>
      <c r="L133" s="15">
        <v>17</v>
      </c>
      <c r="M133" s="84">
        <v>34.371000000000002</v>
      </c>
      <c r="N133" s="73">
        <v>34</v>
      </c>
      <c r="O133" s="64">
        <v>3000</v>
      </c>
      <c r="P133" s="65">
        <f>Table224523689101112131415161718192021222423456789101112131415161718192021[[#This Row],[PEMBULATAN]]*O133</f>
        <v>102000</v>
      </c>
    </row>
    <row r="134" spans="1:16" ht="39" customHeight="1" x14ac:dyDescent="0.2">
      <c r="A134" s="93"/>
      <c r="B134" s="76"/>
      <c r="C134" s="90" t="s">
        <v>2741</v>
      </c>
      <c r="D134" s="79" t="s">
        <v>198</v>
      </c>
      <c r="E134" s="13">
        <v>44421</v>
      </c>
      <c r="F134" s="77" t="s">
        <v>2516</v>
      </c>
      <c r="G134" s="13">
        <v>44424</v>
      </c>
      <c r="H134" s="78" t="s">
        <v>2517</v>
      </c>
      <c r="I134" s="15">
        <v>88</v>
      </c>
      <c r="J134" s="15">
        <v>62</v>
      </c>
      <c r="K134" s="15">
        <v>22</v>
      </c>
      <c r="L134" s="15">
        <v>13</v>
      </c>
      <c r="M134" s="84">
        <v>30.007999999999999</v>
      </c>
      <c r="N134" s="73">
        <v>30</v>
      </c>
      <c r="O134" s="64">
        <v>3000</v>
      </c>
      <c r="P134" s="65">
        <f>Table224523689101112131415161718192021222423456789101112131415161718192021[[#This Row],[PEMBULATAN]]*O134</f>
        <v>90000</v>
      </c>
    </row>
    <row r="135" spans="1:16" ht="39" customHeight="1" x14ac:dyDescent="0.2">
      <c r="A135" s="93"/>
      <c r="B135" s="76"/>
      <c r="C135" s="90" t="s">
        <v>2742</v>
      </c>
      <c r="D135" s="79" t="s">
        <v>198</v>
      </c>
      <c r="E135" s="13">
        <v>44421</v>
      </c>
      <c r="F135" s="77" t="s">
        <v>2516</v>
      </c>
      <c r="G135" s="13">
        <v>44424</v>
      </c>
      <c r="H135" s="78" t="s">
        <v>2517</v>
      </c>
      <c r="I135" s="15">
        <v>86</v>
      </c>
      <c r="J135" s="15">
        <v>62</v>
      </c>
      <c r="K135" s="15">
        <v>28</v>
      </c>
      <c r="L135" s="15">
        <v>18</v>
      </c>
      <c r="M135" s="84">
        <v>37.323999999999998</v>
      </c>
      <c r="N135" s="73">
        <v>38</v>
      </c>
      <c r="O135" s="64">
        <v>3000</v>
      </c>
      <c r="P135" s="65">
        <f>Table224523689101112131415161718192021222423456789101112131415161718192021[[#This Row],[PEMBULATAN]]*O135</f>
        <v>114000</v>
      </c>
    </row>
    <row r="136" spans="1:16" ht="39" customHeight="1" x14ac:dyDescent="0.2">
      <c r="A136" s="93"/>
      <c r="B136" s="76"/>
      <c r="C136" s="90" t="s">
        <v>2743</v>
      </c>
      <c r="D136" s="79" t="s">
        <v>198</v>
      </c>
      <c r="E136" s="13">
        <v>44421</v>
      </c>
      <c r="F136" s="77" t="s">
        <v>2516</v>
      </c>
      <c r="G136" s="13">
        <v>44424</v>
      </c>
      <c r="H136" s="78" t="s">
        <v>2517</v>
      </c>
      <c r="I136" s="15">
        <v>95</v>
      </c>
      <c r="J136" s="15">
        <v>66</v>
      </c>
      <c r="K136" s="15">
        <v>32</v>
      </c>
      <c r="L136" s="15">
        <v>19</v>
      </c>
      <c r="M136" s="84">
        <v>50.16</v>
      </c>
      <c r="N136" s="73">
        <v>50</v>
      </c>
      <c r="O136" s="64">
        <v>3000</v>
      </c>
      <c r="P136" s="65">
        <f>Table224523689101112131415161718192021222423456789101112131415161718192021[[#This Row],[PEMBULATAN]]*O136</f>
        <v>150000</v>
      </c>
    </row>
    <row r="137" spans="1:16" ht="39" customHeight="1" x14ac:dyDescent="0.2">
      <c r="A137" s="93"/>
      <c r="B137" s="76"/>
      <c r="C137" s="90" t="s">
        <v>2744</v>
      </c>
      <c r="D137" s="79" t="s">
        <v>198</v>
      </c>
      <c r="E137" s="13">
        <v>44421</v>
      </c>
      <c r="F137" s="77" t="s">
        <v>2516</v>
      </c>
      <c r="G137" s="13">
        <v>44424</v>
      </c>
      <c r="H137" s="78" t="s">
        <v>2517</v>
      </c>
      <c r="I137" s="15">
        <v>83</v>
      </c>
      <c r="J137" s="15">
        <v>63</v>
      </c>
      <c r="K137" s="15">
        <v>22</v>
      </c>
      <c r="L137" s="15">
        <v>15</v>
      </c>
      <c r="M137" s="84">
        <v>28.759499999999999</v>
      </c>
      <c r="N137" s="73">
        <v>29</v>
      </c>
      <c r="O137" s="64">
        <v>3000</v>
      </c>
      <c r="P137" s="65">
        <f>Table224523689101112131415161718192021222423456789101112131415161718192021[[#This Row],[PEMBULATAN]]*O137</f>
        <v>87000</v>
      </c>
    </row>
    <row r="138" spans="1:16" ht="39" customHeight="1" x14ac:dyDescent="0.2">
      <c r="A138" s="93"/>
      <c r="B138" s="76"/>
      <c r="C138" s="90" t="s">
        <v>2745</v>
      </c>
      <c r="D138" s="79" t="s">
        <v>198</v>
      </c>
      <c r="E138" s="13">
        <v>44421</v>
      </c>
      <c r="F138" s="77" t="s">
        <v>2516</v>
      </c>
      <c r="G138" s="13">
        <v>44424</v>
      </c>
      <c r="H138" s="78" t="s">
        <v>2517</v>
      </c>
      <c r="I138" s="15">
        <v>67</v>
      </c>
      <c r="J138" s="15">
        <v>58</v>
      </c>
      <c r="K138" s="15">
        <v>25</v>
      </c>
      <c r="L138" s="15">
        <v>6</v>
      </c>
      <c r="M138" s="84">
        <v>24.287500000000001</v>
      </c>
      <c r="N138" s="73">
        <v>24</v>
      </c>
      <c r="O138" s="64">
        <v>3000</v>
      </c>
      <c r="P138" s="65">
        <f>Table224523689101112131415161718192021222423456789101112131415161718192021[[#This Row],[PEMBULATAN]]*O138</f>
        <v>72000</v>
      </c>
    </row>
    <row r="139" spans="1:16" ht="39" customHeight="1" x14ac:dyDescent="0.2">
      <c r="A139" s="93"/>
      <c r="B139" s="76"/>
      <c r="C139" s="90" t="s">
        <v>2746</v>
      </c>
      <c r="D139" s="79" t="s">
        <v>198</v>
      </c>
      <c r="E139" s="13">
        <v>44421</v>
      </c>
      <c r="F139" s="77" t="s">
        <v>2516</v>
      </c>
      <c r="G139" s="13">
        <v>44424</v>
      </c>
      <c r="H139" s="78" t="s">
        <v>2517</v>
      </c>
      <c r="I139" s="15">
        <v>62</v>
      </c>
      <c r="J139" s="15">
        <v>57</v>
      </c>
      <c r="K139" s="15">
        <v>26</v>
      </c>
      <c r="L139" s="15">
        <v>10</v>
      </c>
      <c r="M139" s="84">
        <v>22.971</v>
      </c>
      <c r="N139" s="73">
        <v>23</v>
      </c>
      <c r="O139" s="64">
        <v>3000</v>
      </c>
      <c r="P139" s="65">
        <f>Table224523689101112131415161718192021222423456789101112131415161718192021[[#This Row],[PEMBULATAN]]*O139</f>
        <v>69000</v>
      </c>
    </row>
    <row r="140" spans="1:16" ht="39" customHeight="1" x14ac:dyDescent="0.2">
      <c r="A140" s="93"/>
      <c r="B140" s="76"/>
      <c r="C140" s="90" t="s">
        <v>2747</v>
      </c>
      <c r="D140" s="79" t="s">
        <v>198</v>
      </c>
      <c r="E140" s="13">
        <v>44421</v>
      </c>
      <c r="F140" s="77" t="s">
        <v>2516</v>
      </c>
      <c r="G140" s="13">
        <v>44424</v>
      </c>
      <c r="H140" s="78" t="s">
        <v>2517</v>
      </c>
      <c r="I140" s="15">
        <v>66</v>
      </c>
      <c r="J140" s="15">
        <v>62</v>
      </c>
      <c r="K140" s="15">
        <v>20</v>
      </c>
      <c r="L140" s="15">
        <v>13</v>
      </c>
      <c r="M140" s="84">
        <v>20.46</v>
      </c>
      <c r="N140" s="73">
        <v>21</v>
      </c>
      <c r="O140" s="64">
        <v>3000</v>
      </c>
      <c r="P140" s="65">
        <f>Table224523689101112131415161718192021222423456789101112131415161718192021[[#This Row],[PEMBULATAN]]*O140</f>
        <v>63000</v>
      </c>
    </row>
    <row r="141" spans="1:16" ht="39" customHeight="1" x14ac:dyDescent="0.2">
      <c r="A141" s="93"/>
      <c r="B141" s="76"/>
      <c r="C141" s="90" t="s">
        <v>2748</v>
      </c>
      <c r="D141" s="79" t="s">
        <v>198</v>
      </c>
      <c r="E141" s="13">
        <v>44421</v>
      </c>
      <c r="F141" s="77" t="s">
        <v>2516</v>
      </c>
      <c r="G141" s="13">
        <v>44424</v>
      </c>
      <c r="H141" s="78" t="s">
        <v>2517</v>
      </c>
      <c r="I141" s="15">
        <v>97</v>
      </c>
      <c r="J141" s="15">
        <v>54</v>
      </c>
      <c r="K141" s="15">
        <v>30</v>
      </c>
      <c r="L141" s="15">
        <v>19</v>
      </c>
      <c r="M141" s="84">
        <v>39.284999999999997</v>
      </c>
      <c r="N141" s="73">
        <v>39</v>
      </c>
      <c r="O141" s="64">
        <v>3000</v>
      </c>
      <c r="P141" s="65">
        <f>Table224523689101112131415161718192021222423456789101112131415161718192021[[#This Row],[PEMBULATAN]]*O141</f>
        <v>117000</v>
      </c>
    </row>
    <row r="142" spans="1:16" ht="39" customHeight="1" x14ac:dyDescent="0.2">
      <c r="A142" s="93"/>
      <c r="B142" s="76"/>
      <c r="C142" s="90" t="s">
        <v>2749</v>
      </c>
      <c r="D142" s="79" t="s">
        <v>198</v>
      </c>
      <c r="E142" s="13">
        <v>44421</v>
      </c>
      <c r="F142" s="77" t="s">
        <v>2516</v>
      </c>
      <c r="G142" s="13">
        <v>44424</v>
      </c>
      <c r="H142" s="78" t="s">
        <v>2517</v>
      </c>
      <c r="I142" s="15">
        <v>73</v>
      </c>
      <c r="J142" s="15">
        <v>53</v>
      </c>
      <c r="K142" s="15">
        <v>24</v>
      </c>
      <c r="L142" s="15">
        <v>14</v>
      </c>
      <c r="M142" s="84">
        <v>23.213999999999999</v>
      </c>
      <c r="N142" s="73">
        <v>23</v>
      </c>
      <c r="O142" s="64">
        <v>3000</v>
      </c>
      <c r="P142" s="65">
        <f>Table224523689101112131415161718192021222423456789101112131415161718192021[[#This Row],[PEMBULATAN]]*O142</f>
        <v>69000</v>
      </c>
    </row>
    <row r="143" spans="1:16" ht="39" customHeight="1" x14ac:dyDescent="0.2">
      <c r="A143" s="93"/>
      <c r="B143" s="76"/>
      <c r="C143" s="90" t="s">
        <v>2750</v>
      </c>
      <c r="D143" s="79" t="s">
        <v>198</v>
      </c>
      <c r="E143" s="13">
        <v>44421</v>
      </c>
      <c r="F143" s="77" t="s">
        <v>2516</v>
      </c>
      <c r="G143" s="13">
        <v>44424</v>
      </c>
      <c r="H143" s="78" t="s">
        <v>2517</v>
      </c>
      <c r="I143" s="15">
        <v>62</v>
      </c>
      <c r="J143" s="15">
        <v>43</v>
      </c>
      <c r="K143" s="15">
        <v>24</v>
      </c>
      <c r="L143" s="15">
        <v>7</v>
      </c>
      <c r="M143" s="84">
        <v>15.996</v>
      </c>
      <c r="N143" s="73">
        <v>16</v>
      </c>
      <c r="O143" s="64">
        <v>3000</v>
      </c>
      <c r="P143" s="65">
        <f>Table224523689101112131415161718192021222423456789101112131415161718192021[[#This Row],[PEMBULATAN]]*O143</f>
        <v>48000</v>
      </c>
    </row>
    <row r="144" spans="1:16" ht="39" customHeight="1" x14ac:dyDescent="0.2">
      <c r="A144" s="93"/>
      <c r="B144" s="76"/>
      <c r="C144" s="90" t="s">
        <v>2751</v>
      </c>
      <c r="D144" s="79" t="s">
        <v>198</v>
      </c>
      <c r="E144" s="13">
        <v>44421</v>
      </c>
      <c r="F144" s="77" t="s">
        <v>2516</v>
      </c>
      <c r="G144" s="13">
        <v>44424</v>
      </c>
      <c r="H144" s="78" t="s">
        <v>2517</v>
      </c>
      <c r="I144" s="15">
        <v>84</v>
      </c>
      <c r="J144" s="15">
        <v>65</v>
      </c>
      <c r="K144" s="15">
        <v>23</v>
      </c>
      <c r="L144" s="15">
        <v>15</v>
      </c>
      <c r="M144" s="84">
        <v>31.395</v>
      </c>
      <c r="N144" s="73">
        <v>32</v>
      </c>
      <c r="O144" s="64">
        <v>3000</v>
      </c>
      <c r="P144" s="65">
        <f>Table224523689101112131415161718192021222423456789101112131415161718192021[[#This Row],[PEMBULATAN]]*O144</f>
        <v>96000</v>
      </c>
    </row>
    <row r="145" spans="1:16" ht="39" customHeight="1" x14ac:dyDescent="0.2">
      <c r="A145" s="93"/>
      <c r="B145" s="76"/>
      <c r="C145" s="90" t="s">
        <v>2752</v>
      </c>
      <c r="D145" s="79" t="s">
        <v>198</v>
      </c>
      <c r="E145" s="13">
        <v>44421</v>
      </c>
      <c r="F145" s="77" t="s">
        <v>2516</v>
      </c>
      <c r="G145" s="13">
        <v>44424</v>
      </c>
      <c r="H145" s="78" t="s">
        <v>2517</v>
      </c>
      <c r="I145" s="15">
        <v>72</v>
      </c>
      <c r="J145" s="15">
        <v>58</v>
      </c>
      <c r="K145" s="15">
        <v>56</v>
      </c>
      <c r="L145" s="15">
        <v>18</v>
      </c>
      <c r="M145" s="84">
        <v>58.463999999999999</v>
      </c>
      <c r="N145" s="73">
        <v>59</v>
      </c>
      <c r="O145" s="64">
        <v>3000</v>
      </c>
      <c r="P145" s="65">
        <f>Table224523689101112131415161718192021222423456789101112131415161718192021[[#This Row],[PEMBULATAN]]*O145</f>
        <v>177000</v>
      </c>
    </row>
    <row r="146" spans="1:16" ht="39" customHeight="1" x14ac:dyDescent="0.2">
      <c r="A146" s="93"/>
      <c r="B146" s="76"/>
      <c r="C146" s="90" t="s">
        <v>2753</v>
      </c>
      <c r="D146" s="79" t="s">
        <v>198</v>
      </c>
      <c r="E146" s="13">
        <v>44421</v>
      </c>
      <c r="F146" s="77" t="s">
        <v>2516</v>
      </c>
      <c r="G146" s="13">
        <v>44424</v>
      </c>
      <c r="H146" s="78" t="s">
        <v>2517</v>
      </c>
      <c r="I146" s="15">
        <v>77</v>
      </c>
      <c r="J146" s="15">
        <v>58</v>
      </c>
      <c r="K146" s="15">
        <v>25</v>
      </c>
      <c r="L146" s="15">
        <v>15</v>
      </c>
      <c r="M146" s="84">
        <v>27.912500000000001</v>
      </c>
      <c r="N146" s="73">
        <v>28</v>
      </c>
      <c r="O146" s="64">
        <v>3000</v>
      </c>
      <c r="P146" s="65">
        <f>Table224523689101112131415161718192021222423456789101112131415161718192021[[#This Row],[PEMBULATAN]]*O146</f>
        <v>84000</v>
      </c>
    </row>
    <row r="147" spans="1:16" ht="39" customHeight="1" x14ac:dyDescent="0.2">
      <c r="A147" s="93"/>
      <c r="B147" s="76"/>
      <c r="C147" s="90" t="s">
        <v>2754</v>
      </c>
      <c r="D147" s="79" t="s">
        <v>198</v>
      </c>
      <c r="E147" s="13">
        <v>44421</v>
      </c>
      <c r="F147" s="77" t="s">
        <v>2516</v>
      </c>
      <c r="G147" s="13">
        <v>44424</v>
      </c>
      <c r="H147" s="78" t="s">
        <v>2517</v>
      </c>
      <c r="I147" s="15">
        <v>88</v>
      </c>
      <c r="J147" s="15">
        <v>67</v>
      </c>
      <c r="K147" s="15">
        <v>28</v>
      </c>
      <c r="L147" s="15">
        <v>15</v>
      </c>
      <c r="M147" s="84">
        <v>41.271999999999998</v>
      </c>
      <c r="N147" s="73">
        <v>41</v>
      </c>
      <c r="O147" s="64">
        <v>3000</v>
      </c>
      <c r="P147" s="65">
        <f>Table224523689101112131415161718192021222423456789101112131415161718192021[[#This Row],[PEMBULATAN]]*O147</f>
        <v>123000</v>
      </c>
    </row>
    <row r="148" spans="1:16" ht="39" customHeight="1" x14ac:dyDescent="0.2">
      <c r="A148" s="93"/>
      <c r="B148" s="76"/>
      <c r="C148" s="90" t="s">
        <v>2755</v>
      </c>
      <c r="D148" s="79" t="s">
        <v>198</v>
      </c>
      <c r="E148" s="13">
        <v>44421</v>
      </c>
      <c r="F148" s="77" t="s">
        <v>2516</v>
      </c>
      <c r="G148" s="13">
        <v>44424</v>
      </c>
      <c r="H148" s="78" t="s">
        <v>2517</v>
      </c>
      <c r="I148" s="15">
        <v>92</v>
      </c>
      <c r="J148" s="15">
        <v>57</v>
      </c>
      <c r="K148" s="15">
        <v>35</v>
      </c>
      <c r="L148" s="15">
        <v>21</v>
      </c>
      <c r="M148" s="84">
        <v>45.884999999999998</v>
      </c>
      <c r="N148" s="73">
        <v>46</v>
      </c>
      <c r="O148" s="64">
        <v>3000</v>
      </c>
      <c r="P148" s="65">
        <f>Table224523689101112131415161718192021222423456789101112131415161718192021[[#This Row],[PEMBULATAN]]*O148</f>
        <v>138000</v>
      </c>
    </row>
    <row r="149" spans="1:16" ht="39" customHeight="1" x14ac:dyDescent="0.2">
      <c r="A149" s="93"/>
      <c r="B149" s="76"/>
      <c r="C149" s="90" t="s">
        <v>2756</v>
      </c>
      <c r="D149" s="79" t="s">
        <v>198</v>
      </c>
      <c r="E149" s="13">
        <v>44421</v>
      </c>
      <c r="F149" s="77" t="s">
        <v>2516</v>
      </c>
      <c r="G149" s="13">
        <v>44424</v>
      </c>
      <c r="H149" s="78" t="s">
        <v>2517</v>
      </c>
      <c r="I149" s="15">
        <v>91</v>
      </c>
      <c r="J149" s="15">
        <v>60</v>
      </c>
      <c r="K149" s="15">
        <v>30</v>
      </c>
      <c r="L149" s="15">
        <v>14</v>
      </c>
      <c r="M149" s="84">
        <v>40.950000000000003</v>
      </c>
      <c r="N149" s="73">
        <v>41</v>
      </c>
      <c r="O149" s="64">
        <v>3000</v>
      </c>
      <c r="P149" s="65">
        <f>Table224523689101112131415161718192021222423456789101112131415161718192021[[#This Row],[PEMBULATAN]]*O149</f>
        <v>123000</v>
      </c>
    </row>
    <row r="150" spans="1:16" ht="39" customHeight="1" x14ac:dyDescent="0.2">
      <c r="A150" s="93"/>
      <c r="B150" s="76"/>
      <c r="C150" s="90" t="s">
        <v>2757</v>
      </c>
      <c r="D150" s="79" t="s">
        <v>198</v>
      </c>
      <c r="E150" s="13">
        <v>44421</v>
      </c>
      <c r="F150" s="77" t="s">
        <v>2516</v>
      </c>
      <c r="G150" s="13">
        <v>44424</v>
      </c>
      <c r="H150" s="78" t="s">
        <v>2517</v>
      </c>
      <c r="I150" s="15">
        <v>86</v>
      </c>
      <c r="J150" s="15">
        <v>65</v>
      </c>
      <c r="K150" s="15">
        <v>30</v>
      </c>
      <c r="L150" s="15">
        <v>10</v>
      </c>
      <c r="M150" s="84">
        <v>41.924999999999997</v>
      </c>
      <c r="N150" s="73">
        <v>42</v>
      </c>
      <c r="O150" s="64">
        <v>3000</v>
      </c>
      <c r="P150" s="65">
        <f>Table224523689101112131415161718192021222423456789101112131415161718192021[[#This Row],[PEMBULATAN]]*O150</f>
        <v>126000</v>
      </c>
    </row>
    <row r="151" spans="1:16" ht="39" customHeight="1" x14ac:dyDescent="0.2">
      <c r="A151" s="93"/>
      <c r="B151" s="76"/>
      <c r="C151" s="90" t="s">
        <v>2758</v>
      </c>
      <c r="D151" s="79" t="s">
        <v>198</v>
      </c>
      <c r="E151" s="13">
        <v>44421</v>
      </c>
      <c r="F151" s="77" t="s">
        <v>2516</v>
      </c>
      <c r="G151" s="13">
        <v>44424</v>
      </c>
      <c r="H151" s="78" t="s">
        <v>2517</v>
      </c>
      <c r="I151" s="15">
        <v>45</v>
      </c>
      <c r="J151" s="15">
        <v>36</v>
      </c>
      <c r="K151" s="15">
        <v>23</v>
      </c>
      <c r="L151" s="15">
        <v>3</v>
      </c>
      <c r="M151" s="84">
        <v>9.3149999999999995</v>
      </c>
      <c r="N151" s="73">
        <v>10</v>
      </c>
      <c r="O151" s="64">
        <v>3000</v>
      </c>
      <c r="P151" s="65">
        <f>Table224523689101112131415161718192021222423456789101112131415161718192021[[#This Row],[PEMBULATAN]]*O151</f>
        <v>30000</v>
      </c>
    </row>
    <row r="152" spans="1:16" ht="39" customHeight="1" x14ac:dyDescent="0.2">
      <c r="A152" s="93"/>
      <c r="B152" s="76"/>
      <c r="C152" s="90" t="s">
        <v>2759</v>
      </c>
      <c r="D152" s="79" t="s">
        <v>198</v>
      </c>
      <c r="E152" s="13">
        <v>44421</v>
      </c>
      <c r="F152" s="77" t="s">
        <v>2516</v>
      </c>
      <c r="G152" s="13">
        <v>44424</v>
      </c>
      <c r="H152" s="78" t="s">
        <v>2517</v>
      </c>
      <c r="I152" s="15">
        <v>67</v>
      </c>
      <c r="J152" s="15">
        <v>58</v>
      </c>
      <c r="K152" s="15">
        <v>35</v>
      </c>
      <c r="L152" s="15">
        <v>18</v>
      </c>
      <c r="M152" s="84">
        <v>34.002499999999998</v>
      </c>
      <c r="N152" s="73">
        <v>34</v>
      </c>
      <c r="O152" s="64">
        <v>3000</v>
      </c>
      <c r="P152" s="65">
        <f>Table224523689101112131415161718192021222423456789101112131415161718192021[[#This Row],[PEMBULATAN]]*O152</f>
        <v>102000</v>
      </c>
    </row>
    <row r="153" spans="1:16" ht="39" customHeight="1" x14ac:dyDescent="0.2">
      <c r="A153" s="93"/>
      <c r="B153" s="76"/>
      <c r="C153" s="90" t="s">
        <v>2760</v>
      </c>
      <c r="D153" s="79" t="s">
        <v>198</v>
      </c>
      <c r="E153" s="13">
        <v>44421</v>
      </c>
      <c r="F153" s="77" t="s">
        <v>2516</v>
      </c>
      <c r="G153" s="13">
        <v>44424</v>
      </c>
      <c r="H153" s="78" t="s">
        <v>2517</v>
      </c>
      <c r="I153" s="15">
        <v>82</v>
      </c>
      <c r="J153" s="15">
        <v>60</v>
      </c>
      <c r="K153" s="15">
        <v>18</v>
      </c>
      <c r="L153" s="15">
        <v>8</v>
      </c>
      <c r="M153" s="84">
        <v>22.14</v>
      </c>
      <c r="N153" s="73">
        <v>22</v>
      </c>
      <c r="O153" s="64">
        <v>3000</v>
      </c>
      <c r="P153" s="65">
        <f>Table224523689101112131415161718192021222423456789101112131415161718192021[[#This Row],[PEMBULATAN]]*O153</f>
        <v>66000</v>
      </c>
    </row>
    <row r="154" spans="1:16" ht="39" customHeight="1" x14ac:dyDescent="0.2">
      <c r="A154" s="93"/>
      <c r="B154" s="76"/>
      <c r="C154" s="90" t="s">
        <v>2761</v>
      </c>
      <c r="D154" s="79" t="s">
        <v>198</v>
      </c>
      <c r="E154" s="13">
        <v>44421</v>
      </c>
      <c r="F154" s="77" t="s">
        <v>2516</v>
      </c>
      <c r="G154" s="13">
        <v>44424</v>
      </c>
      <c r="H154" s="78" t="s">
        <v>2517</v>
      </c>
      <c r="I154" s="15">
        <v>88</v>
      </c>
      <c r="J154" s="15">
        <v>65</v>
      </c>
      <c r="K154" s="15">
        <v>30</v>
      </c>
      <c r="L154" s="15">
        <v>23</v>
      </c>
      <c r="M154" s="84">
        <v>42.9</v>
      </c>
      <c r="N154" s="73">
        <v>43</v>
      </c>
      <c r="O154" s="64">
        <v>3000</v>
      </c>
      <c r="P154" s="65">
        <f>Table224523689101112131415161718192021222423456789101112131415161718192021[[#This Row],[PEMBULATAN]]*O154</f>
        <v>129000</v>
      </c>
    </row>
    <row r="155" spans="1:16" ht="39" customHeight="1" x14ac:dyDescent="0.2">
      <c r="A155" s="93"/>
      <c r="B155" s="76"/>
      <c r="C155" s="90" t="s">
        <v>2762</v>
      </c>
      <c r="D155" s="79" t="s">
        <v>198</v>
      </c>
      <c r="E155" s="13">
        <v>44421</v>
      </c>
      <c r="F155" s="77" t="s">
        <v>2516</v>
      </c>
      <c r="G155" s="13">
        <v>44424</v>
      </c>
      <c r="H155" s="78" t="s">
        <v>2517</v>
      </c>
      <c r="I155" s="15">
        <v>62</v>
      </c>
      <c r="J155" s="15">
        <v>56</v>
      </c>
      <c r="K155" s="15">
        <v>23</v>
      </c>
      <c r="L155" s="15">
        <v>10</v>
      </c>
      <c r="M155" s="84">
        <v>19.963999999999999</v>
      </c>
      <c r="N155" s="73">
        <v>20</v>
      </c>
      <c r="O155" s="64">
        <v>3000</v>
      </c>
      <c r="P155" s="65">
        <f>Table224523689101112131415161718192021222423456789101112131415161718192021[[#This Row],[PEMBULATAN]]*O155</f>
        <v>60000</v>
      </c>
    </row>
    <row r="156" spans="1:16" ht="39" customHeight="1" x14ac:dyDescent="0.2">
      <c r="A156" s="93"/>
      <c r="B156" s="76"/>
      <c r="C156" s="90" t="s">
        <v>2763</v>
      </c>
      <c r="D156" s="79" t="s">
        <v>198</v>
      </c>
      <c r="E156" s="13">
        <v>44421</v>
      </c>
      <c r="F156" s="77" t="s">
        <v>2516</v>
      </c>
      <c r="G156" s="13">
        <v>44424</v>
      </c>
      <c r="H156" s="78" t="s">
        <v>2517</v>
      </c>
      <c r="I156" s="15">
        <v>84</v>
      </c>
      <c r="J156" s="15">
        <v>66</v>
      </c>
      <c r="K156" s="15">
        <v>28</v>
      </c>
      <c r="L156" s="15">
        <v>24</v>
      </c>
      <c r="M156" s="84">
        <v>38.808</v>
      </c>
      <c r="N156" s="73">
        <v>39</v>
      </c>
      <c r="O156" s="64">
        <v>3000</v>
      </c>
      <c r="P156" s="65">
        <f>Table224523689101112131415161718192021222423456789101112131415161718192021[[#This Row],[PEMBULATAN]]*O156</f>
        <v>117000</v>
      </c>
    </row>
    <row r="157" spans="1:16" ht="39" customHeight="1" x14ac:dyDescent="0.2">
      <c r="A157" s="93"/>
      <c r="B157" s="76"/>
      <c r="C157" s="90" t="s">
        <v>2764</v>
      </c>
      <c r="D157" s="79" t="s">
        <v>198</v>
      </c>
      <c r="E157" s="13">
        <v>44421</v>
      </c>
      <c r="F157" s="77" t="s">
        <v>2516</v>
      </c>
      <c r="G157" s="13">
        <v>44424</v>
      </c>
      <c r="H157" s="78" t="s">
        <v>2517</v>
      </c>
      <c r="I157" s="15">
        <v>85</v>
      </c>
      <c r="J157" s="15">
        <v>63</v>
      </c>
      <c r="K157" s="15">
        <v>28</v>
      </c>
      <c r="L157" s="15">
        <v>26</v>
      </c>
      <c r="M157" s="84">
        <v>37.484999999999999</v>
      </c>
      <c r="N157" s="73">
        <v>38</v>
      </c>
      <c r="O157" s="64">
        <v>3000</v>
      </c>
      <c r="P157" s="65">
        <f>Table224523689101112131415161718192021222423456789101112131415161718192021[[#This Row],[PEMBULATAN]]*O157</f>
        <v>114000</v>
      </c>
    </row>
    <row r="158" spans="1:16" ht="39" customHeight="1" x14ac:dyDescent="0.2">
      <c r="A158" s="93"/>
      <c r="B158" s="76"/>
      <c r="C158" s="90" t="s">
        <v>2765</v>
      </c>
      <c r="D158" s="79" t="s">
        <v>198</v>
      </c>
      <c r="E158" s="13">
        <v>44421</v>
      </c>
      <c r="F158" s="77" t="s">
        <v>2516</v>
      </c>
      <c r="G158" s="13">
        <v>44424</v>
      </c>
      <c r="H158" s="78" t="s">
        <v>2517</v>
      </c>
      <c r="I158" s="15">
        <v>82</v>
      </c>
      <c r="J158" s="15">
        <v>65</v>
      </c>
      <c r="K158" s="15">
        <v>27</v>
      </c>
      <c r="L158" s="15">
        <v>10</v>
      </c>
      <c r="M158" s="84">
        <v>35.977499999999999</v>
      </c>
      <c r="N158" s="73">
        <v>36</v>
      </c>
      <c r="O158" s="64">
        <v>3000</v>
      </c>
      <c r="P158" s="65">
        <f>Table224523689101112131415161718192021222423456789101112131415161718192021[[#This Row],[PEMBULATAN]]*O158</f>
        <v>108000</v>
      </c>
    </row>
    <row r="159" spans="1:16" ht="39" customHeight="1" x14ac:dyDescent="0.2">
      <c r="A159" s="93"/>
      <c r="B159" s="76"/>
      <c r="C159" s="90" t="s">
        <v>2766</v>
      </c>
      <c r="D159" s="79" t="s">
        <v>198</v>
      </c>
      <c r="E159" s="13">
        <v>44421</v>
      </c>
      <c r="F159" s="77" t="s">
        <v>2516</v>
      </c>
      <c r="G159" s="13">
        <v>44424</v>
      </c>
      <c r="H159" s="78" t="s">
        <v>2517</v>
      </c>
      <c r="I159" s="15">
        <v>92</v>
      </c>
      <c r="J159" s="15">
        <v>64</v>
      </c>
      <c r="K159" s="15">
        <v>27</v>
      </c>
      <c r="L159" s="15">
        <v>17</v>
      </c>
      <c r="M159" s="84">
        <v>39.744</v>
      </c>
      <c r="N159" s="73">
        <v>40</v>
      </c>
      <c r="O159" s="64">
        <v>3000</v>
      </c>
      <c r="P159" s="65">
        <f>Table224523689101112131415161718192021222423456789101112131415161718192021[[#This Row],[PEMBULATAN]]*O159</f>
        <v>120000</v>
      </c>
    </row>
    <row r="160" spans="1:16" ht="39" customHeight="1" x14ac:dyDescent="0.2">
      <c r="A160" s="93"/>
      <c r="B160" s="76"/>
      <c r="C160" s="90" t="s">
        <v>2767</v>
      </c>
      <c r="D160" s="79" t="s">
        <v>198</v>
      </c>
      <c r="E160" s="13">
        <v>44421</v>
      </c>
      <c r="F160" s="77" t="s">
        <v>2516</v>
      </c>
      <c r="G160" s="13">
        <v>44424</v>
      </c>
      <c r="H160" s="78" t="s">
        <v>2517</v>
      </c>
      <c r="I160" s="15">
        <v>77</v>
      </c>
      <c r="J160" s="15">
        <v>63</v>
      </c>
      <c r="K160" s="15">
        <v>30</v>
      </c>
      <c r="L160" s="15">
        <v>18</v>
      </c>
      <c r="M160" s="84">
        <v>36.3825</v>
      </c>
      <c r="N160" s="73">
        <v>37</v>
      </c>
      <c r="O160" s="64">
        <v>3000</v>
      </c>
      <c r="P160" s="65">
        <f>Table224523689101112131415161718192021222423456789101112131415161718192021[[#This Row],[PEMBULATAN]]*O160</f>
        <v>111000</v>
      </c>
    </row>
    <row r="161" spans="1:16" ht="39" customHeight="1" x14ac:dyDescent="0.2">
      <c r="A161" s="93"/>
      <c r="B161" s="76"/>
      <c r="C161" s="90" t="s">
        <v>2768</v>
      </c>
      <c r="D161" s="79" t="s">
        <v>198</v>
      </c>
      <c r="E161" s="13">
        <v>44421</v>
      </c>
      <c r="F161" s="77" t="s">
        <v>2516</v>
      </c>
      <c r="G161" s="13">
        <v>44424</v>
      </c>
      <c r="H161" s="78" t="s">
        <v>2517</v>
      </c>
      <c r="I161" s="15">
        <v>76</v>
      </c>
      <c r="J161" s="15">
        <v>63</v>
      </c>
      <c r="K161" s="15">
        <v>23</v>
      </c>
      <c r="L161" s="15">
        <v>15</v>
      </c>
      <c r="M161" s="84">
        <v>27.530999999999999</v>
      </c>
      <c r="N161" s="73">
        <v>28</v>
      </c>
      <c r="O161" s="64">
        <v>3000</v>
      </c>
      <c r="P161" s="65">
        <f>Table224523689101112131415161718192021222423456789101112131415161718192021[[#This Row],[PEMBULATAN]]*O161</f>
        <v>84000</v>
      </c>
    </row>
    <row r="162" spans="1:16" ht="39" customHeight="1" x14ac:dyDescent="0.2">
      <c r="A162" s="93"/>
      <c r="B162" s="76"/>
      <c r="C162" s="90" t="s">
        <v>2769</v>
      </c>
      <c r="D162" s="79" t="s">
        <v>198</v>
      </c>
      <c r="E162" s="13">
        <v>44421</v>
      </c>
      <c r="F162" s="77" t="s">
        <v>2516</v>
      </c>
      <c r="G162" s="13">
        <v>44424</v>
      </c>
      <c r="H162" s="78" t="s">
        <v>2517</v>
      </c>
      <c r="I162" s="15">
        <v>63</v>
      </c>
      <c r="J162" s="15">
        <v>57</v>
      </c>
      <c r="K162" s="15">
        <v>32</v>
      </c>
      <c r="L162" s="15">
        <v>17</v>
      </c>
      <c r="M162" s="84">
        <v>28.728000000000002</v>
      </c>
      <c r="N162" s="73">
        <v>29</v>
      </c>
      <c r="O162" s="64">
        <v>3000</v>
      </c>
      <c r="P162" s="65">
        <f>Table224523689101112131415161718192021222423456789101112131415161718192021[[#This Row],[PEMBULATAN]]*O162</f>
        <v>87000</v>
      </c>
    </row>
    <row r="163" spans="1:16" ht="39" customHeight="1" x14ac:dyDescent="0.2">
      <c r="A163" s="93"/>
      <c r="B163" s="76"/>
      <c r="C163" s="90" t="s">
        <v>2770</v>
      </c>
      <c r="D163" s="79" t="s">
        <v>198</v>
      </c>
      <c r="E163" s="13">
        <v>44421</v>
      </c>
      <c r="F163" s="77" t="s">
        <v>2516</v>
      </c>
      <c r="G163" s="13">
        <v>44424</v>
      </c>
      <c r="H163" s="78" t="s">
        <v>2517</v>
      </c>
      <c r="I163" s="15">
        <v>82</v>
      </c>
      <c r="J163" s="15">
        <v>47</v>
      </c>
      <c r="K163" s="15">
        <v>28</v>
      </c>
      <c r="L163" s="15">
        <v>19</v>
      </c>
      <c r="M163" s="84">
        <v>26.978000000000002</v>
      </c>
      <c r="N163" s="73">
        <v>27</v>
      </c>
      <c r="O163" s="64">
        <v>3000</v>
      </c>
      <c r="P163" s="65">
        <f>Table224523689101112131415161718192021222423456789101112131415161718192021[[#This Row],[PEMBULATAN]]*O163</f>
        <v>81000</v>
      </c>
    </row>
    <row r="164" spans="1:16" ht="39" customHeight="1" x14ac:dyDescent="0.2">
      <c r="A164" s="93"/>
      <c r="B164" s="76"/>
      <c r="C164" s="90" t="s">
        <v>2771</v>
      </c>
      <c r="D164" s="79" t="s">
        <v>198</v>
      </c>
      <c r="E164" s="13">
        <v>44421</v>
      </c>
      <c r="F164" s="77" t="s">
        <v>2516</v>
      </c>
      <c r="G164" s="13">
        <v>44424</v>
      </c>
      <c r="H164" s="78" t="s">
        <v>2517</v>
      </c>
      <c r="I164" s="15">
        <v>80</v>
      </c>
      <c r="J164" s="15">
        <v>62</v>
      </c>
      <c r="K164" s="15">
        <v>23</v>
      </c>
      <c r="L164" s="15">
        <v>14</v>
      </c>
      <c r="M164" s="84">
        <v>28.52</v>
      </c>
      <c r="N164" s="73">
        <v>29</v>
      </c>
      <c r="O164" s="64">
        <v>3000</v>
      </c>
      <c r="P164" s="65">
        <f>Table224523689101112131415161718192021222423456789101112131415161718192021[[#This Row],[PEMBULATAN]]*O164</f>
        <v>87000</v>
      </c>
    </row>
    <row r="165" spans="1:16" ht="39" customHeight="1" x14ac:dyDescent="0.2">
      <c r="A165" s="93"/>
      <c r="B165" s="76"/>
      <c r="C165" s="90" t="s">
        <v>2772</v>
      </c>
      <c r="D165" s="79" t="s">
        <v>198</v>
      </c>
      <c r="E165" s="13">
        <v>44421</v>
      </c>
      <c r="F165" s="77" t="s">
        <v>2516</v>
      </c>
      <c r="G165" s="13">
        <v>44424</v>
      </c>
      <c r="H165" s="78" t="s">
        <v>2517</v>
      </c>
      <c r="I165" s="15">
        <v>93</v>
      </c>
      <c r="J165" s="15">
        <v>62</v>
      </c>
      <c r="K165" s="15">
        <v>24</v>
      </c>
      <c r="L165" s="15">
        <v>20</v>
      </c>
      <c r="M165" s="84">
        <v>34.595999999999997</v>
      </c>
      <c r="N165" s="73">
        <v>35</v>
      </c>
      <c r="O165" s="64">
        <v>3000</v>
      </c>
      <c r="P165" s="65">
        <f>Table224523689101112131415161718192021222423456789101112131415161718192021[[#This Row],[PEMBULATAN]]*O165</f>
        <v>105000</v>
      </c>
    </row>
    <row r="166" spans="1:16" ht="39" customHeight="1" x14ac:dyDescent="0.2">
      <c r="A166" s="93"/>
      <c r="B166" s="76"/>
      <c r="C166" s="90" t="s">
        <v>2773</v>
      </c>
      <c r="D166" s="79" t="s">
        <v>198</v>
      </c>
      <c r="E166" s="13">
        <v>44421</v>
      </c>
      <c r="F166" s="77" t="s">
        <v>2516</v>
      </c>
      <c r="G166" s="13">
        <v>44424</v>
      </c>
      <c r="H166" s="78" t="s">
        <v>2517</v>
      </c>
      <c r="I166" s="15">
        <v>88</v>
      </c>
      <c r="J166" s="15">
        <v>57</v>
      </c>
      <c r="K166" s="15">
        <v>22</v>
      </c>
      <c r="L166" s="15">
        <v>20</v>
      </c>
      <c r="M166" s="84">
        <v>27.588000000000001</v>
      </c>
      <c r="N166" s="73">
        <v>28</v>
      </c>
      <c r="O166" s="64">
        <v>3000</v>
      </c>
      <c r="P166" s="65">
        <f>Table224523689101112131415161718192021222423456789101112131415161718192021[[#This Row],[PEMBULATAN]]*O166</f>
        <v>84000</v>
      </c>
    </row>
    <row r="167" spans="1:16" ht="39" customHeight="1" x14ac:dyDescent="0.2">
      <c r="A167" s="93"/>
      <c r="B167" s="76"/>
      <c r="C167" s="90" t="s">
        <v>2774</v>
      </c>
      <c r="D167" s="79" t="s">
        <v>198</v>
      </c>
      <c r="E167" s="13">
        <v>44421</v>
      </c>
      <c r="F167" s="77" t="s">
        <v>2516</v>
      </c>
      <c r="G167" s="13">
        <v>44424</v>
      </c>
      <c r="H167" s="78" t="s">
        <v>2517</v>
      </c>
      <c r="I167" s="15">
        <v>72</v>
      </c>
      <c r="J167" s="15">
        <v>63</v>
      </c>
      <c r="K167" s="15">
        <v>38</v>
      </c>
      <c r="L167" s="15">
        <v>17</v>
      </c>
      <c r="M167" s="84">
        <v>43.091999999999999</v>
      </c>
      <c r="N167" s="73">
        <v>43</v>
      </c>
      <c r="O167" s="64">
        <v>3000</v>
      </c>
      <c r="P167" s="65">
        <f>Table224523689101112131415161718192021222423456789101112131415161718192021[[#This Row],[PEMBULATAN]]*O167</f>
        <v>129000</v>
      </c>
    </row>
    <row r="168" spans="1:16" ht="39" customHeight="1" x14ac:dyDescent="0.2">
      <c r="A168" s="93"/>
      <c r="B168" s="76"/>
      <c r="C168" s="90" t="s">
        <v>2775</v>
      </c>
      <c r="D168" s="79" t="s">
        <v>198</v>
      </c>
      <c r="E168" s="13">
        <v>44421</v>
      </c>
      <c r="F168" s="77" t="s">
        <v>2516</v>
      </c>
      <c r="G168" s="13">
        <v>44424</v>
      </c>
      <c r="H168" s="78" t="s">
        <v>2517</v>
      </c>
      <c r="I168" s="15">
        <v>94</v>
      </c>
      <c r="J168" s="15">
        <v>53</v>
      </c>
      <c r="K168" s="15">
        <v>22</v>
      </c>
      <c r="L168" s="15">
        <v>17</v>
      </c>
      <c r="M168" s="84">
        <v>27.401</v>
      </c>
      <c r="N168" s="73">
        <v>27</v>
      </c>
      <c r="O168" s="64">
        <v>3000</v>
      </c>
      <c r="P168" s="65">
        <f>Table224523689101112131415161718192021222423456789101112131415161718192021[[#This Row],[PEMBULATAN]]*O168</f>
        <v>81000</v>
      </c>
    </row>
    <row r="169" spans="1:16" ht="39" customHeight="1" x14ac:dyDescent="0.2">
      <c r="A169" s="93"/>
      <c r="B169" s="76"/>
      <c r="C169" s="90" t="s">
        <v>2776</v>
      </c>
      <c r="D169" s="79" t="s">
        <v>198</v>
      </c>
      <c r="E169" s="13">
        <v>44421</v>
      </c>
      <c r="F169" s="77" t="s">
        <v>2516</v>
      </c>
      <c r="G169" s="13">
        <v>44424</v>
      </c>
      <c r="H169" s="78" t="s">
        <v>2517</v>
      </c>
      <c r="I169" s="15">
        <v>93</v>
      </c>
      <c r="J169" s="15">
        <v>65</v>
      </c>
      <c r="K169" s="15">
        <v>20</v>
      </c>
      <c r="L169" s="15">
        <v>12</v>
      </c>
      <c r="M169" s="84">
        <v>30.225000000000001</v>
      </c>
      <c r="N169" s="73">
        <v>30</v>
      </c>
      <c r="O169" s="64">
        <v>3000</v>
      </c>
      <c r="P169" s="65">
        <f>Table224523689101112131415161718192021222423456789101112131415161718192021[[#This Row],[PEMBULATAN]]*O169</f>
        <v>90000</v>
      </c>
    </row>
    <row r="170" spans="1:16" ht="39" customHeight="1" x14ac:dyDescent="0.2">
      <c r="A170" s="93"/>
      <c r="B170" s="76"/>
      <c r="C170" s="90" t="s">
        <v>2777</v>
      </c>
      <c r="D170" s="79" t="s">
        <v>198</v>
      </c>
      <c r="E170" s="13">
        <v>44421</v>
      </c>
      <c r="F170" s="77" t="s">
        <v>2516</v>
      </c>
      <c r="G170" s="13">
        <v>44424</v>
      </c>
      <c r="H170" s="78" t="s">
        <v>2517</v>
      </c>
      <c r="I170" s="15">
        <v>60</v>
      </c>
      <c r="J170" s="15">
        <v>45</v>
      </c>
      <c r="K170" s="15">
        <v>16</v>
      </c>
      <c r="L170" s="15">
        <v>2</v>
      </c>
      <c r="M170" s="84">
        <v>10.8</v>
      </c>
      <c r="N170" s="73">
        <v>11</v>
      </c>
      <c r="O170" s="64">
        <v>3000</v>
      </c>
      <c r="P170" s="65">
        <f>Table224523689101112131415161718192021222423456789101112131415161718192021[[#This Row],[PEMBULATAN]]*O170</f>
        <v>33000</v>
      </c>
    </row>
    <row r="171" spans="1:16" ht="39" customHeight="1" x14ac:dyDescent="0.2">
      <c r="A171" s="93"/>
      <c r="B171" s="76"/>
      <c r="C171" s="90" t="s">
        <v>2778</v>
      </c>
      <c r="D171" s="79" t="s">
        <v>198</v>
      </c>
      <c r="E171" s="13">
        <v>44421</v>
      </c>
      <c r="F171" s="77" t="s">
        <v>2516</v>
      </c>
      <c r="G171" s="13">
        <v>44424</v>
      </c>
      <c r="H171" s="78" t="s">
        <v>2517</v>
      </c>
      <c r="I171" s="15">
        <v>84</v>
      </c>
      <c r="J171" s="15">
        <v>60</v>
      </c>
      <c r="K171" s="15">
        <v>24</v>
      </c>
      <c r="L171" s="15">
        <v>25</v>
      </c>
      <c r="M171" s="84">
        <v>30.24</v>
      </c>
      <c r="N171" s="73">
        <v>30</v>
      </c>
      <c r="O171" s="64">
        <v>3000</v>
      </c>
      <c r="P171" s="65">
        <f>Table224523689101112131415161718192021222423456789101112131415161718192021[[#This Row],[PEMBULATAN]]*O171</f>
        <v>90000</v>
      </c>
    </row>
    <row r="172" spans="1:16" ht="39" customHeight="1" x14ac:dyDescent="0.2">
      <c r="A172" s="93"/>
      <c r="B172" s="76"/>
      <c r="C172" s="90" t="s">
        <v>2779</v>
      </c>
      <c r="D172" s="79" t="s">
        <v>198</v>
      </c>
      <c r="E172" s="13">
        <v>44421</v>
      </c>
      <c r="F172" s="77" t="s">
        <v>2516</v>
      </c>
      <c r="G172" s="13">
        <v>44424</v>
      </c>
      <c r="H172" s="78" t="s">
        <v>2517</v>
      </c>
      <c r="I172" s="15">
        <v>87</v>
      </c>
      <c r="J172" s="15">
        <v>58</v>
      </c>
      <c r="K172" s="15">
        <v>32</v>
      </c>
      <c r="L172" s="15">
        <v>20</v>
      </c>
      <c r="M172" s="84">
        <v>40.368000000000002</v>
      </c>
      <c r="N172" s="73">
        <v>41</v>
      </c>
      <c r="O172" s="64">
        <v>3000</v>
      </c>
      <c r="P172" s="65">
        <f>Table224523689101112131415161718192021222423456789101112131415161718192021[[#This Row],[PEMBULATAN]]*O172</f>
        <v>123000</v>
      </c>
    </row>
    <row r="173" spans="1:16" ht="39" customHeight="1" x14ac:dyDescent="0.2">
      <c r="A173" s="93"/>
      <c r="B173" s="76"/>
      <c r="C173" s="90" t="s">
        <v>2780</v>
      </c>
      <c r="D173" s="79" t="s">
        <v>198</v>
      </c>
      <c r="E173" s="13">
        <v>44421</v>
      </c>
      <c r="F173" s="77" t="s">
        <v>2516</v>
      </c>
      <c r="G173" s="13">
        <v>44424</v>
      </c>
      <c r="H173" s="78" t="s">
        <v>2517</v>
      </c>
      <c r="I173" s="15">
        <v>90</v>
      </c>
      <c r="J173" s="15">
        <v>62</v>
      </c>
      <c r="K173" s="15">
        <v>20</v>
      </c>
      <c r="L173" s="15">
        <v>11</v>
      </c>
      <c r="M173" s="84">
        <v>27.9</v>
      </c>
      <c r="N173" s="73">
        <v>28</v>
      </c>
      <c r="O173" s="64">
        <v>3000</v>
      </c>
      <c r="P173" s="65">
        <f>Table224523689101112131415161718192021222423456789101112131415161718192021[[#This Row],[PEMBULATAN]]*O173</f>
        <v>84000</v>
      </c>
    </row>
    <row r="174" spans="1:16" ht="39" customHeight="1" x14ac:dyDescent="0.2">
      <c r="A174" s="93"/>
      <c r="B174" s="76"/>
      <c r="C174" s="90" t="s">
        <v>2781</v>
      </c>
      <c r="D174" s="79" t="s">
        <v>198</v>
      </c>
      <c r="E174" s="13">
        <v>44421</v>
      </c>
      <c r="F174" s="77" t="s">
        <v>2516</v>
      </c>
      <c r="G174" s="13">
        <v>44424</v>
      </c>
      <c r="H174" s="78" t="s">
        <v>2517</v>
      </c>
      <c r="I174" s="15">
        <v>80</v>
      </c>
      <c r="J174" s="15">
        <v>48</v>
      </c>
      <c r="K174" s="15">
        <v>42</v>
      </c>
      <c r="L174" s="15">
        <v>17</v>
      </c>
      <c r="M174" s="84">
        <v>40.32</v>
      </c>
      <c r="N174" s="73">
        <v>41</v>
      </c>
      <c r="O174" s="64">
        <v>3000</v>
      </c>
      <c r="P174" s="65">
        <f>Table224523689101112131415161718192021222423456789101112131415161718192021[[#This Row],[PEMBULATAN]]*O174</f>
        <v>123000</v>
      </c>
    </row>
    <row r="175" spans="1:16" ht="39" customHeight="1" x14ac:dyDescent="0.2">
      <c r="A175" s="93"/>
      <c r="B175" s="76"/>
      <c r="C175" s="90" t="s">
        <v>2782</v>
      </c>
      <c r="D175" s="79" t="s">
        <v>198</v>
      </c>
      <c r="E175" s="13">
        <v>44421</v>
      </c>
      <c r="F175" s="77" t="s">
        <v>2516</v>
      </c>
      <c r="G175" s="13">
        <v>44424</v>
      </c>
      <c r="H175" s="78" t="s">
        <v>2517</v>
      </c>
      <c r="I175" s="15">
        <v>94</v>
      </c>
      <c r="J175" s="15">
        <v>63</v>
      </c>
      <c r="K175" s="15">
        <v>20</v>
      </c>
      <c r="L175" s="15">
        <v>15</v>
      </c>
      <c r="M175" s="84">
        <v>29.61</v>
      </c>
      <c r="N175" s="73">
        <v>30</v>
      </c>
      <c r="O175" s="64">
        <v>3000</v>
      </c>
      <c r="P175" s="65">
        <f>Table224523689101112131415161718192021222423456789101112131415161718192021[[#This Row],[PEMBULATAN]]*O175</f>
        <v>90000</v>
      </c>
    </row>
    <row r="176" spans="1:16" ht="39" customHeight="1" x14ac:dyDescent="0.2">
      <c r="A176" s="93"/>
      <c r="B176" s="76"/>
      <c r="C176" s="90" t="s">
        <v>2783</v>
      </c>
      <c r="D176" s="79" t="s">
        <v>198</v>
      </c>
      <c r="E176" s="13">
        <v>44421</v>
      </c>
      <c r="F176" s="77" t="s">
        <v>2516</v>
      </c>
      <c r="G176" s="13">
        <v>44424</v>
      </c>
      <c r="H176" s="78" t="s">
        <v>2517</v>
      </c>
      <c r="I176" s="15">
        <v>87</v>
      </c>
      <c r="J176" s="15">
        <v>65</v>
      </c>
      <c r="K176" s="15">
        <v>28</v>
      </c>
      <c r="L176" s="15">
        <v>14</v>
      </c>
      <c r="M176" s="84">
        <v>39.585000000000001</v>
      </c>
      <c r="N176" s="73">
        <v>40</v>
      </c>
      <c r="O176" s="64">
        <v>3000</v>
      </c>
      <c r="P176" s="65">
        <f>Table224523689101112131415161718192021222423456789101112131415161718192021[[#This Row],[PEMBULATAN]]*O176</f>
        <v>120000</v>
      </c>
    </row>
    <row r="177" spans="1:16" ht="39" customHeight="1" x14ac:dyDescent="0.2">
      <c r="A177" s="93"/>
      <c r="B177" s="76"/>
      <c r="C177" s="90" t="s">
        <v>2784</v>
      </c>
      <c r="D177" s="79" t="s">
        <v>198</v>
      </c>
      <c r="E177" s="13">
        <v>44421</v>
      </c>
      <c r="F177" s="77" t="s">
        <v>2516</v>
      </c>
      <c r="G177" s="13">
        <v>44424</v>
      </c>
      <c r="H177" s="78" t="s">
        <v>2517</v>
      </c>
      <c r="I177" s="15">
        <v>87</v>
      </c>
      <c r="J177" s="15">
        <v>63</v>
      </c>
      <c r="K177" s="15">
        <v>44</v>
      </c>
      <c r="L177" s="15">
        <v>14</v>
      </c>
      <c r="M177" s="84">
        <v>60.290999999999997</v>
      </c>
      <c r="N177" s="73">
        <v>60</v>
      </c>
      <c r="O177" s="64">
        <v>3000</v>
      </c>
      <c r="P177" s="65">
        <f>Table224523689101112131415161718192021222423456789101112131415161718192021[[#This Row],[PEMBULATAN]]*O177</f>
        <v>180000</v>
      </c>
    </row>
    <row r="178" spans="1:16" ht="39" customHeight="1" x14ac:dyDescent="0.2">
      <c r="A178" s="93"/>
      <c r="B178" s="76"/>
      <c r="C178" s="90" t="s">
        <v>2785</v>
      </c>
      <c r="D178" s="79" t="s">
        <v>198</v>
      </c>
      <c r="E178" s="13">
        <v>44421</v>
      </c>
      <c r="F178" s="77" t="s">
        <v>2516</v>
      </c>
      <c r="G178" s="13">
        <v>44424</v>
      </c>
      <c r="H178" s="78" t="s">
        <v>2517</v>
      </c>
      <c r="I178" s="15">
        <v>94</v>
      </c>
      <c r="J178" s="15">
        <v>55</v>
      </c>
      <c r="K178" s="15">
        <v>29</v>
      </c>
      <c r="L178" s="15">
        <v>18</v>
      </c>
      <c r="M178" s="84">
        <v>37.482500000000002</v>
      </c>
      <c r="N178" s="73">
        <v>38</v>
      </c>
      <c r="O178" s="64">
        <v>3000</v>
      </c>
      <c r="P178" s="65">
        <f>Table224523689101112131415161718192021222423456789101112131415161718192021[[#This Row],[PEMBULATAN]]*O178</f>
        <v>114000</v>
      </c>
    </row>
    <row r="179" spans="1:16" ht="39" customHeight="1" x14ac:dyDescent="0.2">
      <c r="A179" s="93"/>
      <c r="B179" s="76"/>
      <c r="C179" s="90" t="s">
        <v>2786</v>
      </c>
      <c r="D179" s="79" t="s">
        <v>198</v>
      </c>
      <c r="E179" s="13">
        <v>44421</v>
      </c>
      <c r="F179" s="77" t="s">
        <v>2516</v>
      </c>
      <c r="G179" s="13">
        <v>44424</v>
      </c>
      <c r="H179" s="78" t="s">
        <v>2517</v>
      </c>
      <c r="I179" s="15">
        <v>84</v>
      </c>
      <c r="J179" s="15">
        <v>65</v>
      </c>
      <c r="K179" s="15">
        <v>23</v>
      </c>
      <c r="L179" s="15">
        <v>26</v>
      </c>
      <c r="M179" s="84">
        <v>31.395</v>
      </c>
      <c r="N179" s="73">
        <v>32</v>
      </c>
      <c r="O179" s="64">
        <v>3000</v>
      </c>
      <c r="P179" s="65">
        <f>Table224523689101112131415161718192021222423456789101112131415161718192021[[#This Row],[PEMBULATAN]]*O179</f>
        <v>96000</v>
      </c>
    </row>
    <row r="180" spans="1:16" ht="39" customHeight="1" x14ac:dyDescent="0.2">
      <c r="A180" s="93"/>
      <c r="B180" s="76"/>
      <c r="C180" s="90" t="s">
        <v>2787</v>
      </c>
      <c r="D180" s="79" t="s">
        <v>198</v>
      </c>
      <c r="E180" s="13">
        <v>44421</v>
      </c>
      <c r="F180" s="77" t="s">
        <v>2516</v>
      </c>
      <c r="G180" s="13">
        <v>44424</v>
      </c>
      <c r="H180" s="78" t="s">
        <v>2517</v>
      </c>
      <c r="I180" s="15">
        <v>90</v>
      </c>
      <c r="J180" s="15">
        <v>67</v>
      </c>
      <c r="K180" s="15">
        <v>17</v>
      </c>
      <c r="L180" s="15">
        <v>16</v>
      </c>
      <c r="M180" s="84">
        <v>25.627500000000001</v>
      </c>
      <c r="N180" s="73">
        <v>26</v>
      </c>
      <c r="O180" s="64">
        <v>3000</v>
      </c>
      <c r="P180" s="65">
        <f>Table224523689101112131415161718192021222423456789101112131415161718192021[[#This Row],[PEMBULATAN]]*O180</f>
        <v>78000</v>
      </c>
    </row>
    <row r="181" spans="1:16" ht="39" customHeight="1" x14ac:dyDescent="0.2">
      <c r="A181" s="93"/>
      <c r="B181" s="76"/>
      <c r="C181" s="90" t="s">
        <v>2788</v>
      </c>
      <c r="D181" s="79" t="s">
        <v>198</v>
      </c>
      <c r="E181" s="13">
        <v>44421</v>
      </c>
      <c r="F181" s="77" t="s">
        <v>2516</v>
      </c>
      <c r="G181" s="13">
        <v>44424</v>
      </c>
      <c r="H181" s="78" t="s">
        <v>2517</v>
      </c>
      <c r="I181" s="15">
        <v>93</v>
      </c>
      <c r="J181" s="15">
        <v>52</v>
      </c>
      <c r="K181" s="15">
        <v>14</v>
      </c>
      <c r="L181" s="15">
        <v>12</v>
      </c>
      <c r="M181" s="84">
        <v>16.925999999999998</v>
      </c>
      <c r="N181" s="73">
        <v>17</v>
      </c>
      <c r="O181" s="64">
        <v>3000</v>
      </c>
      <c r="P181" s="65">
        <f>Table224523689101112131415161718192021222423456789101112131415161718192021[[#This Row],[PEMBULATAN]]*O181</f>
        <v>51000</v>
      </c>
    </row>
    <row r="182" spans="1:16" ht="39" customHeight="1" x14ac:dyDescent="0.2">
      <c r="A182" s="93"/>
      <c r="B182" s="76"/>
      <c r="C182" s="90" t="s">
        <v>2789</v>
      </c>
      <c r="D182" s="79" t="s">
        <v>198</v>
      </c>
      <c r="E182" s="13">
        <v>44421</v>
      </c>
      <c r="F182" s="77" t="s">
        <v>2516</v>
      </c>
      <c r="G182" s="13">
        <v>44424</v>
      </c>
      <c r="H182" s="78" t="s">
        <v>2517</v>
      </c>
      <c r="I182" s="15">
        <v>72</v>
      </c>
      <c r="J182" s="15">
        <v>50</v>
      </c>
      <c r="K182" s="15">
        <v>40</v>
      </c>
      <c r="L182" s="15">
        <v>19</v>
      </c>
      <c r="M182" s="84">
        <v>36</v>
      </c>
      <c r="N182" s="73">
        <v>36</v>
      </c>
      <c r="O182" s="64">
        <v>3000</v>
      </c>
      <c r="P182" s="65">
        <f>Table224523689101112131415161718192021222423456789101112131415161718192021[[#This Row],[PEMBULATAN]]*O182</f>
        <v>108000</v>
      </c>
    </row>
    <row r="183" spans="1:16" ht="39" customHeight="1" x14ac:dyDescent="0.2">
      <c r="A183" s="93"/>
      <c r="B183" s="76"/>
      <c r="C183" s="90" t="s">
        <v>2790</v>
      </c>
      <c r="D183" s="79" t="s">
        <v>198</v>
      </c>
      <c r="E183" s="13">
        <v>44421</v>
      </c>
      <c r="F183" s="77" t="s">
        <v>2516</v>
      </c>
      <c r="G183" s="13">
        <v>44424</v>
      </c>
      <c r="H183" s="78" t="s">
        <v>2517</v>
      </c>
      <c r="I183" s="15">
        <v>84</v>
      </c>
      <c r="J183" s="15">
        <v>48</v>
      </c>
      <c r="K183" s="15">
        <v>37</v>
      </c>
      <c r="L183" s="15">
        <v>15</v>
      </c>
      <c r="M183" s="84">
        <v>37.295999999999999</v>
      </c>
      <c r="N183" s="73">
        <v>38</v>
      </c>
      <c r="O183" s="64">
        <v>3000</v>
      </c>
      <c r="P183" s="65">
        <f>Table224523689101112131415161718192021222423456789101112131415161718192021[[#This Row],[PEMBULATAN]]*O183</f>
        <v>114000</v>
      </c>
    </row>
    <row r="184" spans="1:16" ht="39" customHeight="1" x14ac:dyDescent="0.2">
      <c r="A184" s="93"/>
      <c r="B184" s="76"/>
      <c r="C184" s="90" t="s">
        <v>2791</v>
      </c>
      <c r="D184" s="79" t="s">
        <v>198</v>
      </c>
      <c r="E184" s="13">
        <v>44421</v>
      </c>
      <c r="F184" s="77" t="s">
        <v>2516</v>
      </c>
      <c r="G184" s="13">
        <v>44424</v>
      </c>
      <c r="H184" s="78" t="s">
        <v>2517</v>
      </c>
      <c r="I184" s="15">
        <v>41</v>
      </c>
      <c r="J184" s="15">
        <v>31</v>
      </c>
      <c r="K184" s="15">
        <v>12</v>
      </c>
      <c r="L184" s="15">
        <v>3</v>
      </c>
      <c r="M184" s="84">
        <v>3.8130000000000002</v>
      </c>
      <c r="N184" s="73">
        <v>4</v>
      </c>
      <c r="O184" s="64">
        <v>3000</v>
      </c>
      <c r="P184" s="65">
        <f>Table224523689101112131415161718192021222423456789101112131415161718192021[[#This Row],[PEMBULATAN]]*O184</f>
        <v>12000</v>
      </c>
    </row>
    <row r="185" spans="1:16" ht="39" customHeight="1" x14ac:dyDescent="0.2">
      <c r="A185" s="93"/>
      <c r="B185" s="76"/>
      <c r="C185" s="90" t="s">
        <v>2792</v>
      </c>
      <c r="D185" s="79" t="s">
        <v>198</v>
      </c>
      <c r="E185" s="13">
        <v>44421</v>
      </c>
      <c r="F185" s="77" t="s">
        <v>2516</v>
      </c>
      <c r="G185" s="13">
        <v>44424</v>
      </c>
      <c r="H185" s="78" t="s">
        <v>2517</v>
      </c>
      <c r="I185" s="15">
        <v>61</v>
      </c>
      <c r="J185" s="15">
        <v>37</v>
      </c>
      <c r="K185" s="15">
        <v>24</v>
      </c>
      <c r="L185" s="15">
        <v>7</v>
      </c>
      <c r="M185" s="84">
        <v>13.542</v>
      </c>
      <c r="N185" s="73">
        <v>14</v>
      </c>
      <c r="O185" s="64">
        <v>3000</v>
      </c>
      <c r="P185" s="65">
        <f>Table224523689101112131415161718192021222423456789101112131415161718192021[[#This Row],[PEMBULATAN]]*O185</f>
        <v>42000</v>
      </c>
    </row>
    <row r="186" spans="1:16" ht="39" customHeight="1" x14ac:dyDescent="0.2">
      <c r="A186" s="93"/>
      <c r="B186" s="76"/>
      <c r="C186" s="90" t="s">
        <v>2793</v>
      </c>
      <c r="D186" s="79" t="s">
        <v>198</v>
      </c>
      <c r="E186" s="13">
        <v>44421</v>
      </c>
      <c r="F186" s="77" t="s">
        <v>2516</v>
      </c>
      <c r="G186" s="13">
        <v>44424</v>
      </c>
      <c r="H186" s="78" t="s">
        <v>2517</v>
      </c>
      <c r="I186" s="15">
        <v>70</v>
      </c>
      <c r="J186" s="15">
        <v>12</v>
      </c>
      <c r="K186" s="15">
        <v>22</v>
      </c>
      <c r="L186" s="15">
        <v>4</v>
      </c>
      <c r="M186" s="84">
        <v>4.62</v>
      </c>
      <c r="N186" s="73">
        <v>5</v>
      </c>
      <c r="O186" s="64">
        <v>3000</v>
      </c>
      <c r="P186" s="65">
        <f>Table224523689101112131415161718192021222423456789101112131415161718192021[[#This Row],[PEMBULATAN]]*O186</f>
        <v>15000</v>
      </c>
    </row>
    <row r="187" spans="1:16" ht="39" customHeight="1" x14ac:dyDescent="0.2">
      <c r="A187" s="93"/>
      <c r="B187" s="76"/>
      <c r="C187" s="90" t="s">
        <v>2794</v>
      </c>
      <c r="D187" s="79" t="s">
        <v>198</v>
      </c>
      <c r="E187" s="13">
        <v>44421</v>
      </c>
      <c r="F187" s="77" t="s">
        <v>2516</v>
      </c>
      <c r="G187" s="13">
        <v>44424</v>
      </c>
      <c r="H187" s="78" t="s">
        <v>2517</v>
      </c>
      <c r="I187" s="15">
        <v>28</v>
      </c>
      <c r="J187" s="15">
        <v>38</v>
      </c>
      <c r="K187" s="15">
        <v>50</v>
      </c>
      <c r="L187" s="15">
        <v>10</v>
      </c>
      <c r="M187" s="84">
        <v>13.3</v>
      </c>
      <c r="N187" s="73">
        <v>14</v>
      </c>
      <c r="O187" s="64">
        <v>3000</v>
      </c>
      <c r="P187" s="65">
        <f>Table224523689101112131415161718192021222423456789101112131415161718192021[[#This Row],[PEMBULATAN]]*O187</f>
        <v>42000</v>
      </c>
    </row>
    <row r="188" spans="1:16" ht="39" customHeight="1" x14ac:dyDescent="0.2">
      <c r="A188" s="93"/>
      <c r="B188" s="76"/>
      <c r="C188" s="90" t="s">
        <v>2795</v>
      </c>
      <c r="D188" s="79" t="s">
        <v>198</v>
      </c>
      <c r="E188" s="13">
        <v>44421</v>
      </c>
      <c r="F188" s="77" t="s">
        <v>2516</v>
      </c>
      <c r="G188" s="13">
        <v>44424</v>
      </c>
      <c r="H188" s="78" t="s">
        <v>2517</v>
      </c>
      <c r="I188" s="15">
        <v>35</v>
      </c>
      <c r="J188" s="15">
        <v>30</v>
      </c>
      <c r="K188" s="15">
        <v>26</v>
      </c>
      <c r="L188" s="15">
        <v>4</v>
      </c>
      <c r="M188" s="84">
        <v>6.8250000000000002</v>
      </c>
      <c r="N188" s="73">
        <v>7</v>
      </c>
      <c r="O188" s="64">
        <v>3000</v>
      </c>
      <c r="P188" s="65">
        <f>Table224523689101112131415161718192021222423456789101112131415161718192021[[#This Row],[PEMBULATAN]]*O188</f>
        <v>21000</v>
      </c>
    </row>
    <row r="189" spans="1:16" ht="39" customHeight="1" x14ac:dyDescent="0.2">
      <c r="A189" s="93"/>
      <c r="B189" s="76"/>
      <c r="C189" s="90" t="s">
        <v>2796</v>
      </c>
      <c r="D189" s="79" t="s">
        <v>198</v>
      </c>
      <c r="E189" s="13">
        <v>44421</v>
      </c>
      <c r="F189" s="77" t="s">
        <v>2516</v>
      </c>
      <c r="G189" s="13">
        <v>44424</v>
      </c>
      <c r="H189" s="78" t="s">
        <v>2517</v>
      </c>
      <c r="I189" s="15">
        <v>58</v>
      </c>
      <c r="J189" s="15">
        <v>29</v>
      </c>
      <c r="K189" s="15">
        <v>12</v>
      </c>
      <c r="L189" s="15">
        <v>7</v>
      </c>
      <c r="M189" s="84">
        <v>5.0460000000000003</v>
      </c>
      <c r="N189" s="73">
        <v>7</v>
      </c>
      <c r="O189" s="64">
        <v>3000</v>
      </c>
      <c r="P189" s="65">
        <f>Table224523689101112131415161718192021222423456789101112131415161718192021[[#This Row],[PEMBULATAN]]*O189</f>
        <v>21000</v>
      </c>
    </row>
    <row r="190" spans="1:16" ht="39" customHeight="1" x14ac:dyDescent="0.2">
      <c r="A190" s="93"/>
      <c r="B190" s="76"/>
      <c r="C190" s="90" t="s">
        <v>2797</v>
      </c>
      <c r="D190" s="79" t="s">
        <v>198</v>
      </c>
      <c r="E190" s="13">
        <v>44421</v>
      </c>
      <c r="F190" s="77" t="s">
        <v>2516</v>
      </c>
      <c r="G190" s="13">
        <v>44424</v>
      </c>
      <c r="H190" s="78" t="s">
        <v>2517</v>
      </c>
      <c r="I190" s="15">
        <v>54</v>
      </c>
      <c r="J190" s="15">
        <v>30</v>
      </c>
      <c r="K190" s="15">
        <v>38</v>
      </c>
      <c r="L190" s="15">
        <v>9</v>
      </c>
      <c r="M190" s="84">
        <v>15.39</v>
      </c>
      <c r="N190" s="73">
        <v>16</v>
      </c>
      <c r="O190" s="64">
        <v>3000</v>
      </c>
      <c r="P190" s="65">
        <f>Table224523689101112131415161718192021222423456789101112131415161718192021[[#This Row],[PEMBULATAN]]*O190</f>
        <v>48000</v>
      </c>
    </row>
    <row r="191" spans="1:16" ht="39" customHeight="1" x14ac:dyDescent="0.2">
      <c r="A191" s="93"/>
      <c r="B191" s="76"/>
      <c r="C191" s="90" t="s">
        <v>2798</v>
      </c>
      <c r="D191" s="79" t="s">
        <v>198</v>
      </c>
      <c r="E191" s="13">
        <v>44421</v>
      </c>
      <c r="F191" s="77" t="s">
        <v>2516</v>
      </c>
      <c r="G191" s="13">
        <v>44424</v>
      </c>
      <c r="H191" s="78" t="s">
        <v>2517</v>
      </c>
      <c r="I191" s="15">
        <v>48</v>
      </c>
      <c r="J191" s="15">
        <v>42</v>
      </c>
      <c r="K191" s="15">
        <v>35</v>
      </c>
      <c r="L191" s="15">
        <v>7</v>
      </c>
      <c r="M191" s="84">
        <v>17.64</v>
      </c>
      <c r="N191" s="73">
        <v>18</v>
      </c>
      <c r="O191" s="64">
        <v>3000</v>
      </c>
      <c r="P191" s="65">
        <f>Table224523689101112131415161718192021222423456789101112131415161718192021[[#This Row],[PEMBULATAN]]*O191</f>
        <v>54000</v>
      </c>
    </row>
    <row r="192" spans="1:16" ht="39" customHeight="1" x14ac:dyDescent="0.2">
      <c r="A192" s="93"/>
      <c r="B192" s="76"/>
      <c r="C192" s="90" t="s">
        <v>2799</v>
      </c>
      <c r="D192" s="79" t="s">
        <v>198</v>
      </c>
      <c r="E192" s="13">
        <v>44421</v>
      </c>
      <c r="F192" s="77" t="s">
        <v>2516</v>
      </c>
      <c r="G192" s="13">
        <v>44424</v>
      </c>
      <c r="H192" s="78" t="s">
        <v>2517</v>
      </c>
      <c r="I192" s="15">
        <v>83</v>
      </c>
      <c r="J192" s="15">
        <v>28</v>
      </c>
      <c r="K192" s="15">
        <v>27</v>
      </c>
      <c r="L192" s="15">
        <v>8</v>
      </c>
      <c r="M192" s="84">
        <v>15.686999999999999</v>
      </c>
      <c r="N192" s="73">
        <v>16</v>
      </c>
      <c r="O192" s="64">
        <v>3000</v>
      </c>
      <c r="P192" s="65">
        <f>Table224523689101112131415161718192021222423456789101112131415161718192021[[#This Row],[PEMBULATAN]]*O192</f>
        <v>48000</v>
      </c>
    </row>
    <row r="193" spans="1:16" ht="39" customHeight="1" x14ac:dyDescent="0.2">
      <c r="A193" s="123"/>
      <c r="B193" s="92"/>
      <c r="C193" s="90" t="s">
        <v>2800</v>
      </c>
      <c r="D193" s="79" t="s">
        <v>198</v>
      </c>
      <c r="E193" s="13">
        <v>44421</v>
      </c>
      <c r="F193" s="77" t="s">
        <v>2516</v>
      </c>
      <c r="G193" s="13">
        <v>44424</v>
      </c>
      <c r="H193" s="78" t="s">
        <v>2517</v>
      </c>
      <c r="I193" s="15">
        <v>36</v>
      </c>
      <c r="J193" s="15">
        <v>35</v>
      </c>
      <c r="K193" s="15">
        <v>24</v>
      </c>
      <c r="L193" s="15">
        <v>3</v>
      </c>
      <c r="M193" s="84">
        <v>7.56</v>
      </c>
      <c r="N193" s="73">
        <v>8</v>
      </c>
      <c r="O193" s="64">
        <v>3000</v>
      </c>
      <c r="P193" s="65">
        <f>Table224523689101112131415161718192021222423456789101112131415161718192021[[#This Row],[PEMBULATAN]]*O193</f>
        <v>24000</v>
      </c>
    </row>
    <row r="194" spans="1:16" ht="39" customHeight="1" x14ac:dyDescent="0.2">
      <c r="A194" s="93"/>
      <c r="B194" s="76"/>
      <c r="C194" s="113" t="s">
        <v>2801</v>
      </c>
      <c r="D194" s="114" t="s">
        <v>198</v>
      </c>
      <c r="E194" s="115">
        <v>44421</v>
      </c>
      <c r="F194" s="116" t="s">
        <v>2516</v>
      </c>
      <c r="G194" s="115">
        <v>44424</v>
      </c>
      <c r="H194" s="117" t="s">
        <v>2517</v>
      </c>
      <c r="I194" s="118">
        <v>62</v>
      </c>
      <c r="J194" s="118">
        <v>62</v>
      </c>
      <c r="K194" s="118">
        <v>32</v>
      </c>
      <c r="L194" s="118">
        <v>10</v>
      </c>
      <c r="M194" s="119">
        <v>30.751999999999999</v>
      </c>
      <c r="N194" s="120">
        <v>31</v>
      </c>
      <c r="O194" s="121">
        <v>3000</v>
      </c>
      <c r="P194" s="122">
        <f>Table224523689101112131415161718192021222423456789101112131415161718192021[[#This Row],[PEMBULATAN]]*O194</f>
        <v>93000</v>
      </c>
    </row>
    <row r="195" spans="1:16" ht="39" customHeight="1" x14ac:dyDescent="0.2">
      <c r="A195" s="93"/>
      <c r="B195" s="76"/>
      <c r="C195" s="90" t="s">
        <v>2802</v>
      </c>
      <c r="D195" s="79" t="s">
        <v>198</v>
      </c>
      <c r="E195" s="13">
        <v>44421</v>
      </c>
      <c r="F195" s="77" t="s">
        <v>2516</v>
      </c>
      <c r="G195" s="13">
        <v>44424</v>
      </c>
      <c r="H195" s="78" t="s">
        <v>2517</v>
      </c>
      <c r="I195" s="15">
        <v>132</v>
      </c>
      <c r="J195" s="15">
        <v>20</v>
      </c>
      <c r="K195" s="15">
        <v>4</v>
      </c>
      <c r="L195" s="15">
        <v>1</v>
      </c>
      <c r="M195" s="84">
        <v>2.64</v>
      </c>
      <c r="N195" s="73">
        <v>3</v>
      </c>
      <c r="O195" s="64">
        <v>3000</v>
      </c>
      <c r="P195" s="65">
        <f>Table224523689101112131415161718192021222423456789101112131415161718192021[[#This Row],[PEMBULATAN]]*O195</f>
        <v>9000</v>
      </c>
    </row>
    <row r="196" spans="1:16" ht="39" customHeight="1" x14ac:dyDescent="0.2">
      <c r="A196" s="93"/>
      <c r="B196" s="76"/>
      <c r="C196" s="74" t="s">
        <v>2803</v>
      </c>
      <c r="D196" s="79" t="s">
        <v>198</v>
      </c>
      <c r="E196" s="13">
        <v>44421</v>
      </c>
      <c r="F196" s="77" t="s">
        <v>2516</v>
      </c>
      <c r="G196" s="13">
        <v>44424</v>
      </c>
      <c r="H196" s="78" t="s">
        <v>2517</v>
      </c>
      <c r="I196" s="15">
        <v>114</v>
      </c>
      <c r="J196" s="15">
        <v>29</v>
      </c>
      <c r="K196" s="15">
        <v>7</v>
      </c>
      <c r="L196" s="15">
        <v>2</v>
      </c>
      <c r="M196" s="84">
        <v>5.7854999999999999</v>
      </c>
      <c r="N196" s="73">
        <v>6</v>
      </c>
      <c r="O196" s="64">
        <v>3000</v>
      </c>
      <c r="P196" s="65">
        <f>Table224523689101112131415161718192021222423456789101112131415161718192021[[#This Row],[PEMBULATAN]]*O196</f>
        <v>18000</v>
      </c>
    </row>
    <row r="197" spans="1:16" ht="39" customHeight="1" x14ac:dyDescent="0.2">
      <c r="A197" s="93"/>
      <c r="B197" s="76"/>
      <c r="C197" s="74" t="s">
        <v>2804</v>
      </c>
      <c r="D197" s="79" t="s">
        <v>198</v>
      </c>
      <c r="E197" s="13">
        <v>44421</v>
      </c>
      <c r="F197" s="77" t="s">
        <v>2516</v>
      </c>
      <c r="G197" s="13">
        <v>44424</v>
      </c>
      <c r="H197" s="78" t="s">
        <v>2517</v>
      </c>
      <c r="I197" s="15">
        <v>56</v>
      </c>
      <c r="J197" s="15">
        <v>13</v>
      </c>
      <c r="K197" s="15">
        <v>10</v>
      </c>
      <c r="L197" s="15">
        <v>1</v>
      </c>
      <c r="M197" s="84">
        <v>1.82</v>
      </c>
      <c r="N197" s="73">
        <v>2</v>
      </c>
      <c r="O197" s="64">
        <v>3000</v>
      </c>
      <c r="P197" s="65">
        <f>Table224523689101112131415161718192021222423456789101112131415161718192021[[#This Row],[PEMBULATAN]]*O197</f>
        <v>6000</v>
      </c>
    </row>
    <row r="198" spans="1:16" ht="39" customHeight="1" x14ac:dyDescent="0.2">
      <c r="A198" s="93"/>
      <c r="B198" s="76"/>
      <c r="C198" s="74" t="s">
        <v>2805</v>
      </c>
      <c r="D198" s="79" t="s">
        <v>198</v>
      </c>
      <c r="E198" s="13">
        <v>44421</v>
      </c>
      <c r="F198" s="77" t="s">
        <v>2516</v>
      </c>
      <c r="G198" s="13">
        <v>44424</v>
      </c>
      <c r="H198" s="78" t="s">
        <v>2517</v>
      </c>
      <c r="I198" s="15">
        <v>85</v>
      </c>
      <c r="J198" s="15">
        <v>10</v>
      </c>
      <c r="K198" s="15">
        <v>6</v>
      </c>
      <c r="L198" s="15">
        <v>2</v>
      </c>
      <c r="M198" s="84">
        <v>1.2749999999999999</v>
      </c>
      <c r="N198" s="73">
        <v>2</v>
      </c>
      <c r="O198" s="64">
        <v>3000</v>
      </c>
      <c r="P198" s="65">
        <f>Table224523689101112131415161718192021222423456789101112131415161718192021[[#This Row],[PEMBULATAN]]*O198</f>
        <v>6000</v>
      </c>
    </row>
    <row r="199" spans="1:16" ht="39" customHeight="1" x14ac:dyDescent="0.2">
      <c r="A199" s="93"/>
      <c r="B199" s="76"/>
      <c r="C199" s="74" t="s">
        <v>2806</v>
      </c>
      <c r="D199" s="79" t="s">
        <v>198</v>
      </c>
      <c r="E199" s="13">
        <v>44421</v>
      </c>
      <c r="F199" s="77" t="s">
        <v>2516</v>
      </c>
      <c r="G199" s="13">
        <v>44424</v>
      </c>
      <c r="H199" s="78" t="s">
        <v>2517</v>
      </c>
      <c r="I199" s="15">
        <v>55</v>
      </c>
      <c r="J199" s="15">
        <v>36</v>
      </c>
      <c r="K199" s="15">
        <v>14</v>
      </c>
      <c r="L199" s="15">
        <v>5</v>
      </c>
      <c r="M199" s="84">
        <v>6.93</v>
      </c>
      <c r="N199" s="73">
        <v>7</v>
      </c>
      <c r="O199" s="64">
        <v>3000</v>
      </c>
      <c r="P199" s="65">
        <f>Table224523689101112131415161718192021222423456789101112131415161718192021[[#This Row],[PEMBULATAN]]*O199</f>
        <v>21000</v>
      </c>
    </row>
    <row r="200" spans="1:16" ht="39" customHeight="1" x14ac:dyDescent="0.2">
      <c r="A200" s="93"/>
      <c r="B200" s="76"/>
      <c r="C200" s="74" t="s">
        <v>2807</v>
      </c>
      <c r="D200" s="79" t="s">
        <v>198</v>
      </c>
      <c r="E200" s="13">
        <v>44421</v>
      </c>
      <c r="F200" s="77" t="s">
        <v>2516</v>
      </c>
      <c r="G200" s="13">
        <v>44424</v>
      </c>
      <c r="H200" s="78" t="s">
        <v>2517</v>
      </c>
      <c r="I200" s="15">
        <v>47</v>
      </c>
      <c r="J200" s="15">
        <v>37</v>
      </c>
      <c r="K200" s="15">
        <v>15</v>
      </c>
      <c r="L200" s="15">
        <v>2</v>
      </c>
      <c r="M200" s="84">
        <v>6.5212500000000002</v>
      </c>
      <c r="N200" s="73">
        <v>7</v>
      </c>
      <c r="O200" s="64">
        <v>3000</v>
      </c>
      <c r="P200" s="65">
        <f>Table224523689101112131415161718192021222423456789101112131415161718192021[[#This Row],[PEMBULATAN]]*O200</f>
        <v>21000</v>
      </c>
    </row>
    <row r="201" spans="1:16" ht="39" customHeight="1" x14ac:dyDescent="0.2">
      <c r="A201" s="93"/>
      <c r="B201" s="76"/>
      <c r="C201" s="74" t="s">
        <v>2808</v>
      </c>
      <c r="D201" s="79" t="s">
        <v>198</v>
      </c>
      <c r="E201" s="13">
        <v>44421</v>
      </c>
      <c r="F201" s="77" t="s">
        <v>2516</v>
      </c>
      <c r="G201" s="13">
        <v>44424</v>
      </c>
      <c r="H201" s="78" t="s">
        <v>2517</v>
      </c>
      <c r="I201" s="15">
        <v>76</v>
      </c>
      <c r="J201" s="15">
        <v>32</v>
      </c>
      <c r="K201" s="15">
        <v>13</v>
      </c>
      <c r="L201" s="15">
        <v>3</v>
      </c>
      <c r="M201" s="84">
        <v>7.9039999999999999</v>
      </c>
      <c r="N201" s="73">
        <v>8</v>
      </c>
      <c r="O201" s="64">
        <v>3000</v>
      </c>
      <c r="P201" s="65">
        <f>Table224523689101112131415161718192021222423456789101112131415161718192021[[#This Row],[PEMBULATAN]]*O201</f>
        <v>24000</v>
      </c>
    </row>
    <row r="202" spans="1:16" ht="39" customHeight="1" x14ac:dyDescent="0.2">
      <c r="A202" s="93"/>
      <c r="B202" s="76"/>
      <c r="C202" s="74" t="s">
        <v>2809</v>
      </c>
      <c r="D202" s="79" t="s">
        <v>198</v>
      </c>
      <c r="E202" s="13">
        <v>44421</v>
      </c>
      <c r="F202" s="77" t="s">
        <v>2516</v>
      </c>
      <c r="G202" s="13">
        <v>44424</v>
      </c>
      <c r="H202" s="78" t="s">
        <v>2517</v>
      </c>
      <c r="I202" s="15">
        <v>50</v>
      </c>
      <c r="J202" s="15">
        <v>35</v>
      </c>
      <c r="K202" s="15">
        <v>22</v>
      </c>
      <c r="L202" s="15">
        <v>7</v>
      </c>
      <c r="M202" s="84">
        <v>9.625</v>
      </c>
      <c r="N202" s="73">
        <v>10</v>
      </c>
      <c r="O202" s="64">
        <v>3000</v>
      </c>
      <c r="P202" s="65">
        <f>Table224523689101112131415161718192021222423456789101112131415161718192021[[#This Row],[PEMBULATAN]]*O202</f>
        <v>30000</v>
      </c>
    </row>
    <row r="203" spans="1:16" ht="39" customHeight="1" x14ac:dyDescent="0.2">
      <c r="A203" s="93"/>
      <c r="B203" s="76"/>
      <c r="C203" s="74" t="s">
        <v>2810</v>
      </c>
      <c r="D203" s="79" t="s">
        <v>198</v>
      </c>
      <c r="E203" s="13">
        <v>44421</v>
      </c>
      <c r="F203" s="77" t="s">
        <v>2516</v>
      </c>
      <c r="G203" s="13">
        <v>44424</v>
      </c>
      <c r="H203" s="78" t="s">
        <v>2517</v>
      </c>
      <c r="I203" s="15">
        <v>52</v>
      </c>
      <c r="J203" s="15">
        <v>47</v>
      </c>
      <c r="K203" s="15">
        <v>17</v>
      </c>
      <c r="L203" s="15">
        <v>7</v>
      </c>
      <c r="M203" s="84">
        <v>10.387</v>
      </c>
      <c r="N203" s="73">
        <v>11</v>
      </c>
      <c r="O203" s="64">
        <v>3000</v>
      </c>
      <c r="P203" s="65">
        <f>Table224523689101112131415161718192021222423456789101112131415161718192021[[#This Row],[PEMBULATAN]]*O203</f>
        <v>33000</v>
      </c>
    </row>
    <row r="204" spans="1:16" ht="39" customHeight="1" x14ac:dyDescent="0.2">
      <c r="A204" s="93"/>
      <c r="B204" s="76"/>
      <c r="C204" s="74" t="s">
        <v>2811</v>
      </c>
      <c r="D204" s="79" t="s">
        <v>198</v>
      </c>
      <c r="E204" s="13">
        <v>44421</v>
      </c>
      <c r="F204" s="77" t="s">
        <v>2516</v>
      </c>
      <c r="G204" s="13">
        <v>44424</v>
      </c>
      <c r="H204" s="78" t="s">
        <v>2517</v>
      </c>
      <c r="I204" s="15">
        <v>49</v>
      </c>
      <c r="J204" s="15">
        <v>37</v>
      </c>
      <c r="K204" s="15">
        <v>35</v>
      </c>
      <c r="L204" s="15">
        <v>8</v>
      </c>
      <c r="M204" s="84">
        <v>15.86375</v>
      </c>
      <c r="N204" s="73">
        <v>16</v>
      </c>
      <c r="O204" s="64">
        <v>3000</v>
      </c>
      <c r="P204" s="65">
        <f>Table224523689101112131415161718192021222423456789101112131415161718192021[[#This Row],[PEMBULATAN]]*O204</f>
        <v>48000</v>
      </c>
    </row>
    <row r="205" spans="1:16" ht="39" customHeight="1" x14ac:dyDescent="0.2">
      <c r="A205" s="93"/>
      <c r="B205" s="76"/>
      <c r="C205" s="74" t="s">
        <v>2812</v>
      </c>
      <c r="D205" s="79" t="s">
        <v>198</v>
      </c>
      <c r="E205" s="13">
        <v>44421</v>
      </c>
      <c r="F205" s="77" t="s">
        <v>2516</v>
      </c>
      <c r="G205" s="13">
        <v>44424</v>
      </c>
      <c r="H205" s="78" t="s">
        <v>2517</v>
      </c>
      <c r="I205" s="15">
        <v>61</v>
      </c>
      <c r="J205" s="15">
        <v>37</v>
      </c>
      <c r="K205" s="15">
        <v>9</v>
      </c>
      <c r="L205" s="15">
        <v>2</v>
      </c>
      <c r="M205" s="84">
        <v>5.0782499999999997</v>
      </c>
      <c r="N205" s="73">
        <v>5</v>
      </c>
      <c r="O205" s="64">
        <v>3000</v>
      </c>
      <c r="P205" s="65">
        <f>Table224523689101112131415161718192021222423456789101112131415161718192021[[#This Row],[PEMBULATAN]]*O205</f>
        <v>15000</v>
      </c>
    </row>
    <row r="206" spans="1:16" ht="39" customHeight="1" x14ac:dyDescent="0.2">
      <c r="A206" s="93"/>
      <c r="B206" s="76"/>
      <c r="C206" s="74" t="s">
        <v>2813</v>
      </c>
      <c r="D206" s="79" t="s">
        <v>198</v>
      </c>
      <c r="E206" s="13">
        <v>44421</v>
      </c>
      <c r="F206" s="77" t="s">
        <v>2516</v>
      </c>
      <c r="G206" s="13">
        <v>44424</v>
      </c>
      <c r="H206" s="78" t="s">
        <v>2517</v>
      </c>
      <c r="I206" s="15">
        <v>124</v>
      </c>
      <c r="J206" s="15">
        <v>6</v>
      </c>
      <c r="K206" s="15">
        <v>6</v>
      </c>
      <c r="L206" s="15">
        <v>1</v>
      </c>
      <c r="M206" s="84">
        <v>1.1160000000000001</v>
      </c>
      <c r="N206" s="73">
        <v>1</v>
      </c>
      <c r="O206" s="64">
        <v>3000</v>
      </c>
      <c r="P206" s="65">
        <f>Table224523689101112131415161718192021222423456789101112131415161718192021[[#This Row],[PEMBULATAN]]*O206</f>
        <v>3000</v>
      </c>
    </row>
    <row r="207" spans="1:16" ht="39" customHeight="1" x14ac:dyDescent="0.2">
      <c r="A207" s="93"/>
      <c r="B207" s="76"/>
      <c r="C207" s="74" t="s">
        <v>2814</v>
      </c>
      <c r="D207" s="79" t="s">
        <v>198</v>
      </c>
      <c r="E207" s="13">
        <v>44421</v>
      </c>
      <c r="F207" s="77" t="s">
        <v>2516</v>
      </c>
      <c r="G207" s="13">
        <v>44424</v>
      </c>
      <c r="H207" s="78" t="s">
        <v>2517</v>
      </c>
      <c r="I207" s="15">
        <v>155</v>
      </c>
      <c r="J207" s="15">
        <v>3</v>
      </c>
      <c r="K207" s="15">
        <v>3</v>
      </c>
      <c r="L207" s="15">
        <v>1</v>
      </c>
      <c r="M207" s="84">
        <v>0.34875</v>
      </c>
      <c r="N207" s="73">
        <v>1</v>
      </c>
      <c r="O207" s="64">
        <v>3000</v>
      </c>
      <c r="P207" s="65">
        <f>Table224523689101112131415161718192021222423456789101112131415161718192021[[#This Row],[PEMBULATAN]]*O207</f>
        <v>3000</v>
      </c>
    </row>
    <row r="208" spans="1:16" ht="39" customHeight="1" x14ac:dyDescent="0.2">
      <c r="A208" s="93"/>
      <c r="B208" s="76"/>
      <c r="C208" s="74" t="s">
        <v>2815</v>
      </c>
      <c r="D208" s="79" t="s">
        <v>198</v>
      </c>
      <c r="E208" s="13">
        <v>44421</v>
      </c>
      <c r="F208" s="77" t="s">
        <v>2516</v>
      </c>
      <c r="G208" s="13">
        <v>44424</v>
      </c>
      <c r="H208" s="78" t="s">
        <v>2517</v>
      </c>
      <c r="I208" s="15">
        <v>129</v>
      </c>
      <c r="J208" s="15">
        <v>7</v>
      </c>
      <c r="K208" s="15">
        <v>7</v>
      </c>
      <c r="L208" s="15">
        <v>1</v>
      </c>
      <c r="M208" s="84">
        <v>1.5802499999999999</v>
      </c>
      <c r="N208" s="73">
        <v>2</v>
      </c>
      <c r="O208" s="64">
        <v>3000</v>
      </c>
      <c r="P208" s="65">
        <f>Table224523689101112131415161718192021222423456789101112131415161718192021[[#This Row],[PEMBULATAN]]*O208</f>
        <v>6000</v>
      </c>
    </row>
    <row r="209" spans="1:16" ht="39" customHeight="1" x14ac:dyDescent="0.2">
      <c r="A209" s="93"/>
      <c r="B209" s="76"/>
      <c r="C209" s="74" t="s">
        <v>2816</v>
      </c>
      <c r="D209" s="79" t="s">
        <v>198</v>
      </c>
      <c r="E209" s="13">
        <v>44421</v>
      </c>
      <c r="F209" s="77" t="s">
        <v>2516</v>
      </c>
      <c r="G209" s="13">
        <v>44424</v>
      </c>
      <c r="H209" s="78" t="s">
        <v>2517</v>
      </c>
      <c r="I209" s="15">
        <v>79</v>
      </c>
      <c r="J209" s="15">
        <v>8</v>
      </c>
      <c r="K209" s="15">
        <v>8</v>
      </c>
      <c r="L209" s="15">
        <v>3</v>
      </c>
      <c r="M209" s="84">
        <v>1.264</v>
      </c>
      <c r="N209" s="73">
        <v>3</v>
      </c>
      <c r="O209" s="64">
        <v>3000</v>
      </c>
      <c r="P209" s="65">
        <f>Table224523689101112131415161718192021222423456789101112131415161718192021[[#This Row],[PEMBULATAN]]*O209</f>
        <v>9000</v>
      </c>
    </row>
    <row r="210" spans="1:16" ht="39" customHeight="1" x14ac:dyDescent="0.2">
      <c r="A210" s="93"/>
      <c r="B210" s="76"/>
      <c r="C210" s="74" t="s">
        <v>2817</v>
      </c>
      <c r="D210" s="79" t="s">
        <v>198</v>
      </c>
      <c r="E210" s="13">
        <v>44421</v>
      </c>
      <c r="F210" s="77" t="s">
        <v>2516</v>
      </c>
      <c r="G210" s="13">
        <v>44424</v>
      </c>
      <c r="H210" s="78" t="s">
        <v>2517</v>
      </c>
      <c r="I210" s="15">
        <v>136</v>
      </c>
      <c r="J210" s="15">
        <v>15</v>
      </c>
      <c r="K210" s="15">
        <v>5</v>
      </c>
      <c r="L210" s="15">
        <v>1</v>
      </c>
      <c r="M210" s="84">
        <v>2.5499999999999998</v>
      </c>
      <c r="N210" s="73">
        <v>3</v>
      </c>
      <c r="O210" s="64">
        <v>3000</v>
      </c>
      <c r="P210" s="65">
        <f>Table224523689101112131415161718192021222423456789101112131415161718192021[[#This Row],[PEMBULATAN]]*O210</f>
        <v>9000</v>
      </c>
    </row>
    <row r="211" spans="1:16" ht="39" customHeight="1" x14ac:dyDescent="0.2">
      <c r="A211" s="93"/>
      <c r="B211" s="76"/>
      <c r="C211" s="74" t="s">
        <v>2818</v>
      </c>
      <c r="D211" s="79" t="s">
        <v>198</v>
      </c>
      <c r="E211" s="13">
        <v>44421</v>
      </c>
      <c r="F211" s="77" t="s">
        <v>2516</v>
      </c>
      <c r="G211" s="13">
        <v>44424</v>
      </c>
      <c r="H211" s="78" t="s">
        <v>2517</v>
      </c>
      <c r="I211" s="15">
        <v>126</v>
      </c>
      <c r="J211" s="15">
        <v>15</v>
      </c>
      <c r="K211" s="15">
        <v>11</v>
      </c>
      <c r="L211" s="15">
        <v>14</v>
      </c>
      <c r="M211" s="84">
        <v>5.1974999999999998</v>
      </c>
      <c r="N211" s="73">
        <v>14</v>
      </c>
      <c r="O211" s="64">
        <v>3000</v>
      </c>
      <c r="P211" s="65">
        <f>Table224523689101112131415161718192021222423456789101112131415161718192021[[#This Row],[PEMBULATAN]]*O211</f>
        <v>42000</v>
      </c>
    </row>
    <row r="212" spans="1:16" ht="39" customHeight="1" x14ac:dyDescent="0.2">
      <c r="A212" s="93"/>
      <c r="B212" s="76"/>
      <c r="C212" s="74" t="s">
        <v>2819</v>
      </c>
      <c r="D212" s="79" t="s">
        <v>198</v>
      </c>
      <c r="E212" s="13">
        <v>44421</v>
      </c>
      <c r="F212" s="77" t="s">
        <v>2516</v>
      </c>
      <c r="G212" s="13">
        <v>44424</v>
      </c>
      <c r="H212" s="78" t="s">
        <v>2517</v>
      </c>
      <c r="I212" s="15">
        <v>72</v>
      </c>
      <c r="J212" s="15">
        <v>42</v>
      </c>
      <c r="K212" s="15">
        <v>13</v>
      </c>
      <c r="L212" s="15">
        <v>1</v>
      </c>
      <c r="M212" s="84">
        <v>9.8279999999999994</v>
      </c>
      <c r="N212" s="73">
        <v>10</v>
      </c>
      <c r="O212" s="64">
        <v>3000</v>
      </c>
      <c r="P212" s="65">
        <f>Table224523689101112131415161718192021222423456789101112131415161718192021[[#This Row],[PEMBULATAN]]*O212</f>
        <v>30000</v>
      </c>
    </row>
    <row r="213" spans="1:16" ht="39" customHeight="1" x14ac:dyDescent="0.2">
      <c r="A213" s="93"/>
      <c r="B213" s="76"/>
      <c r="C213" s="74" t="s">
        <v>2820</v>
      </c>
      <c r="D213" s="79" t="s">
        <v>198</v>
      </c>
      <c r="E213" s="13">
        <v>44421</v>
      </c>
      <c r="F213" s="77" t="s">
        <v>2516</v>
      </c>
      <c r="G213" s="13">
        <v>44424</v>
      </c>
      <c r="H213" s="78" t="s">
        <v>2517</v>
      </c>
      <c r="I213" s="15">
        <v>121</v>
      </c>
      <c r="J213" s="15">
        <v>10</v>
      </c>
      <c r="K213" s="15">
        <v>7</v>
      </c>
      <c r="L213" s="15">
        <v>2</v>
      </c>
      <c r="M213" s="84">
        <v>2.1175000000000002</v>
      </c>
      <c r="N213" s="73">
        <v>2</v>
      </c>
      <c r="O213" s="64">
        <v>3000</v>
      </c>
      <c r="P213" s="65">
        <f>Table224523689101112131415161718192021222423456789101112131415161718192021[[#This Row],[PEMBULATAN]]*O213</f>
        <v>6000</v>
      </c>
    </row>
    <row r="214" spans="1:16" ht="39" customHeight="1" x14ac:dyDescent="0.2">
      <c r="A214" s="93"/>
      <c r="B214" s="76"/>
      <c r="C214" s="74" t="s">
        <v>2821</v>
      </c>
      <c r="D214" s="79" t="s">
        <v>198</v>
      </c>
      <c r="E214" s="13">
        <v>44421</v>
      </c>
      <c r="F214" s="77" t="s">
        <v>2516</v>
      </c>
      <c r="G214" s="13">
        <v>44424</v>
      </c>
      <c r="H214" s="78" t="s">
        <v>2517</v>
      </c>
      <c r="I214" s="15">
        <v>101</v>
      </c>
      <c r="J214" s="15">
        <v>76</v>
      </c>
      <c r="K214" s="15">
        <v>1</v>
      </c>
      <c r="L214" s="15">
        <v>1</v>
      </c>
      <c r="M214" s="84">
        <v>1.919</v>
      </c>
      <c r="N214" s="73">
        <v>2</v>
      </c>
      <c r="O214" s="64">
        <v>3000</v>
      </c>
      <c r="P214" s="65">
        <f>Table224523689101112131415161718192021222423456789101112131415161718192021[[#This Row],[PEMBULATAN]]*O214</f>
        <v>6000</v>
      </c>
    </row>
    <row r="215" spans="1:16" ht="39" customHeight="1" x14ac:dyDescent="0.2">
      <c r="A215" s="93"/>
      <c r="B215" s="76"/>
      <c r="C215" s="74" t="s">
        <v>2822</v>
      </c>
      <c r="D215" s="79" t="s">
        <v>198</v>
      </c>
      <c r="E215" s="13">
        <v>44421</v>
      </c>
      <c r="F215" s="77" t="s">
        <v>2516</v>
      </c>
      <c r="G215" s="13">
        <v>44424</v>
      </c>
      <c r="H215" s="78" t="s">
        <v>2517</v>
      </c>
      <c r="I215" s="15">
        <v>72</v>
      </c>
      <c r="J215" s="15">
        <v>31</v>
      </c>
      <c r="K215" s="15">
        <v>14</v>
      </c>
      <c r="L215" s="15">
        <v>4</v>
      </c>
      <c r="M215" s="84">
        <v>7.8120000000000003</v>
      </c>
      <c r="N215" s="73">
        <v>8</v>
      </c>
      <c r="O215" s="64">
        <v>3000</v>
      </c>
      <c r="P215" s="65">
        <f>Table224523689101112131415161718192021222423456789101112131415161718192021[[#This Row],[PEMBULATAN]]*O215</f>
        <v>24000</v>
      </c>
    </row>
    <row r="216" spans="1:16" ht="39" customHeight="1" x14ac:dyDescent="0.2">
      <c r="A216" s="93"/>
      <c r="B216" s="76"/>
      <c r="C216" s="74" t="s">
        <v>2823</v>
      </c>
      <c r="D216" s="79" t="s">
        <v>198</v>
      </c>
      <c r="E216" s="13">
        <v>44421</v>
      </c>
      <c r="F216" s="77" t="s">
        <v>2516</v>
      </c>
      <c r="G216" s="13">
        <v>44424</v>
      </c>
      <c r="H216" s="78" t="s">
        <v>2517</v>
      </c>
      <c r="I216" s="15">
        <v>49</v>
      </c>
      <c r="J216" s="15">
        <v>49</v>
      </c>
      <c r="K216" s="15">
        <v>5</v>
      </c>
      <c r="L216" s="15">
        <v>5</v>
      </c>
      <c r="M216" s="84">
        <v>3.0012500000000002</v>
      </c>
      <c r="N216" s="73">
        <v>5</v>
      </c>
      <c r="O216" s="64">
        <v>3000</v>
      </c>
      <c r="P216" s="65">
        <f>Table224523689101112131415161718192021222423456789101112131415161718192021[[#This Row],[PEMBULATAN]]*O216</f>
        <v>15000</v>
      </c>
    </row>
    <row r="217" spans="1:16" ht="39" customHeight="1" x14ac:dyDescent="0.2">
      <c r="A217" s="93"/>
      <c r="B217" s="76"/>
      <c r="C217" s="74" t="s">
        <v>2824</v>
      </c>
      <c r="D217" s="79" t="s">
        <v>198</v>
      </c>
      <c r="E217" s="13">
        <v>44421</v>
      </c>
      <c r="F217" s="77" t="s">
        <v>2516</v>
      </c>
      <c r="G217" s="13">
        <v>44424</v>
      </c>
      <c r="H217" s="78" t="s">
        <v>2517</v>
      </c>
      <c r="I217" s="15">
        <v>40</v>
      </c>
      <c r="J217" s="15">
        <v>33</v>
      </c>
      <c r="K217" s="15">
        <v>33</v>
      </c>
      <c r="L217" s="15">
        <v>2</v>
      </c>
      <c r="M217" s="84">
        <v>10.89</v>
      </c>
      <c r="N217" s="73">
        <v>11</v>
      </c>
      <c r="O217" s="64">
        <v>3000</v>
      </c>
      <c r="P217" s="65">
        <f>Table224523689101112131415161718192021222423456789101112131415161718192021[[#This Row],[PEMBULATAN]]*O217</f>
        <v>33000</v>
      </c>
    </row>
    <row r="218" spans="1:16" ht="39" customHeight="1" x14ac:dyDescent="0.2">
      <c r="A218" s="93"/>
      <c r="B218" s="76"/>
      <c r="C218" s="74" t="s">
        <v>2825</v>
      </c>
      <c r="D218" s="79" t="s">
        <v>198</v>
      </c>
      <c r="E218" s="13">
        <v>44421</v>
      </c>
      <c r="F218" s="77" t="s">
        <v>2516</v>
      </c>
      <c r="G218" s="13">
        <v>44424</v>
      </c>
      <c r="H218" s="78" t="s">
        <v>2517</v>
      </c>
      <c r="I218" s="15">
        <v>42</v>
      </c>
      <c r="J218" s="15">
        <v>33</v>
      </c>
      <c r="K218" s="15">
        <v>15</v>
      </c>
      <c r="L218" s="15">
        <v>1</v>
      </c>
      <c r="M218" s="84">
        <v>5.1974999999999998</v>
      </c>
      <c r="N218" s="73">
        <v>5</v>
      </c>
      <c r="O218" s="64">
        <v>3000</v>
      </c>
      <c r="P218" s="65">
        <f>Table224523689101112131415161718192021222423456789101112131415161718192021[[#This Row],[PEMBULATAN]]*O218</f>
        <v>15000</v>
      </c>
    </row>
    <row r="219" spans="1:16" ht="39" customHeight="1" x14ac:dyDescent="0.2">
      <c r="A219" s="93"/>
      <c r="B219" s="76"/>
      <c r="C219" s="74" t="s">
        <v>2826</v>
      </c>
      <c r="D219" s="79" t="s">
        <v>198</v>
      </c>
      <c r="E219" s="13">
        <v>44421</v>
      </c>
      <c r="F219" s="77" t="s">
        <v>2516</v>
      </c>
      <c r="G219" s="13">
        <v>44424</v>
      </c>
      <c r="H219" s="78" t="s">
        <v>2517</v>
      </c>
      <c r="I219" s="15">
        <v>49</v>
      </c>
      <c r="J219" s="15">
        <v>29</v>
      </c>
      <c r="K219" s="15">
        <v>27</v>
      </c>
      <c r="L219" s="15">
        <v>2</v>
      </c>
      <c r="M219" s="84">
        <v>9.5917499999999993</v>
      </c>
      <c r="N219" s="73">
        <v>10</v>
      </c>
      <c r="O219" s="64">
        <v>3000</v>
      </c>
      <c r="P219" s="65">
        <f>Table224523689101112131415161718192021222423456789101112131415161718192021[[#This Row],[PEMBULATAN]]*O219</f>
        <v>30000</v>
      </c>
    </row>
    <row r="220" spans="1:16" ht="39" customHeight="1" x14ac:dyDescent="0.2">
      <c r="A220" s="93"/>
      <c r="B220" s="76"/>
      <c r="C220" s="74" t="s">
        <v>2827</v>
      </c>
      <c r="D220" s="79" t="s">
        <v>198</v>
      </c>
      <c r="E220" s="13">
        <v>44421</v>
      </c>
      <c r="F220" s="77" t="s">
        <v>2516</v>
      </c>
      <c r="G220" s="13">
        <v>44424</v>
      </c>
      <c r="H220" s="78" t="s">
        <v>2517</v>
      </c>
      <c r="I220" s="15">
        <v>107</v>
      </c>
      <c r="J220" s="15">
        <v>10</v>
      </c>
      <c r="K220" s="15">
        <v>10</v>
      </c>
      <c r="L220" s="15">
        <v>1</v>
      </c>
      <c r="M220" s="84">
        <v>2.6749999999999998</v>
      </c>
      <c r="N220" s="73">
        <v>3</v>
      </c>
      <c r="O220" s="64">
        <v>3000</v>
      </c>
      <c r="P220" s="65">
        <f>Table224523689101112131415161718192021222423456789101112131415161718192021[[#This Row],[PEMBULATAN]]*O220</f>
        <v>9000</v>
      </c>
    </row>
    <row r="221" spans="1:16" ht="39" customHeight="1" x14ac:dyDescent="0.2">
      <c r="A221" s="93"/>
      <c r="B221" s="76"/>
      <c r="C221" s="74" t="s">
        <v>2828</v>
      </c>
      <c r="D221" s="79" t="s">
        <v>198</v>
      </c>
      <c r="E221" s="13">
        <v>44421</v>
      </c>
      <c r="F221" s="77" t="s">
        <v>2516</v>
      </c>
      <c r="G221" s="13">
        <v>44424</v>
      </c>
      <c r="H221" s="78" t="s">
        <v>2517</v>
      </c>
      <c r="I221" s="15">
        <v>100</v>
      </c>
      <c r="J221" s="15">
        <v>21</v>
      </c>
      <c r="K221" s="15">
        <v>10</v>
      </c>
      <c r="L221" s="15">
        <v>5</v>
      </c>
      <c r="M221" s="84">
        <v>5.25</v>
      </c>
      <c r="N221" s="73">
        <v>5</v>
      </c>
      <c r="O221" s="64">
        <v>3000</v>
      </c>
      <c r="P221" s="65">
        <f>Table224523689101112131415161718192021222423456789101112131415161718192021[[#This Row],[PEMBULATAN]]*O221</f>
        <v>15000</v>
      </c>
    </row>
    <row r="222" spans="1:16" ht="39" customHeight="1" x14ac:dyDescent="0.2">
      <c r="A222" s="93"/>
      <c r="B222" s="76"/>
      <c r="C222" s="74" t="s">
        <v>2829</v>
      </c>
      <c r="D222" s="79" t="s">
        <v>198</v>
      </c>
      <c r="E222" s="13">
        <v>44421</v>
      </c>
      <c r="F222" s="77" t="s">
        <v>2516</v>
      </c>
      <c r="G222" s="13">
        <v>44424</v>
      </c>
      <c r="H222" s="78" t="s">
        <v>2517</v>
      </c>
      <c r="I222" s="15">
        <v>102</v>
      </c>
      <c r="J222" s="15">
        <v>12</v>
      </c>
      <c r="K222" s="15">
        <v>12</v>
      </c>
      <c r="L222" s="15">
        <v>1</v>
      </c>
      <c r="M222" s="84">
        <v>3.6720000000000002</v>
      </c>
      <c r="N222" s="73">
        <v>4</v>
      </c>
      <c r="O222" s="64">
        <v>3000</v>
      </c>
      <c r="P222" s="65">
        <f>Table224523689101112131415161718192021222423456789101112131415161718192021[[#This Row],[PEMBULATAN]]*O222</f>
        <v>12000</v>
      </c>
    </row>
    <row r="223" spans="1:16" ht="39" customHeight="1" x14ac:dyDescent="0.2">
      <c r="A223" s="93"/>
      <c r="B223" s="76"/>
      <c r="C223" s="74" t="s">
        <v>2830</v>
      </c>
      <c r="D223" s="79" t="s">
        <v>198</v>
      </c>
      <c r="E223" s="13">
        <v>44421</v>
      </c>
      <c r="F223" s="77" t="s">
        <v>2516</v>
      </c>
      <c r="G223" s="13">
        <v>44424</v>
      </c>
      <c r="H223" s="78" t="s">
        <v>2517</v>
      </c>
      <c r="I223" s="15">
        <v>66</v>
      </c>
      <c r="J223" s="15">
        <v>22</v>
      </c>
      <c r="K223" s="15">
        <v>21</v>
      </c>
      <c r="L223" s="15">
        <v>10</v>
      </c>
      <c r="M223" s="84">
        <v>7.6230000000000002</v>
      </c>
      <c r="N223" s="73">
        <v>10</v>
      </c>
      <c r="O223" s="64">
        <v>3000</v>
      </c>
      <c r="P223" s="65">
        <f>Table224523689101112131415161718192021222423456789101112131415161718192021[[#This Row],[PEMBULATAN]]*O223</f>
        <v>30000</v>
      </c>
    </row>
    <row r="224" spans="1:16" ht="39" customHeight="1" x14ac:dyDescent="0.2">
      <c r="A224" s="93"/>
      <c r="B224" s="76"/>
      <c r="C224" s="74" t="s">
        <v>2831</v>
      </c>
      <c r="D224" s="79" t="s">
        <v>198</v>
      </c>
      <c r="E224" s="13">
        <v>44421</v>
      </c>
      <c r="F224" s="77" t="s">
        <v>2516</v>
      </c>
      <c r="G224" s="13">
        <v>44424</v>
      </c>
      <c r="H224" s="78" t="s">
        <v>2517</v>
      </c>
      <c r="I224" s="15">
        <v>108</v>
      </c>
      <c r="J224" s="15">
        <v>9</v>
      </c>
      <c r="K224" s="15">
        <v>9</v>
      </c>
      <c r="L224" s="15">
        <v>2</v>
      </c>
      <c r="M224" s="84">
        <v>2.1869999999999998</v>
      </c>
      <c r="N224" s="73">
        <v>2</v>
      </c>
      <c r="O224" s="64">
        <v>3000</v>
      </c>
      <c r="P224" s="65">
        <f>Table224523689101112131415161718192021222423456789101112131415161718192021[[#This Row],[PEMBULATAN]]*O224</f>
        <v>6000</v>
      </c>
    </row>
    <row r="225" spans="1:16" ht="39" customHeight="1" x14ac:dyDescent="0.2">
      <c r="A225" s="93"/>
      <c r="B225" s="76"/>
      <c r="C225" s="74" t="s">
        <v>2832</v>
      </c>
      <c r="D225" s="79" t="s">
        <v>198</v>
      </c>
      <c r="E225" s="13">
        <v>44421</v>
      </c>
      <c r="F225" s="77" t="s">
        <v>2516</v>
      </c>
      <c r="G225" s="13">
        <v>44424</v>
      </c>
      <c r="H225" s="78" t="s">
        <v>2517</v>
      </c>
      <c r="I225" s="15">
        <v>70</v>
      </c>
      <c r="J225" s="15">
        <v>26</v>
      </c>
      <c r="K225" s="15">
        <v>17</v>
      </c>
      <c r="L225" s="15">
        <v>8</v>
      </c>
      <c r="M225" s="84">
        <v>7.7350000000000003</v>
      </c>
      <c r="N225" s="73">
        <v>8</v>
      </c>
      <c r="O225" s="64">
        <v>3000</v>
      </c>
      <c r="P225" s="65">
        <f>Table224523689101112131415161718192021222423456789101112131415161718192021[[#This Row],[PEMBULATAN]]*O225</f>
        <v>24000</v>
      </c>
    </row>
    <row r="226" spans="1:16" ht="39" customHeight="1" x14ac:dyDescent="0.2">
      <c r="A226" s="93"/>
      <c r="B226" s="76"/>
      <c r="C226" s="74" t="s">
        <v>2833</v>
      </c>
      <c r="D226" s="79" t="s">
        <v>198</v>
      </c>
      <c r="E226" s="13">
        <v>44421</v>
      </c>
      <c r="F226" s="77" t="s">
        <v>2516</v>
      </c>
      <c r="G226" s="13">
        <v>44424</v>
      </c>
      <c r="H226" s="78" t="s">
        <v>2517</v>
      </c>
      <c r="I226" s="15">
        <v>151</v>
      </c>
      <c r="J226" s="15">
        <v>35</v>
      </c>
      <c r="K226" s="15">
        <v>20</v>
      </c>
      <c r="L226" s="15">
        <v>8</v>
      </c>
      <c r="M226" s="84">
        <v>26.425000000000001</v>
      </c>
      <c r="N226" s="73">
        <v>27</v>
      </c>
      <c r="O226" s="64">
        <v>3000</v>
      </c>
      <c r="P226" s="65">
        <f>Table224523689101112131415161718192021222423456789101112131415161718192021[[#This Row],[PEMBULATAN]]*O226</f>
        <v>81000</v>
      </c>
    </row>
    <row r="227" spans="1:16" ht="39" customHeight="1" x14ac:dyDescent="0.2">
      <c r="A227" s="93"/>
      <c r="B227" s="76"/>
      <c r="C227" s="74" t="s">
        <v>2834</v>
      </c>
      <c r="D227" s="79" t="s">
        <v>198</v>
      </c>
      <c r="E227" s="13">
        <v>44421</v>
      </c>
      <c r="F227" s="77" t="s">
        <v>2516</v>
      </c>
      <c r="G227" s="13">
        <v>44424</v>
      </c>
      <c r="H227" s="78" t="s">
        <v>2517</v>
      </c>
      <c r="I227" s="15">
        <v>30</v>
      </c>
      <c r="J227" s="15">
        <v>29</v>
      </c>
      <c r="K227" s="15">
        <v>28</v>
      </c>
      <c r="L227" s="15">
        <v>10</v>
      </c>
      <c r="M227" s="84">
        <v>6.09</v>
      </c>
      <c r="N227" s="73">
        <v>10</v>
      </c>
      <c r="O227" s="64">
        <v>3000</v>
      </c>
      <c r="P227" s="65">
        <f>Table224523689101112131415161718192021222423456789101112131415161718192021[[#This Row],[PEMBULATAN]]*O227</f>
        <v>30000</v>
      </c>
    </row>
    <row r="228" spans="1:16" ht="39" customHeight="1" x14ac:dyDescent="0.2">
      <c r="A228" s="93"/>
      <c r="B228" s="76"/>
      <c r="C228" s="74" t="s">
        <v>2835</v>
      </c>
      <c r="D228" s="79" t="s">
        <v>198</v>
      </c>
      <c r="E228" s="13">
        <v>44421</v>
      </c>
      <c r="F228" s="77" t="s">
        <v>2516</v>
      </c>
      <c r="G228" s="13">
        <v>44424</v>
      </c>
      <c r="H228" s="78" t="s">
        <v>2517</v>
      </c>
      <c r="I228" s="15">
        <v>30</v>
      </c>
      <c r="J228" s="15">
        <v>26</v>
      </c>
      <c r="K228" s="15">
        <v>35</v>
      </c>
      <c r="L228" s="15">
        <v>4</v>
      </c>
      <c r="M228" s="84">
        <v>6.8250000000000002</v>
      </c>
      <c r="N228" s="73">
        <v>7</v>
      </c>
      <c r="O228" s="64">
        <v>3000</v>
      </c>
      <c r="P228" s="65">
        <f>Table224523689101112131415161718192021222423456789101112131415161718192021[[#This Row],[PEMBULATAN]]*O228</f>
        <v>21000</v>
      </c>
    </row>
    <row r="229" spans="1:16" ht="39" customHeight="1" x14ac:dyDescent="0.2">
      <c r="A229" s="93"/>
      <c r="B229" s="76"/>
      <c r="C229" s="74" t="s">
        <v>2836</v>
      </c>
      <c r="D229" s="79" t="s">
        <v>198</v>
      </c>
      <c r="E229" s="13">
        <v>44421</v>
      </c>
      <c r="F229" s="77" t="s">
        <v>2516</v>
      </c>
      <c r="G229" s="13">
        <v>44424</v>
      </c>
      <c r="H229" s="78" t="s">
        <v>2517</v>
      </c>
      <c r="I229" s="15">
        <v>138</v>
      </c>
      <c r="J229" s="15">
        <v>13</v>
      </c>
      <c r="K229" s="15">
        <v>4</v>
      </c>
      <c r="L229" s="15">
        <v>3</v>
      </c>
      <c r="M229" s="84">
        <v>1.794</v>
      </c>
      <c r="N229" s="73">
        <v>3</v>
      </c>
      <c r="O229" s="64">
        <v>3000</v>
      </c>
      <c r="P229" s="65">
        <f>Table224523689101112131415161718192021222423456789101112131415161718192021[[#This Row],[PEMBULATAN]]*O229</f>
        <v>9000</v>
      </c>
    </row>
    <row r="230" spans="1:16" ht="39" customHeight="1" x14ac:dyDescent="0.2">
      <c r="A230" s="93"/>
      <c r="B230" s="76"/>
      <c r="C230" s="74" t="s">
        <v>2837</v>
      </c>
      <c r="D230" s="79" t="s">
        <v>198</v>
      </c>
      <c r="E230" s="13">
        <v>44421</v>
      </c>
      <c r="F230" s="77" t="s">
        <v>2516</v>
      </c>
      <c r="G230" s="13">
        <v>44424</v>
      </c>
      <c r="H230" s="78" t="s">
        <v>2517</v>
      </c>
      <c r="I230" s="15">
        <v>108</v>
      </c>
      <c r="J230" s="15">
        <v>7</v>
      </c>
      <c r="K230" s="15">
        <v>28</v>
      </c>
      <c r="L230" s="15">
        <v>1</v>
      </c>
      <c r="M230" s="84">
        <v>5.2919999999999998</v>
      </c>
      <c r="N230" s="73">
        <v>5</v>
      </c>
      <c r="O230" s="64">
        <v>3000</v>
      </c>
      <c r="P230" s="65">
        <f>Table224523689101112131415161718192021222423456789101112131415161718192021[[#This Row],[PEMBULATAN]]*O230</f>
        <v>15000</v>
      </c>
    </row>
    <row r="231" spans="1:16" ht="39" customHeight="1" x14ac:dyDescent="0.2">
      <c r="A231" s="93"/>
      <c r="B231" s="76"/>
      <c r="C231" s="74" t="s">
        <v>2838</v>
      </c>
      <c r="D231" s="79" t="s">
        <v>198</v>
      </c>
      <c r="E231" s="13">
        <v>44421</v>
      </c>
      <c r="F231" s="77" t="s">
        <v>2516</v>
      </c>
      <c r="G231" s="13">
        <v>44424</v>
      </c>
      <c r="H231" s="78" t="s">
        <v>2517</v>
      </c>
      <c r="I231" s="15">
        <v>108</v>
      </c>
      <c r="J231" s="15">
        <v>7</v>
      </c>
      <c r="K231" s="15">
        <v>28</v>
      </c>
      <c r="L231" s="15">
        <v>1</v>
      </c>
      <c r="M231" s="84">
        <v>5.2919999999999998</v>
      </c>
      <c r="N231" s="73">
        <v>5</v>
      </c>
      <c r="O231" s="64">
        <v>3000</v>
      </c>
      <c r="P231" s="65">
        <f>Table224523689101112131415161718192021222423456789101112131415161718192021[[#This Row],[PEMBULATAN]]*O231</f>
        <v>15000</v>
      </c>
    </row>
    <row r="232" spans="1:16" ht="39" customHeight="1" x14ac:dyDescent="0.2">
      <c r="A232" s="93"/>
      <c r="B232" s="76"/>
      <c r="C232" s="74" t="s">
        <v>2839</v>
      </c>
      <c r="D232" s="79" t="s">
        <v>198</v>
      </c>
      <c r="E232" s="13">
        <v>44421</v>
      </c>
      <c r="F232" s="77" t="s">
        <v>2516</v>
      </c>
      <c r="G232" s="13">
        <v>44424</v>
      </c>
      <c r="H232" s="78" t="s">
        <v>2517</v>
      </c>
      <c r="I232" s="15">
        <v>124</v>
      </c>
      <c r="J232" s="15">
        <v>7</v>
      </c>
      <c r="K232" s="15">
        <v>26</v>
      </c>
      <c r="L232" s="15">
        <v>1</v>
      </c>
      <c r="M232" s="84">
        <v>5.6420000000000003</v>
      </c>
      <c r="N232" s="73">
        <v>6</v>
      </c>
      <c r="O232" s="64">
        <v>3000</v>
      </c>
      <c r="P232" s="65">
        <f>Table224523689101112131415161718192021222423456789101112131415161718192021[[#This Row],[PEMBULATAN]]*O232</f>
        <v>18000</v>
      </c>
    </row>
    <row r="233" spans="1:16" ht="39" customHeight="1" x14ac:dyDescent="0.2">
      <c r="A233" s="93"/>
      <c r="B233" s="76"/>
      <c r="C233" s="74" t="s">
        <v>2840</v>
      </c>
      <c r="D233" s="79" t="s">
        <v>198</v>
      </c>
      <c r="E233" s="13">
        <v>44421</v>
      </c>
      <c r="F233" s="77" t="s">
        <v>2516</v>
      </c>
      <c r="G233" s="13">
        <v>44424</v>
      </c>
      <c r="H233" s="78" t="s">
        <v>2517</v>
      </c>
      <c r="I233" s="15">
        <v>98</v>
      </c>
      <c r="J233" s="15">
        <v>21</v>
      </c>
      <c r="K233" s="15">
        <v>14</v>
      </c>
      <c r="L233" s="15">
        <v>5</v>
      </c>
      <c r="M233" s="84">
        <v>7.2030000000000003</v>
      </c>
      <c r="N233" s="73">
        <v>7</v>
      </c>
      <c r="O233" s="64">
        <v>3000</v>
      </c>
      <c r="P233" s="65">
        <f>Table224523689101112131415161718192021222423456789101112131415161718192021[[#This Row],[PEMBULATAN]]*O233</f>
        <v>21000</v>
      </c>
    </row>
    <row r="234" spans="1:16" ht="39" customHeight="1" x14ac:dyDescent="0.2">
      <c r="A234" s="93"/>
      <c r="B234" s="76"/>
      <c r="C234" s="74" t="s">
        <v>2841</v>
      </c>
      <c r="D234" s="79" t="s">
        <v>198</v>
      </c>
      <c r="E234" s="13">
        <v>44421</v>
      </c>
      <c r="F234" s="77" t="s">
        <v>2516</v>
      </c>
      <c r="G234" s="13">
        <v>44424</v>
      </c>
      <c r="H234" s="78" t="s">
        <v>2517</v>
      </c>
      <c r="I234" s="15">
        <v>58</v>
      </c>
      <c r="J234" s="15">
        <v>40</v>
      </c>
      <c r="K234" s="15">
        <v>40</v>
      </c>
      <c r="L234" s="15">
        <v>15</v>
      </c>
      <c r="M234" s="84">
        <v>23.2</v>
      </c>
      <c r="N234" s="73">
        <v>23</v>
      </c>
      <c r="O234" s="64">
        <v>3000</v>
      </c>
      <c r="P234" s="65">
        <f>Table224523689101112131415161718192021222423456789101112131415161718192021[[#This Row],[PEMBULATAN]]*O234</f>
        <v>69000</v>
      </c>
    </row>
    <row r="235" spans="1:16" ht="39" customHeight="1" x14ac:dyDescent="0.2">
      <c r="A235" s="93"/>
      <c r="B235" s="76"/>
      <c r="C235" s="74" t="s">
        <v>2842</v>
      </c>
      <c r="D235" s="79" t="s">
        <v>198</v>
      </c>
      <c r="E235" s="13">
        <v>44421</v>
      </c>
      <c r="F235" s="77" t="s">
        <v>2516</v>
      </c>
      <c r="G235" s="13">
        <v>44424</v>
      </c>
      <c r="H235" s="78" t="s">
        <v>2517</v>
      </c>
      <c r="I235" s="15">
        <v>65</v>
      </c>
      <c r="J235" s="15">
        <v>32</v>
      </c>
      <c r="K235" s="15">
        <v>37</v>
      </c>
      <c r="L235" s="15">
        <v>8</v>
      </c>
      <c r="M235" s="84">
        <v>19.239999999999998</v>
      </c>
      <c r="N235" s="73">
        <v>19</v>
      </c>
      <c r="O235" s="64">
        <v>3000</v>
      </c>
      <c r="P235" s="65">
        <f>Table224523689101112131415161718192021222423456789101112131415161718192021[[#This Row],[PEMBULATAN]]*O235</f>
        <v>57000</v>
      </c>
    </row>
    <row r="236" spans="1:16" ht="39" customHeight="1" x14ac:dyDescent="0.2">
      <c r="A236" s="93"/>
      <c r="B236" s="76"/>
      <c r="C236" s="74" t="s">
        <v>2843</v>
      </c>
      <c r="D236" s="79" t="s">
        <v>198</v>
      </c>
      <c r="E236" s="13">
        <v>44421</v>
      </c>
      <c r="F236" s="77" t="s">
        <v>2516</v>
      </c>
      <c r="G236" s="13">
        <v>44424</v>
      </c>
      <c r="H236" s="78" t="s">
        <v>2517</v>
      </c>
      <c r="I236" s="15">
        <v>74</v>
      </c>
      <c r="J236" s="15">
        <v>25</v>
      </c>
      <c r="K236" s="15">
        <v>25</v>
      </c>
      <c r="L236" s="15">
        <v>12</v>
      </c>
      <c r="M236" s="84">
        <v>11.5625</v>
      </c>
      <c r="N236" s="73">
        <v>12</v>
      </c>
      <c r="O236" s="64">
        <v>3000</v>
      </c>
      <c r="P236" s="65">
        <f>Table224523689101112131415161718192021222423456789101112131415161718192021[[#This Row],[PEMBULATAN]]*O236</f>
        <v>36000</v>
      </c>
    </row>
    <row r="237" spans="1:16" ht="39" customHeight="1" x14ac:dyDescent="0.2">
      <c r="A237" s="93"/>
      <c r="B237" s="76"/>
      <c r="C237" s="74" t="s">
        <v>2844</v>
      </c>
      <c r="D237" s="79" t="s">
        <v>198</v>
      </c>
      <c r="E237" s="13">
        <v>44421</v>
      </c>
      <c r="F237" s="77" t="s">
        <v>2516</v>
      </c>
      <c r="G237" s="13">
        <v>44424</v>
      </c>
      <c r="H237" s="78" t="s">
        <v>2517</v>
      </c>
      <c r="I237" s="15">
        <v>45</v>
      </c>
      <c r="J237" s="15">
        <v>35</v>
      </c>
      <c r="K237" s="15">
        <v>31</v>
      </c>
      <c r="L237" s="15">
        <v>8</v>
      </c>
      <c r="M237" s="84">
        <v>12.206250000000001</v>
      </c>
      <c r="N237" s="73">
        <v>12</v>
      </c>
      <c r="O237" s="64">
        <v>3000</v>
      </c>
      <c r="P237" s="65">
        <f>Table224523689101112131415161718192021222423456789101112131415161718192021[[#This Row],[PEMBULATAN]]*O237</f>
        <v>36000</v>
      </c>
    </row>
    <row r="238" spans="1:16" ht="39" customHeight="1" x14ac:dyDescent="0.2">
      <c r="A238" s="93"/>
      <c r="B238" s="76"/>
      <c r="C238" s="74" t="s">
        <v>2845</v>
      </c>
      <c r="D238" s="79" t="s">
        <v>198</v>
      </c>
      <c r="E238" s="13">
        <v>44421</v>
      </c>
      <c r="F238" s="77" t="s">
        <v>2516</v>
      </c>
      <c r="G238" s="13">
        <v>44424</v>
      </c>
      <c r="H238" s="78" t="s">
        <v>2517</v>
      </c>
      <c r="I238" s="15">
        <v>31</v>
      </c>
      <c r="J238" s="15">
        <v>46</v>
      </c>
      <c r="K238" s="15">
        <v>87</v>
      </c>
      <c r="L238" s="15">
        <v>45</v>
      </c>
      <c r="M238" s="84">
        <v>31.015499999999999</v>
      </c>
      <c r="N238" s="73">
        <v>45</v>
      </c>
      <c r="O238" s="64">
        <v>3000</v>
      </c>
      <c r="P238" s="65">
        <f>Table224523689101112131415161718192021222423456789101112131415161718192021[[#This Row],[PEMBULATAN]]*O238</f>
        <v>135000</v>
      </c>
    </row>
    <row r="239" spans="1:16" ht="39" customHeight="1" x14ac:dyDescent="0.2">
      <c r="A239" s="93"/>
      <c r="B239" s="76"/>
      <c r="C239" s="74" t="s">
        <v>2846</v>
      </c>
      <c r="D239" s="79" t="s">
        <v>198</v>
      </c>
      <c r="E239" s="13">
        <v>44421</v>
      </c>
      <c r="F239" s="77" t="s">
        <v>2516</v>
      </c>
      <c r="G239" s="13">
        <v>44424</v>
      </c>
      <c r="H239" s="78" t="s">
        <v>2517</v>
      </c>
      <c r="I239" s="15">
        <v>46</v>
      </c>
      <c r="J239" s="15">
        <v>49</v>
      </c>
      <c r="K239" s="15">
        <v>14</v>
      </c>
      <c r="L239" s="15">
        <v>6</v>
      </c>
      <c r="M239" s="84">
        <v>7.8890000000000002</v>
      </c>
      <c r="N239" s="73">
        <v>8</v>
      </c>
      <c r="O239" s="64">
        <v>3000</v>
      </c>
      <c r="P239" s="65">
        <f>Table224523689101112131415161718192021222423456789101112131415161718192021[[#This Row],[PEMBULATAN]]*O239</f>
        <v>24000</v>
      </c>
    </row>
    <row r="240" spans="1:16" ht="39" customHeight="1" x14ac:dyDescent="0.2">
      <c r="A240" s="93"/>
      <c r="B240" s="76"/>
      <c r="C240" s="74" t="s">
        <v>2847</v>
      </c>
      <c r="D240" s="79" t="s">
        <v>198</v>
      </c>
      <c r="E240" s="13">
        <v>44421</v>
      </c>
      <c r="F240" s="77" t="s">
        <v>2516</v>
      </c>
      <c r="G240" s="13">
        <v>44424</v>
      </c>
      <c r="H240" s="78" t="s">
        <v>2517</v>
      </c>
      <c r="I240" s="15">
        <v>57</v>
      </c>
      <c r="J240" s="15">
        <v>34</v>
      </c>
      <c r="K240" s="15">
        <v>23</v>
      </c>
      <c r="L240" s="15">
        <v>11</v>
      </c>
      <c r="M240" s="84">
        <v>11.1435</v>
      </c>
      <c r="N240" s="73">
        <v>11</v>
      </c>
      <c r="O240" s="64">
        <v>3000</v>
      </c>
      <c r="P240" s="65">
        <f>Table224523689101112131415161718192021222423456789101112131415161718192021[[#This Row],[PEMBULATAN]]*O240</f>
        <v>33000</v>
      </c>
    </row>
    <row r="241" spans="1:16" ht="39" customHeight="1" x14ac:dyDescent="0.2">
      <c r="A241" s="93"/>
      <c r="B241" s="76"/>
      <c r="C241" s="74" t="s">
        <v>2848</v>
      </c>
      <c r="D241" s="79" t="s">
        <v>198</v>
      </c>
      <c r="E241" s="13">
        <v>44421</v>
      </c>
      <c r="F241" s="77" t="s">
        <v>2516</v>
      </c>
      <c r="G241" s="13">
        <v>44424</v>
      </c>
      <c r="H241" s="78" t="s">
        <v>2517</v>
      </c>
      <c r="I241" s="15">
        <v>46</v>
      </c>
      <c r="J241" s="15">
        <v>21</v>
      </c>
      <c r="K241" s="15">
        <v>20</v>
      </c>
      <c r="L241" s="15">
        <v>3</v>
      </c>
      <c r="M241" s="84">
        <v>4.83</v>
      </c>
      <c r="N241" s="73">
        <v>5</v>
      </c>
      <c r="O241" s="64">
        <v>3000</v>
      </c>
      <c r="P241" s="65">
        <f>Table224523689101112131415161718192021222423456789101112131415161718192021[[#This Row],[PEMBULATAN]]*O241</f>
        <v>15000</v>
      </c>
    </row>
    <row r="242" spans="1:16" ht="39" customHeight="1" x14ac:dyDescent="0.2">
      <c r="A242" s="93"/>
      <c r="B242" s="76"/>
      <c r="C242" s="74" t="s">
        <v>2849</v>
      </c>
      <c r="D242" s="79" t="s">
        <v>198</v>
      </c>
      <c r="E242" s="13">
        <v>44421</v>
      </c>
      <c r="F242" s="77" t="s">
        <v>2516</v>
      </c>
      <c r="G242" s="13">
        <v>44424</v>
      </c>
      <c r="H242" s="78" t="s">
        <v>2517</v>
      </c>
      <c r="I242" s="15">
        <v>137</v>
      </c>
      <c r="J242" s="15">
        <v>35</v>
      </c>
      <c r="K242" s="15">
        <v>33</v>
      </c>
      <c r="L242" s="15">
        <v>16</v>
      </c>
      <c r="M242" s="84">
        <v>39.558750000000003</v>
      </c>
      <c r="N242" s="73">
        <v>40</v>
      </c>
      <c r="O242" s="64">
        <v>3000</v>
      </c>
      <c r="P242" s="65">
        <f>Table224523689101112131415161718192021222423456789101112131415161718192021[[#This Row],[PEMBULATAN]]*O242</f>
        <v>120000</v>
      </c>
    </row>
    <row r="243" spans="1:16" ht="39" customHeight="1" x14ac:dyDescent="0.2">
      <c r="A243" s="93"/>
      <c r="B243" s="76"/>
      <c r="C243" s="74" t="s">
        <v>2850</v>
      </c>
      <c r="D243" s="79" t="s">
        <v>198</v>
      </c>
      <c r="E243" s="13">
        <v>44421</v>
      </c>
      <c r="F243" s="77" t="s">
        <v>2516</v>
      </c>
      <c r="G243" s="13">
        <v>44424</v>
      </c>
      <c r="H243" s="78" t="s">
        <v>2517</v>
      </c>
      <c r="I243" s="15">
        <v>88</v>
      </c>
      <c r="J243" s="15">
        <v>51</v>
      </c>
      <c r="K243" s="15">
        <v>29</v>
      </c>
      <c r="L243" s="15">
        <v>20</v>
      </c>
      <c r="M243" s="84">
        <v>32.537999999999997</v>
      </c>
      <c r="N243" s="73">
        <v>33</v>
      </c>
      <c r="O243" s="64">
        <v>3000</v>
      </c>
      <c r="P243" s="65">
        <f>Table224523689101112131415161718192021222423456789101112131415161718192021[[#This Row],[PEMBULATAN]]*O243</f>
        <v>99000</v>
      </c>
    </row>
    <row r="244" spans="1:16" ht="39" customHeight="1" x14ac:dyDescent="0.2">
      <c r="A244" s="93"/>
      <c r="B244" s="92"/>
      <c r="C244" s="74" t="s">
        <v>2851</v>
      </c>
      <c r="D244" s="79" t="s">
        <v>198</v>
      </c>
      <c r="E244" s="13">
        <v>44421</v>
      </c>
      <c r="F244" s="77" t="s">
        <v>2516</v>
      </c>
      <c r="G244" s="13">
        <v>44424</v>
      </c>
      <c r="H244" s="78" t="s">
        <v>2517</v>
      </c>
      <c r="I244" s="15">
        <v>42</v>
      </c>
      <c r="J244" s="15">
        <v>34</v>
      </c>
      <c r="K244" s="15">
        <v>80</v>
      </c>
      <c r="L244" s="15">
        <v>4</v>
      </c>
      <c r="M244" s="84">
        <v>28.56</v>
      </c>
      <c r="N244" s="73">
        <v>29</v>
      </c>
      <c r="O244" s="64">
        <v>3000</v>
      </c>
      <c r="P244" s="65">
        <f>Table224523689101112131415161718192021222423456789101112131415161718192021[[#This Row],[PEMBULATAN]]*O244</f>
        <v>87000</v>
      </c>
    </row>
    <row r="245" spans="1:16" ht="39" customHeight="1" x14ac:dyDescent="0.2">
      <c r="A245" s="93"/>
      <c r="B245" s="106" t="s">
        <v>2852</v>
      </c>
      <c r="C245" s="74" t="s">
        <v>2853</v>
      </c>
      <c r="D245" s="79" t="s">
        <v>198</v>
      </c>
      <c r="E245" s="13">
        <v>44421</v>
      </c>
      <c r="F245" s="77" t="s">
        <v>2516</v>
      </c>
      <c r="G245" s="13">
        <v>44424</v>
      </c>
      <c r="H245" s="78" t="s">
        <v>2517</v>
      </c>
      <c r="I245" s="15">
        <v>54</v>
      </c>
      <c r="J245" s="15">
        <v>44</v>
      </c>
      <c r="K245" s="15">
        <v>54</v>
      </c>
      <c r="L245" s="15">
        <v>18</v>
      </c>
      <c r="M245" s="84">
        <v>32.076000000000001</v>
      </c>
      <c r="N245" s="73">
        <v>32</v>
      </c>
      <c r="O245" s="64">
        <v>3000</v>
      </c>
      <c r="P245" s="65">
        <f>Table224523689101112131415161718192021222423456789101112131415161718192021[[#This Row],[PEMBULATAN]]*O245</f>
        <v>96000</v>
      </c>
    </row>
    <row r="246" spans="1:16" ht="39" customHeight="1" x14ac:dyDescent="0.2">
      <c r="A246" s="93"/>
      <c r="B246" s="76" t="s">
        <v>2854</v>
      </c>
      <c r="C246" s="74" t="s">
        <v>2855</v>
      </c>
      <c r="D246" s="79" t="s">
        <v>198</v>
      </c>
      <c r="E246" s="13">
        <v>44421</v>
      </c>
      <c r="F246" s="77" t="s">
        <v>2516</v>
      </c>
      <c r="G246" s="13">
        <v>44424</v>
      </c>
      <c r="H246" s="78" t="s">
        <v>2517</v>
      </c>
      <c r="I246" s="15">
        <v>51</v>
      </c>
      <c r="J246" s="15">
        <v>35</v>
      </c>
      <c r="K246" s="15">
        <v>9</v>
      </c>
      <c r="L246" s="15">
        <v>5</v>
      </c>
      <c r="M246" s="84">
        <v>4.0162500000000003</v>
      </c>
      <c r="N246" s="73">
        <v>5</v>
      </c>
      <c r="O246" s="64">
        <v>3000</v>
      </c>
      <c r="P246" s="65">
        <f>Table224523689101112131415161718192021222423456789101112131415161718192021[[#This Row],[PEMBULATAN]]*O246</f>
        <v>15000</v>
      </c>
    </row>
    <row r="247" spans="1:16" ht="39" customHeight="1" x14ac:dyDescent="0.2">
      <c r="A247" s="93"/>
      <c r="B247" s="76"/>
      <c r="C247" s="74" t="s">
        <v>2856</v>
      </c>
      <c r="D247" s="79" t="s">
        <v>198</v>
      </c>
      <c r="E247" s="13">
        <v>44421</v>
      </c>
      <c r="F247" s="77" t="s">
        <v>2516</v>
      </c>
      <c r="G247" s="13">
        <v>44424</v>
      </c>
      <c r="H247" s="78" t="s">
        <v>2517</v>
      </c>
      <c r="I247" s="15">
        <v>67</v>
      </c>
      <c r="J247" s="15">
        <v>61</v>
      </c>
      <c r="K247" s="15">
        <v>30</v>
      </c>
      <c r="L247" s="15">
        <v>13</v>
      </c>
      <c r="M247" s="84">
        <v>30.6525</v>
      </c>
      <c r="N247" s="73">
        <v>31</v>
      </c>
      <c r="O247" s="64">
        <v>3000</v>
      </c>
      <c r="P247" s="65">
        <f>Table224523689101112131415161718192021222423456789101112131415161718192021[[#This Row],[PEMBULATAN]]*O247</f>
        <v>93000</v>
      </c>
    </row>
    <row r="248" spans="1:16" ht="39" customHeight="1" x14ac:dyDescent="0.2">
      <c r="A248" s="93"/>
      <c r="B248" s="76"/>
      <c r="C248" s="74" t="s">
        <v>2857</v>
      </c>
      <c r="D248" s="79" t="s">
        <v>198</v>
      </c>
      <c r="E248" s="13">
        <v>44421</v>
      </c>
      <c r="F248" s="77" t="s">
        <v>2516</v>
      </c>
      <c r="G248" s="13">
        <v>44424</v>
      </c>
      <c r="H248" s="78" t="s">
        <v>2517</v>
      </c>
      <c r="I248" s="15">
        <v>86</v>
      </c>
      <c r="J248" s="15">
        <v>60</v>
      </c>
      <c r="K248" s="15">
        <v>40</v>
      </c>
      <c r="L248" s="15">
        <v>16</v>
      </c>
      <c r="M248" s="84">
        <v>51.6</v>
      </c>
      <c r="N248" s="73">
        <v>52</v>
      </c>
      <c r="O248" s="64">
        <v>3000</v>
      </c>
      <c r="P248" s="65">
        <f>Table224523689101112131415161718192021222423456789101112131415161718192021[[#This Row],[PEMBULATAN]]*O248</f>
        <v>156000</v>
      </c>
    </row>
    <row r="249" spans="1:16" ht="39" customHeight="1" x14ac:dyDescent="0.2">
      <c r="A249" s="93"/>
      <c r="B249" s="76"/>
      <c r="C249" s="74" t="s">
        <v>2858</v>
      </c>
      <c r="D249" s="79" t="s">
        <v>198</v>
      </c>
      <c r="E249" s="13">
        <v>44421</v>
      </c>
      <c r="F249" s="77" t="s">
        <v>2516</v>
      </c>
      <c r="G249" s="13">
        <v>44424</v>
      </c>
      <c r="H249" s="78" t="s">
        <v>2517</v>
      </c>
      <c r="I249" s="15">
        <v>45</v>
      </c>
      <c r="J249" s="15">
        <v>46</v>
      </c>
      <c r="K249" s="15">
        <v>23</v>
      </c>
      <c r="L249" s="15">
        <v>14</v>
      </c>
      <c r="M249" s="84">
        <v>11.9025</v>
      </c>
      <c r="N249" s="73">
        <v>14</v>
      </c>
      <c r="O249" s="64">
        <v>3000</v>
      </c>
      <c r="P249" s="65">
        <f>Table224523689101112131415161718192021222423456789101112131415161718192021[[#This Row],[PEMBULATAN]]*O249</f>
        <v>42000</v>
      </c>
    </row>
    <row r="250" spans="1:16" ht="39" customHeight="1" x14ac:dyDescent="0.2">
      <c r="A250" s="93"/>
      <c r="B250" s="76"/>
      <c r="C250" s="74" t="s">
        <v>2859</v>
      </c>
      <c r="D250" s="79" t="s">
        <v>198</v>
      </c>
      <c r="E250" s="13">
        <v>44421</v>
      </c>
      <c r="F250" s="77" t="s">
        <v>2516</v>
      </c>
      <c r="G250" s="13">
        <v>44424</v>
      </c>
      <c r="H250" s="78" t="s">
        <v>2517</v>
      </c>
      <c r="I250" s="15">
        <v>52</v>
      </c>
      <c r="J250" s="15">
        <v>13</v>
      </c>
      <c r="K250" s="15">
        <v>36</v>
      </c>
      <c r="L250" s="15">
        <v>5</v>
      </c>
      <c r="M250" s="84">
        <v>6.0839999999999996</v>
      </c>
      <c r="N250" s="73">
        <v>6</v>
      </c>
      <c r="O250" s="64">
        <v>3000</v>
      </c>
      <c r="P250" s="65">
        <f>Table224523689101112131415161718192021222423456789101112131415161718192021[[#This Row],[PEMBULATAN]]*O250</f>
        <v>18000</v>
      </c>
    </row>
    <row r="251" spans="1:16" ht="39" customHeight="1" x14ac:dyDescent="0.2">
      <c r="A251" s="93"/>
      <c r="B251" s="76"/>
      <c r="C251" s="74" t="s">
        <v>2860</v>
      </c>
      <c r="D251" s="79" t="s">
        <v>198</v>
      </c>
      <c r="E251" s="13">
        <v>44421</v>
      </c>
      <c r="F251" s="77" t="s">
        <v>2516</v>
      </c>
      <c r="G251" s="13">
        <v>44424</v>
      </c>
      <c r="H251" s="78" t="s">
        <v>2517</v>
      </c>
      <c r="I251" s="15">
        <v>72</v>
      </c>
      <c r="J251" s="15">
        <v>60</v>
      </c>
      <c r="K251" s="15">
        <v>30</v>
      </c>
      <c r="L251" s="15">
        <v>18</v>
      </c>
      <c r="M251" s="84">
        <v>32.4</v>
      </c>
      <c r="N251" s="73">
        <v>33</v>
      </c>
      <c r="O251" s="64">
        <v>3000</v>
      </c>
      <c r="P251" s="65">
        <f>Table224523689101112131415161718192021222423456789101112131415161718192021[[#This Row],[PEMBULATAN]]*O251</f>
        <v>99000</v>
      </c>
    </row>
    <row r="252" spans="1:16" ht="22.5" customHeight="1" x14ac:dyDescent="0.2">
      <c r="A252" s="144" t="s">
        <v>33</v>
      </c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6"/>
      <c r="M252" s="80">
        <f>SUBTOTAL(109,Table224523689101112131415161718192021222423456789101112131415161718192021[KG VOLUME])</f>
        <v>6119.5227500000019</v>
      </c>
      <c r="N252" s="68">
        <f>SUM(N3:N251)</f>
        <v>6202</v>
      </c>
      <c r="O252" s="147">
        <f>SUM(P3:P251)</f>
        <v>18606000</v>
      </c>
      <c r="P252" s="148"/>
    </row>
    <row r="253" spans="1:16" ht="22.5" customHeight="1" x14ac:dyDescent="0.2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6"/>
      <c r="N253" s="88" t="s">
        <v>54</v>
      </c>
      <c r="O253" s="87"/>
      <c r="P253" s="87">
        <f>O252*10%</f>
        <v>1860600</v>
      </c>
    </row>
    <row r="254" spans="1:16" x14ac:dyDescent="0.2">
      <c r="A254" s="11"/>
      <c r="B254" s="56" t="s">
        <v>47</v>
      </c>
      <c r="C254" s="55"/>
      <c r="D254" s="57" t="s">
        <v>48</v>
      </c>
      <c r="H254" s="63"/>
      <c r="N254" s="62" t="s">
        <v>34</v>
      </c>
      <c r="P254" s="69">
        <f>O252*1%</f>
        <v>186060</v>
      </c>
    </row>
    <row r="255" spans="1:16" x14ac:dyDescent="0.2">
      <c r="A255" s="11"/>
      <c r="H255" s="63"/>
      <c r="N255" s="62" t="s">
        <v>35</v>
      </c>
      <c r="P255" s="71">
        <v>0</v>
      </c>
    </row>
    <row r="256" spans="1:16" ht="15.75" thickBot="1" x14ac:dyDescent="0.25">
      <c r="A256" s="11"/>
      <c r="H256" s="63"/>
      <c r="N256" s="62" t="s">
        <v>36</v>
      </c>
      <c r="P256" s="71">
        <v>0</v>
      </c>
    </row>
    <row r="257" spans="1:16" x14ac:dyDescent="0.2">
      <c r="A257" s="11"/>
      <c r="H257" s="63"/>
      <c r="N257" s="66" t="s">
        <v>37</v>
      </c>
      <c r="O257" s="67"/>
      <c r="P257" s="70">
        <f>O252-P253+P254</f>
        <v>16931460</v>
      </c>
    </row>
    <row r="258" spans="1:16" x14ac:dyDescent="0.2">
      <c r="B258" s="56"/>
      <c r="C258" s="55"/>
      <c r="D258" s="57"/>
    </row>
    <row r="260" spans="1:16" x14ac:dyDescent="0.2">
      <c r="A260" s="11"/>
      <c r="H260" s="63"/>
      <c r="P260" s="72"/>
    </row>
    <row r="261" spans="1:16" x14ac:dyDescent="0.2">
      <c r="A261" s="11"/>
      <c r="H261" s="63"/>
      <c r="O261" s="58"/>
      <c r="P261" s="72"/>
    </row>
    <row r="262" spans="1:16" s="3" customFormat="1" x14ac:dyDescent="0.25">
      <c r="A262" s="11"/>
      <c r="B262" s="2"/>
      <c r="C262" s="2"/>
      <c r="E262" s="12"/>
      <c r="H262" s="63"/>
      <c r="N262" s="14"/>
      <c r="O262" s="14"/>
      <c r="P262" s="14"/>
    </row>
    <row r="263" spans="1:16" s="3" customFormat="1" x14ac:dyDescent="0.25">
      <c r="A263" s="11"/>
      <c r="B263" s="2"/>
      <c r="C263" s="2"/>
      <c r="E263" s="12"/>
      <c r="H263" s="63"/>
      <c r="N263" s="14"/>
      <c r="O263" s="14"/>
      <c r="P263" s="14"/>
    </row>
    <row r="264" spans="1:16" s="3" customFormat="1" x14ac:dyDescent="0.25">
      <c r="A264" s="11"/>
      <c r="B264" s="2"/>
      <c r="C264" s="2"/>
      <c r="E264" s="12"/>
      <c r="H264" s="63"/>
      <c r="N264" s="14"/>
      <c r="O264" s="14"/>
      <c r="P264" s="14"/>
    </row>
    <row r="265" spans="1:16" s="3" customFormat="1" x14ac:dyDescent="0.25">
      <c r="A265" s="11"/>
      <c r="B265" s="2"/>
      <c r="C265" s="2"/>
      <c r="E265" s="12"/>
      <c r="H265" s="63"/>
      <c r="N265" s="14"/>
      <c r="O265" s="14"/>
      <c r="P265" s="14"/>
    </row>
    <row r="266" spans="1:16" s="3" customFormat="1" x14ac:dyDescent="0.25">
      <c r="A266" s="11"/>
      <c r="B266" s="2"/>
      <c r="C266" s="2"/>
      <c r="E266" s="12"/>
      <c r="H266" s="63"/>
      <c r="N266" s="14"/>
      <c r="O266" s="14"/>
      <c r="P266" s="14"/>
    </row>
    <row r="267" spans="1:16" s="3" customFormat="1" x14ac:dyDescent="0.25">
      <c r="A267" s="11"/>
      <c r="B267" s="2"/>
      <c r="C267" s="2"/>
      <c r="E267" s="12"/>
      <c r="H267" s="63"/>
      <c r="N267" s="14"/>
      <c r="O267" s="14"/>
      <c r="P267" s="14"/>
    </row>
    <row r="268" spans="1:16" s="3" customFormat="1" x14ac:dyDescent="0.25">
      <c r="A268" s="11"/>
      <c r="B268" s="2"/>
      <c r="C268" s="2"/>
      <c r="E268" s="12"/>
      <c r="H268" s="63"/>
      <c r="N268" s="14"/>
      <c r="O268" s="14"/>
      <c r="P268" s="14"/>
    </row>
    <row r="269" spans="1:16" s="3" customFormat="1" x14ac:dyDescent="0.25">
      <c r="A269" s="11"/>
      <c r="B269" s="2"/>
      <c r="C269" s="2"/>
      <c r="E269" s="12"/>
      <c r="H269" s="63"/>
      <c r="N269" s="14"/>
      <c r="O269" s="14"/>
      <c r="P269" s="14"/>
    </row>
    <row r="270" spans="1:16" s="3" customFormat="1" x14ac:dyDescent="0.25">
      <c r="A270" s="11"/>
      <c r="B270" s="2"/>
      <c r="C270" s="2"/>
      <c r="E270" s="12"/>
      <c r="H270" s="63"/>
      <c r="N270" s="14"/>
      <c r="O270" s="14"/>
      <c r="P270" s="14"/>
    </row>
    <row r="271" spans="1:16" s="3" customFormat="1" x14ac:dyDescent="0.25">
      <c r="A271" s="11"/>
      <c r="B271" s="2"/>
      <c r="C271" s="2"/>
      <c r="E271" s="12"/>
      <c r="H271" s="63"/>
      <c r="N271" s="14"/>
      <c r="O271" s="14"/>
      <c r="P271" s="14"/>
    </row>
    <row r="272" spans="1:16" s="3" customFormat="1" x14ac:dyDescent="0.25">
      <c r="A272" s="11"/>
      <c r="B272" s="2"/>
      <c r="C272" s="2"/>
      <c r="E272" s="12"/>
      <c r="H272" s="63"/>
      <c r="N272" s="14"/>
      <c r="O272" s="14"/>
      <c r="P272" s="14"/>
    </row>
    <row r="273" spans="1:16" s="3" customFormat="1" x14ac:dyDescent="0.25">
      <c r="A273" s="11"/>
      <c r="B273" s="2"/>
      <c r="C273" s="2"/>
      <c r="E273" s="12"/>
      <c r="H273" s="63"/>
      <c r="N273" s="14"/>
      <c r="O273" s="14"/>
      <c r="P273" s="14"/>
    </row>
  </sheetData>
  <mergeCells count="3">
    <mergeCell ref="A3:A4"/>
    <mergeCell ref="A252:L252"/>
    <mergeCell ref="O252:P252"/>
  </mergeCells>
  <conditionalFormatting sqref="B3">
    <cfRule type="duplicateValues" dxfId="253" priority="2"/>
  </conditionalFormatting>
  <conditionalFormatting sqref="B4:B251">
    <cfRule type="duplicateValues" dxfId="252" priority="7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rgb="FF92D050"/>
  </sheetPr>
  <dimension ref="A1:P306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O286" sqref="O28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2862</v>
      </c>
      <c r="B3" s="75" t="s">
        <v>2863</v>
      </c>
      <c r="C3" s="9" t="s">
        <v>2864</v>
      </c>
      <c r="D3" s="77" t="s">
        <v>82</v>
      </c>
      <c r="E3" s="13">
        <v>44421</v>
      </c>
      <c r="F3" s="77" t="s">
        <v>2516</v>
      </c>
      <c r="G3" s="13">
        <v>44424</v>
      </c>
      <c r="H3" s="10" t="s">
        <v>2517</v>
      </c>
      <c r="I3" s="1">
        <v>86</v>
      </c>
      <c r="J3" s="1">
        <v>43</v>
      </c>
      <c r="K3" s="1">
        <v>35</v>
      </c>
      <c r="L3" s="1">
        <v>8</v>
      </c>
      <c r="M3" s="83">
        <v>32.357500000000002</v>
      </c>
      <c r="N3" s="8">
        <v>33</v>
      </c>
      <c r="O3" s="64">
        <v>3000</v>
      </c>
      <c r="P3" s="65">
        <f>Table22452368910111213141516171819202122242345678910111213141516171819202122[[#This Row],[PEMBULATAN]]*O3</f>
        <v>99000</v>
      </c>
    </row>
    <row r="4" spans="1:16" ht="39" customHeight="1" x14ac:dyDescent="0.2">
      <c r="A4" s="143"/>
      <c r="B4" s="76"/>
      <c r="C4" s="9" t="s">
        <v>2865</v>
      </c>
      <c r="D4" s="77" t="s">
        <v>82</v>
      </c>
      <c r="E4" s="13">
        <v>44421</v>
      </c>
      <c r="F4" s="77" t="s">
        <v>2516</v>
      </c>
      <c r="G4" s="13">
        <v>44424</v>
      </c>
      <c r="H4" s="10" t="s">
        <v>2517</v>
      </c>
      <c r="I4" s="1">
        <v>92</v>
      </c>
      <c r="J4" s="1">
        <v>55</v>
      </c>
      <c r="K4" s="1">
        <v>40</v>
      </c>
      <c r="L4" s="1">
        <v>26</v>
      </c>
      <c r="M4" s="83">
        <v>50.6</v>
      </c>
      <c r="N4" s="8">
        <v>51</v>
      </c>
      <c r="O4" s="64">
        <v>3000</v>
      </c>
      <c r="P4" s="65">
        <f>Table22452368910111213141516171819202122242345678910111213141516171819202122[[#This Row],[PEMBULATAN]]*O4</f>
        <v>153000</v>
      </c>
    </row>
    <row r="5" spans="1:16" ht="39" customHeight="1" x14ac:dyDescent="0.2">
      <c r="A5" s="93"/>
      <c r="B5" s="76"/>
      <c r="C5" s="90" t="s">
        <v>2866</v>
      </c>
      <c r="D5" s="79" t="s">
        <v>82</v>
      </c>
      <c r="E5" s="13">
        <v>44421</v>
      </c>
      <c r="F5" s="77" t="s">
        <v>2516</v>
      </c>
      <c r="G5" s="13">
        <v>44424</v>
      </c>
      <c r="H5" s="78" t="s">
        <v>2517</v>
      </c>
      <c r="I5" s="15">
        <v>73</v>
      </c>
      <c r="J5" s="15">
        <v>21</v>
      </c>
      <c r="K5" s="15">
        <v>25</v>
      </c>
      <c r="L5" s="15">
        <v>10</v>
      </c>
      <c r="M5" s="84">
        <v>9.5812500000000007</v>
      </c>
      <c r="N5" s="73">
        <v>10</v>
      </c>
      <c r="O5" s="64">
        <v>3000</v>
      </c>
      <c r="P5" s="65">
        <f>Table22452368910111213141516171819202122242345678910111213141516171819202122[[#This Row],[PEMBULATAN]]*O5</f>
        <v>30000</v>
      </c>
    </row>
    <row r="6" spans="1:16" ht="39" customHeight="1" x14ac:dyDescent="0.2">
      <c r="A6" s="94"/>
      <c r="B6" s="76"/>
      <c r="C6" s="90" t="s">
        <v>2867</v>
      </c>
      <c r="D6" s="79" t="s">
        <v>82</v>
      </c>
      <c r="E6" s="13">
        <v>44421</v>
      </c>
      <c r="F6" s="77" t="s">
        <v>2516</v>
      </c>
      <c r="G6" s="13">
        <v>44424</v>
      </c>
      <c r="H6" s="78" t="s">
        <v>2517</v>
      </c>
      <c r="I6" s="15">
        <v>51</v>
      </c>
      <c r="J6" s="15">
        <v>31</v>
      </c>
      <c r="K6" s="15">
        <v>28</v>
      </c>
      <c r="L6" s="15">
        <v>4</v>
      </c>
      <c r="M6" s="84">
        <v>11.067</v>
      </c>
      <c r="N6" s="73">
        <v>11</v>
      </c>
      <c r="O6" s="64">
        <v>3000</v>
      </c>
      <c r="P6" s="65">
        <f>Table22452368910111213141516171819202122242345678910111213141516171819202122[[#This Row],[PEMBULATAN]]*O6</f>
        <v>33000</v>
      </c>
    </row>
    <row r="7" spans="1:16" ht="39" customHeight="1" x14ac:dyDescent="0.2">
      <c r="A7" s="94"/>
      <c r="B7" s="76"/>
      <c r="C7" s="90" t="s">
        <v>2868</v>
      </c>
      <c r="D7" s="79" t="s">
        <v>82</v>
      </c>
      <c r="E7" s="13">
        <v>44421</v>
      </c>
      <c r="F7" s="77" t="s">
        <v>2516</v>
      </c>
      <c r="G7" s="13">
        <v>44424</v>
      </c>
      <c r="H7" s="78" t="s">
        <v>2517</v>
      </c>
      <c r="I7" s="15">
        <v>55</v>
      </c>
      <c r="J7" s="15">
        <v>31</v>
      </c>
      <c r="K7" s="15">
        <v>50</v>
      </c>
      <c r="L7" s="15">
        <v>11</v>
      </c>
      <c r="M7" s="84">
        <v>21.3125</v>
      </c>
      <c r="N7" s="73">
        <v>22</v>
      </c>
      <c r="O7" s="64">
        <v>3000</v>
      </c>
      <c r="P7" s="65">
        <f>Table22452368910111213141516171819202122242345678910111213141516171819202122[[#This Row],[PEMBULATAN]]*O7</f>
        <v>66000</v>
      </c>
    </row>
    <row r="8" spans="1:16" ht="39" customHeight="1" x14ac:dyDescent="0.2">
      <c r="A8" s="94"/>
      <c r="B8" s="76"/>
      <c r="C8" s="90" t="s">
        <v>2869</v>
      </c>
      <c r="D8" s="79" t="s">
        <v>82</v>
      </c>
      <c r="E8" s="13">
        <v>44421</v>
      </c>
      <c r="F8" s="77" t="s">
        <v>2516</v>
      </c>
      <c r="G8" s="13">
        <v>44424</v>
      </c>
      <c r="H8" s="78" t="s">
        <v>2517</v>
      </c>
      <c r="I8" s="15">
        <v>97</v>
      </c>
      <c r="J8" s="15">
        <v>47</v>
      </c>
      <c r="K8" s="15">
        <v>38</v>
      </c>
      <c r="L8" s="15">
        <v>26</v>
      </c>
      <c r="M8" s="84">
        <v>43.310499999999998</v>
      </c>
      <c r="N8" s="73">
        <v>44</v>
      </c>
      <c r="O8" s="64">
        <v>3000</v>
      </c>
      <c r="P8" s="65">
        <f>Table22452368910111213141516171819202122242345678910111213141516171819202122[[#This Row],[PEMBULATAN]]*O8</f>
        <v>132000</v>
      </c>
    </row>
    <row r="9" spans="1:16" ht="39" customHeight="1" x14ac:dyDescent="0.2">
      <c r="A9" s="94"/>
      <c r="B9" s="76"/>
      <c r="C9" s="90" t="s">
        <v>2870</v>
      </c>
      <c r="D9" s="79" t="s">
        <v>82</v>
      </c>
      <c r="E9" s="13">
        <v>44421</v>
      </c>
      <c r="F9" s="77" t="s">
        <v>2516</v>
      </c>
      <c r="G9" s="13">
        <v>44424</v>
      </c>
      <c r="H9" s="78" t="s">
        <v>2517</v>
      </c>
      <c r="I9" s="15">
        <v>92</v>
      </c>
      <c r="J9" s="15">
        <v>58</v>
      </c>
      <c r="K9" s="15">
        <v>32</v>
      </c>
      <c r="L9" s="15">
        <v>16</v>
      </c>
      <c r="M9" s="84">
        <v>42.688000000000002</v>
      </c>
      <c r="N9" s="73">
        <v>43</v>
      </c>
      <c r="O9" s="64">
        <v>3000</v>
      </c>
      <c r="P9" s="65">
        <f>Table22452368910111213141516171819202122242345678910111213141516171819202122[[#This Row],[PEMBULATAN]]*O9</f>
        <v>129000</v>
      </c>
    </row>
    <row r="10" spans="1:16" ht="39" customHeight="1" x14ac:dyDescent="0.2">
      <c r="A10" s="94"/>
      <c r="B10" s="76"/>
      <c r="C10" s="90" t="s">
        <v>2871</v>
      </c>
      <c r="D10" s="79" t="s">
        <v>82</v>
      </c>
      <c r="E10" s="13">
        <v>44421</v>
      </c>
      <c r="F10" s="77" t="s">
        <v>2516</v>
      </c>
      <c r="G10" s="13">
        <v>44424</v>
      </c>
      <c r="H10" s="78" t="s">
        <v>2517</v>
      </c>
      <c r="I10" s="15">
        <v>82</v>
      </c>
      <c r="J10" s="15">
        <v>58</v>
      </c>
      <c r="K10" s="15">
        <v>12</v>
      </c>
      <c r="L10" s="15">
        <v>12</v>
      </c>
      <c r="M10" s="84">
        <v>14.268000000000001</v>
      </c>
      <c r="N10" s="73">
        <v>14</v>
      </c>
      <c r="O10" s="64">
        <v>3000</v>
      </c>
      <c r="P10" s="65">
        <f>Table22452368910111213141516171819202122242345678910111213141516171819202122[[#This Row],[PEMBULATAN]]*O10</f>
        <v>42000</v>
      </c>
    </row>
    <row r="11" spans="1:16" ht="39" customHeight="1" x14ac:dyDescent="0.2">
      <c r="A11" s="94"/>
      <c r="B11" s="76"/>
      <c r="C11" s="90" t="s">
        <v>2872</v>
      </c>
      <c r="D11" s="79" t="s">
        <v>82</v>
      </c>
      <c r="E11" s="13">
        <v>44421</v>
      </c>
      <c r="F11" s="77" t="s">
        <v>2516</v>
      </c>
      <c r="G11" s="13">
        <v>44424</v>
      </c>
      <c r="H11" s="78" t="s">
        <v>2517</v>
      </c>
      <c r="I11" s="15">
        <v>57</v>
      </c>
      <c r="J11" s="15">
        <v>42</v>
      </c>
      <c r="K11" s="15">
        <v>12</v>
      </c>
      <c r="L11" s="15">
        <v>4</v>
      </c>
      <c r="M11" s="84">
        <v>7.1820000000000004</v>
      </c>
      <c r="N11" s="73">
        <v>7</v>
      </c>
      <c r="O11" s="64">
        <v>3000</v>
      </c>
      <c r="P11" s="65">
        <f>Table22452368910111213141516171819202122242345678910111213141516171819202122[[#This Row],[PEMBULATAN]]*O11</f>
        <v>21000</v>
      </c>
    </row>
    <row r="12" spans="1:16" ht="39" customHeight="1" x14ac:dyDescent="0.2">
      <c r="A12" s="94"/>
      <c r="B12" s="76"/>
      <c r="C12" s="90" t="s">
        <v>2873</v>
      </c>
      <c r="D12" s="79" t="s">
        <v>82</v>
      </c>
      <c r="E12" s="13">
        <v>44421</v>
      </c>
      <c r="F12" s="77" t="s">
        <v>2516</v>
      </c>
      <c r="G12" s="13">
        <v>44424</v>
      </c>
      <c r="H12" s="78" t="s">
        <v>2517</v>
      </c>
      <c r="I12" s="15">
        <v>80</v>
      </c>
      <c r="J12" s="15">
        <v>56</v>
      </c>
      <c r="K12" s="15">
        <v>30</v>
      </c>
      <c r="L12" s="15">
        <v>8</v>
      </c>
      <c r="M12" s="84">
        <v>33.6</v>
      </c>
      <c r="N12" s="73">
        <v>34</v>
      </c>
      <c r="O12" s="64">
        <v>3000</v>
      </c>
      <c r="P12" s="65">
        <f>Table22452368910111213141516171819202122242345678910111213141516171819202122[[#This Row],[PEMBULATAN]]*O12</f>
        <v>102000</v>
      </c>
    </row>
    <row r="13" spans="1:16" ht="39" customHeight="1" x14ac:dyDescent="0.2">
      <c r="A13" s="94"/>
      <c r="B13" s="76"/>
      <c r="C13" s="90" t="s">
        <v>2874</v>
      </c>
      <c r="D13" s="79" t="s">
        <v>82</v>
      </c>
      <c r="E13" s="13">
        <v>44421</v>
      </c>
      <c r="F13" s="77" t="s">
        <v>2516</v>
      </c>
      <c r="G13" s="13">
        <v>44424</v>
      </c>
      <c r="H13" s="78" t="s">
        <v>2517</v>
      </c>
      <c r="I13" s="15">
        <v>93</v>
      </c>
      <c r="J13" s="15">
        <v>61</v>
      </c>
      <c r="K13" s="15">
        <v>27</v>
      </c>
      <c r="L13" s="15">
        <v>26</v>
      </c>
      <c r="M13" s="84">
        <v>38.292749999999998</v>
      </c>
      <c r="N13" s="73">
        <v>38</v>
      </c>
      <c r="O13" s="64">
        <v>3000</v>
      </c>
      <c r="P13" s="65">
        <f>Table22452368910111213141516171819202122242345678910111213141516171819202122[[#This Row],[PEMBULATAN]]*O13</f>
        <v>114000</v>
      </c>
    </row>
    <row r="14" spans="1:16" ht="39" customHeight="1" x14ac:dyDescent="0.2">
      <c r="A14" s="94"/>
      <c r="B14" s="76"/>
      <c r="C14" s="90" t="s">
        <v>2875</v>
      </c>
      <c r="D14" s="79" t="s">
        <v>82</v>
      </c>
      <c r="E14" s="13">
        <v>44421</v>
      </c>
      <c r="F14" s="77" t="s">
        <v>2516</v>
      </c>
      <c r="G14" s="13">
        <v>44424</v>
      </c>
      <c r="H14" s="78" t="s">
        <v>2517</v>
      </c>
      <c r="I14" s="15">
        <v>100</v>
      </c>
      <c r="J14" s="15">
        <v>67</v>
      </c>
      <c r="K14" s="15">
        <v>42</v>
      </c>
      <c r="L14" s="15">
        <v>15</v>
      </c>
      <c r="M14" s="84">
        <v>70.349999999999994</v>
      </c>
      <c r="N14" s="73">
        <v>71</v>
      </c>
      <c r="O14" s="64">
        <v>3000</v>
      </c>
      <c r="P14" s="65">
        <f>Table22452368910111213141516171819202122242345678910111213141516171819202122[[#This Row],[PEMBULATAN]]*O14</f>
        <v>213000</v>
      </c>
    </row>
    <row r="15" spans="1:16" ht="39" customHeight="1" x14ac:dyDescent="0.2">
      <c r="A15" s="94"/>
      <c r="B15" s="76"/>
      <c r="C15" s="90" t="s">
        <v>2876</v>
      </c>
      <c r="D15" s="79" t="s">
        <v>82</v>
      </c>
      <c r="E15" s="13">
        <v>44421</v>
      </c>
      <c r="F15" s="77" t="s">
        <v>2516</v>
      </c>
      <c r="G15" s="13">
        <v>44424</v>
      </c>
      <c r="H15" s="78" t="s">
        <v>2517</v>
      </c>
      <c r="I15" s="15">
        <v>83</v>
      </c>
      <c r="J15" s="15">
        <v>52</v>
      </c>
      <c r="K15" s="15">
        <v>37</v>
      </c>
      <c r="L15" s="15">
        <v>26</v>
      </c>
      <c r="M15" s="84">
        <v>39.923000000000002</v>
      </c>
      <c r="N15" s="73">
        <v>40</v>
      </c>
      <c r="O15" s="64">
        <v>3000</v>
      </c>
      <c r="P15" s="65">
        <f>Table22452368910111213141516171819202122242345678910111213141516171819202122[[#This Row],[PEMBULATAN]]*O15</f>
        <v>120000</v>
      </c>
    </row>
    <row r="16" spans="1:16" ht="39" customHeight="1" x14ac:dyDescent="0.2">
      <c r="A16" s="94"/>
      <c r="B16" s="76"/>
      <c r="C16" s="90" t="s">
        <v>2877</v>
      </c>
      <c r="D16" s="79" t="s">
        <v>82</v>
      </c>
      <c r="E16" s="13">
        <v>44421</v>
      </c>
      <c r="F16" s="77" t="s">
        <v>2516</v>
      </c>
      <c r="G16" s="13">
        <v>44424</v>
      </c>
      <c r="H16" s="78" t="s">
        <v>2517</v>
      </c>
      <c r="I16" s="15">
        <v>13</v>
      </c>
      <c r="J16" s="15">
        <v>13</v>
      </c>
      <c r="K16" s="15">
        <v>6</v>
      </c>
      <c r="L16" s="15">
        <v>1</v>
      </c>
      <c r="M16" s="84">
        <v>0.2535</v>
      </c>
      <c r="N16" s="73">
        <v>1</v>
      </c>
      <c r="O16" s="64">
        <v>3000</v>
      </c>
      <c r="P16" s="65">
        <f>Table22452368910111213141516171819202122242345678910111213141516171819202122[[#This Row],[PEMBULATAN]]*O16</f>
        <v>3000</v>
      </c>
    </row>
    <row r="17" spans="1:16" ht="39" customHeight="1" x14ac:dyDescent="0.2">
      <c r="A17" s="94"/>
      <c r="B17" s="76"/>
      <c r="C17" s="90" t="s">
        <v>2878</v>
      </c>
      <c r="D17" s="79" t="s">
        <v>82</v>
      </c>
      <c r="E17" s="13">
        <v>44421</v>
      </c>
      <c r="F17" s="77" t="s">
        <v>2516</v>
      </c>
      <c r="G17" s="13">
        <v>44424</v>
      </c>
      <c r="H17" s="78" t="s">
        <v>2517</v>
      </c>
      <c r="I17" s="15">
        <v>71</v>
      </c>
      <c r="J17" s="15">
        <v>62</v>
      </c>
      <c r="K17" s="15">
        <v>20</v>
      </c>
      <c r="L17" s="15">
        <v>9</v>
      </c>
      <c r="M17" s="84">
        <v>22.01</v>
      </c>
      <c r="N17" s="73">
        <v>22</v>
      </c>
      <c r="O17" s="64">
        <v>3000</v>
      </c>
      <c r="P17" s="65">
        <f>Table22452368910111213141516171819202122242345678910111213141516171819202122[[#This Row],[PEMBULATAN]]*O17</f>
        <v>66000</v>
      </c>
    </row>
    <row r="18" spans="1:16" ht="39" customHeight="1" x14ac:dyDescent="0.2">
      <c r="A18" s="94"/>
      <c r="B18" s="76"/>
      <c r="C18" s="90" t="s">
        <v>2879</v>
      </c>
      <c r="D18" s="79" t="s">
        <v>82</v>
      </c>
      <c r="E18" s="13">
        <v>44421</v>
      </c>
      <c r="F18" s="77" t="s">
        <v>2516</v>
      </c>
      <c r="G18" s="13">
        <v>44424</v>
      </c>
      <c r="H18" s="78" t="s">
        <v>2517</v>
      </c>
      <c r="I18" s="15">
        <v>96</v>
      </c>
      <c r="J18" s="15">
        <v>51</v>
      </c>
      <c r="K18" s="15">
        <v>50</v>
      </c>
      <c r="L18" s="15">
        <v>28</v>
      </c>
      <c r="M18" s="84">
        <v>61.2</v>
      </c>
      <c r="N18" s="73">
        <v>61</v>
      </c>
      <c r="O18" s="64">
        <v>3000</v>
      </c>
      <c r="P18" s="65">
        <f>Table22452368910111213141516171819202122242345678910111213141516171819202122[[#This Row],[PEMBULATAN]]*O18</f>
        <v>183000</v>
      </c>
    </row>
    <row r="19" spans="1:16" ht="39" customHeight="1" x14ac:dyDescent="0.2">
      <c r="A19" s="94"/>
      <c r="B19" s="76"/>
      <c r="C19" s="90" t="s">
        <v>2880</v>
      </c>
      <c r="D19" s="79" t="s">
        <v>82</v>
      </c>
      <c r="E19" s="13">
        <v>44421</v>
      </c>
      <c r="F19" s="77" t="s">
        <v>2516</v>
      </c>
      <c r="G19" s="13">
        <v>44424</v>
      </c>
      <c r="H19" s="78" t="s">
        <v>2517</v>
      </c>
      <c r="I19" s="15">
        <v>80</v>
      </c>
      <c r="J19" s="15">
        <v>50</v>
      </c>
      <c r="K19" s="15">
        <v>20</v>
      </c>
      <c r="L19" s="15">
        <v>10</v>
      </c>
      <c r="M19" s="84">
        <v>20</v>
      </c>
      <c r="N19" s="73">
        <v>20</v>
      </c>
      <c r="O19" s="64">
        <v>3000</v>
      </c>
      <c r="P19" s="65">
        <f>Table22452368910111213141516171819202122242345678910111213141516171819202122[[#This Row],[PEMBULATAN]]*O19</f>
        <v>60000</v>
      </c>
    </row>
    <row r="20" spans="1:16" ht="39" customHeight="1" x14ac:dyDescent="0.2">
      <c r="A20" s="94"/>
      <c r="B20" s="76"/>
      <c r="C20" s="90" t="s">
        <v>2881</v>
      </c>
      <c r="D20" s="79" t="s">
        <v>82</v>
      </c>
      <c r="E20" s="13">
        <v>44421</v>
      </c>
      <c r="F20" s="77" t="s">
        <v>2516</v>
      </c>
      <c r="G20" s="13">
        <v>44424</v>
      </c>
      <c r="H20" s="78" t="s">
        <v>2517</v>
      </c>
      <c r="I20" s="15">
        <v>20</v>
      </c>
      <c r="J20" s="15">
        <v>10</v>
      </c>
      <c r="K20" s="15">
        <v>5</v>
      </c>
      <c r="L20" s="15">
        <v>1</v>
      </c>
      <c r="M20" s="84">
        <v>0.25</v>
      </c>
      <c r="N20" s="73">
        <v>1</v>
      </c>
      <c r="O20" s="64">
        <v>3000</v>
      </c>
      <c r="P20" s="65">
        <f>Table22452368910111213141516171819202122242345678910111213141516171819202122[[#This Row],[PEMBULATAN]]*O20</f>
        <v>3000</v>
      </c>
    </row>
    <row r="21" spans="1:16" ht="39" customHeight="1" x14ac:dyDescent="0.2">
      <c r="A21" s="94"/>
      <c r="B21" s="76"/>
      <c r="C21" s="90" t="s">
        <v>2882</v>
      </c>
      <c r="D21" s="79" t="s">
        <v>82</v>
      </c>
      <c r="E21" s="13">
        <v>44421</v>
      </c>
      <c r="F21" s="77" t="s">
        <v>2516</v>
      </c>
      <c r="G21" s="13">
        <v>44424</v>
      </c>
      <c r="H21" s="78" t="s">
        <v>2517</v>
      </c>
      <c r="I21" s="15">
        <v>61</v>
      </c>
      <c r="J21" s="15">
        <v>54</v>
      </c>
      <c r="K21" s="15">
        <v>20</v>
      </c>
      <c r="L21" s="15">
        <v>6</v>
      </c>
      <c r="M21" s="84">
        <v>16.47</v>
      </c>
      <c r="N21" s="73">
        <v>17</v>
      </c>
      <c r="O21" s="64">
        <v>3000</v>
      </c>
      <c r="P21" s="65">
        <f>Table22452368910111213141516171819202122242345678910111213141516171819202122[[#This Row],[PEMBULATAN]]*O21</f>
        <v>51000</v>
      </c>
    </row>
    <row r="22" spans="1:16" ht="39" customHeight="1" x14ac:dyDescent="0.2">
      <c r="A22" s="94"/>
      <c r="B22" s="76"/>
      <c r="C22" s="90" t="s">
        <v>2883</v>
      </c>
      <c r="D22" s="79" t="s">
        <v>82</v>
      </c>
      <c r="E22" s="13">
        <v>44421</v>
      </c>
      <c r="F22" s="77" t="s">
        <v>2516</v>
      </c>
      <c r="G22" s="13">
        <v>44424</v>
      </c>
      <c r="H22" s="78" t="s">
        <v>2517</v>
      </c>
      <c r="I22" s="15">
        <v>90</v>
      </c>
      <c r="J22" s="15">
        <v>51</v>
      </c>
      <c r="K22" s="15">
        <v>38</v>
      </c>
      <c r="L22" s="15">
        <v>23</v>
      </c>
      <c r="M22" s="84">
        <v>43.604999999999997</v>
      </c>
      <c r="N22" s="73">
        <v>44</v>
      </c>
      <c r="O22" s="64">
        <v>3000</v>
      </c>
      <c r="P22" s="65">
        <f>Table22452368910111213141516171819202122242345678910111213141516171819202122[[#This Row],[PEMBULATAN]]*O22</f>
        <v>132000</v>
      </c>
    </row>
    <row r="23" spans="1:16" ht="39" customHeight="1" x14ac:dyDescent="0.2">
      <c r="A23" s="94"/>
      <c r="B23" s="76"/>
      <c r="C23" s="90" t="s">
        <v>2884</v>
      </c>
      <c r="D23" s="79" t="s">
        <v>82</v>
      </c>
      <c r="E23" s="13">
        <v>44421</v>
      </c>
      <c r="F23" s="77" t="s">
        <v>2516</v>
      </c>
      <c r="G23" s="13">
        <v>44424</v>
      </c>
      <c r="H23" s="78" t="s">
        <v>2517</v>
      </c>
      <c r="I23" s="15">
        <v>61</v>
      </c>
      <c r="J23" s="15">
        <v>20</v>
      </c>
      <c r="K23" s="15">
        <v>10</v>
      </c>
      <c r="L23" s="15">
        <v>2</v>
      </c>
      <c r="M23" s="84">
        <v>3.05</v>
      </c>
      <c r="N23" s="73">
        <v>3</v>
      </c>
      <c r="O23" s="64">
        <v>3000</v>
      </c>
      <c r="P23" s="65">
        <f>Table22452368910111213141516171819202122242345678910111213141516171819202122[[#This Row],[PEMBULATAN]]*O23</f>
        <v>9000</v>
      </c>
    </row>
    <row r="24" spans="1:16" ht="39" customHeight="1" x14ac:dyDescent="0.2">
      <c r="A24" s="94"/>
      <c r="B24" s="76"/>
      <c r="C24" s="90" t="s">
        <v>2885</v>
      </c>
      <c r="D24" s="79" t="s">
        <v>82</v>
      </c>
      <c r="E24" s="13">
        <v>44421</v>
      </c>
      <c r="F24" s="77" t="s">
        <v>2516</v>
      </c>
      <c r="G24" s="13">
        <v>44424</v>
      </c>
      <c r="H24" s="78" t="s">
        <v>2517</v>
      </c>
      <c r="I24" s="15">
        <v>90</v>
      </c>
      <c r="J24" s="15">
        <v>41</v>
      </c>
      <c r="K24" s="15">
        <v>28</v>
      </c>
      <c r="L24" s="15">
        <v>9</v>
      </c>
      <c r="M24" s="84">
        <v>25.83</v>
      </c>
      <c r="N24" s="73">
        <v>26</v>
      </c>
      <c r="O24" s="64">
        <v>3000</v>
      </c>
      <c r="P24" s="65">
        <f>Table22452368910111213141516171819202122242345678910111213141516171819202122[[#This Row],[PEMBULATAN]]*O24</f>
        <v>78000</v>
      </c>
    </row>
    <row r="25" spans="1:16" ht="39" customHeight="1" x14ac:dyDescent="0.2">
      <c r="A25" s="94"/>
      <c r="B25" s="76"/>
      <c r="C25" s="90" t="s">
        <v>2886</v>
      </c>
      <c r="D25" s="79" t="s">
        <v>82</v>
      </c>
      <c r="E25" s="13">
        <v>44421</v>
      </c>
      <c r="F25" s="77" t="s">
        <v>2516</v>
      </c>
      <c r="G25" s="13">
        <v>44424</v>
      </c>
      <c r="H25" s="78" t="s">
        <v>2517</v>
      </c>
      <c r="I25" s="15">
        <v>54</v>
      </c>
      <c r="J25" s="15">
        <v>60</v>
      </c>
      <c r="K25" s="15">
        <v>22</v>
      </c>
      <c r="L25" s="15">
        <v>10</v>
      </c>
      <c r="M25" s="84">
        <v>17.82</v>
      </c>
      <c r="N25" s="73">
        <v>18</v>
      </c>
      <c r="O25" s="64">
        <v>3000</v>
      </c>
      <c r="P25" s="65">
        <f>Table22452368910111213141516171819202122242345678910111213141516171819202122[[#This Row],[PEMBULATAN]]*O25</f>
        <v>54000</v>
      </c>
    </row>
    <row r="26" spans="1:16" ht="39" customHeight="1" x14ac:dyDescent="0.2">
      <c r="A26" s="94"/>
      <c r="B26" s="76"/>
      <c r="C26" s="90" t="s">
        <v>2887</v>
      </c>
      <c r="D26" s="79" t="s">
        <v>82</v>
      </c>
      <c r="E26" s="13">
        <v>44421</v>
      </c>
      <c r="F26" s="77" t="s">
        <v>2516</v>
      </c>
      <c r="G26" s="13">
        <v>44424</v>
      </c>
      <c r="H26" s="78" t="s">
        <v>2517</v>
      </c>
      <c r="I26" s="15">
        <v>51</v>
      </c>
      <c r="J26" s="15">
        <v>50</v>
      </c>
      <c r="K26" s="15">
        <v>22</v>
      </c>
      <c r="L26" s="15">
        <v>10</v>
      </c>
      <c r="M26" s="84">
        <v>14.025</v>
      </c>
      <c r="N26" s="73">
        <v>14</v>
      </c>
      <c r="O26" s="64">
        <v>3000</v>
      </c>
      <c r="P26" s="65">
        <f>Table22452368910111213141516171819202122242345678910111213141516171819202122[[#This Row],[PEMBULATAN]]*O26</f>
        <v>42000</v>
      </c>
    </row>
    <row r="27" spans="1:16" ht="39" customHeight="1" x14ac:dyDescent="0.2">
      <c r="A27" s="94"/>
      <c r="B27" s="76"/>
      <c r="C27" s="90" t="s">
        <v>2888</v>
      </c>
      <c r="D27" s="79" t="s">
        <v>82</v>
      </c>
      <c r="E27" s="13">
        <v>44421</v>
      </c>
      <c r="F27" s="77" t="s">
        <v>2516</v>
      </c>
      <c r="G27" s="13">
        <v>44424</v>
      </c>
      <c r="H27" s="78" t="s">
        <v>2517</v>
      </c>
      <c r="I27" s="15">
        <v>98</v>
      </c>
      <c r="J27" s="15">
        <v>56</v>
      </c>
      <c r="K27" s="15">
        <v>37</v>
      </c>
      <c r="L27" s="15">
        <v>28</v>
      </c>
      <c r="M27" s="84">
        <v>50.764000000000003</v>
      </c>
      <c r="N27" s="73">
        <v>51</v>
      </c>
      <c r="O27" s="64">
        <v>3000</v>
      </c>
      <c r="P27" s="65">
        <f>Table22452368910111213141516171819202122242345678910111213141516171819202122[[#This Row],[PEMBULATAN]]*O27</f>
        <v>153000</v>
      </c>
    </row>
    <row r="28" spans="1:16" ht="39" customHeight="1" x14ac:dyDescent="0.2">
      <c r="A28" s="94"/>
      <c r="B28" s="76"/>
      <c r="C28" s="90" t="s">
        <v>2889</v>
      </c>
      <c r="D28" s="79" t="s">
        <v>82</v>
      </c>
      <c r="E28" s="13">
        <v>44421</v>
      </c>
      <c r="F28" s="77" t="s">
        <v>2516</v>
      </c>
      <c r="G28" s="13">
        <v>44424</v>
      </c>
      <c r="H28" s="78" t="s">
        <v>2517</v>
      </c>
      <c r="I28" s="15">
        <v>61</v>
      </c>
      <c r="J28" s="15">
        <v>60</v>
      </c>
      <c r="K28" s="15">
        <v>32</v>
      </c>
      <c r="L28" s="15">
        <v>9</v>
      </c>
      <c r="M28" s="84">
        <v>29.28</v>
      </c>
      <c r="N28" s="73">
        <v>29</v>
      </c>
      <c r="O28" s="64">
        <v>3000</v>
      </c>
      <c r="P28" s="65">
        <f>Table22452368910111213141516171819202122242345678910111213141516171819202122[[#This Row],[PEMBULATAN]]*O28</f>
        <v>87000</v>
      </c>
    </row>
    <row r="29" spans="1:16" ht="39" customHeight="1" x14ac:dyDescent="0.2">
      <c r="A29" s="94"/>
      <c r="B29" s="76"/>
      <c r="C29" s="90" t="s">
        <v>2890</v>
      </c>
      <c r="D29" s="79" t="s">
        <v>82</v>
      </c>
      <c r="E29" s="13">
        <v>44421</v>
      </c>
      <c r="F29" s="77" t="s">
        <v>2516</v>
      </c>
      <c r="G29" s="13">
        <v>44424</v>
      </c>
      <c r="H29" s="78" t="s">
        <v>2517</v>
      </c>
      <c r="I29" s="15">
        <v>82</v>
      </c>
      <c r="J29" s="15">
        <v>50</v>
      </c>
      <c r="K29" s="15">
        <v>21</v>
      </c>
      <c r="L29" s="15">
        <v>6</v>
      </c>
      <c r="M29" s="84">
        <v>21.524999999999999</v>
      </c>
      <c r="N29" s="73">
        <v>22</v>
      </c>
      <c r="O29" s="64">
        <v>3000</v>
      </c>
      <c r="P29" s="65">
        <f>Table22452368910111213141516171819202122242345678910111213141516171819202122[[#This Row],[PEMBULATAN]]*O29</f>
        <v>66000</v>
      </c>
    </row>
    <row r="30" spans="1:16" ht="39" customHeight="1" x14ac:dyDescent="0.2">
      <c r="A30" s="94"/>
      <c r="B30" s="76"/>
      <c r="C30" s="90" t="s">
        <v>2891</v>
      </c>
      <c r="D30" s="79" t="s">
        <v>82</v>
      </c>
      <c r="E30" s="13">
        <v>44421</v>
      </c>
      <c r="F30" s="77" t="s">
        <v>2516</v>
      </c>
      <c r="G30" s="13">
        <v>44424</v>
      </c>
      <c r="H30" s="78" t="s">
        <v>2517</v>
      </c>
      <c r="I30" s="15">
        <v>70</v>
      </c>
      <c r="J30" s="15">
        <v>50</v>
      </c>
      <c r="K30" s="15">
        <v>22</v>
      </c>
      <c r="L30" s="15">
        <v>5</v>
      </c>
      <c r="M30" s="84">
        <v>19.25</v>
      </c>
      <c r="N30" s="73">
        <v>19</v>
      </c>
      <c r="O30" s="64">
        <v>3000</v>
      </c>
      <c r="P30" s="65">
        <f>Table22452368910111213141516171819202122242345678910111213141516171819202122[[#This Row],[PEMBULATAN]]*O30</f>
        <v>57000</v>
      </c>
    </row>
    <row r="31" spans="1:16" ht="39" customHeight="1" x14ac:dyDescent="0.2">
      <c r="A31" s="94"/>
      <c r="B31" s="76"/>
      <c r="C31" s="90" t="s">
        <v>2892</v>
      </c>
      <c r="D31" s="79" t="s">
        <v>82</v>
      </c>
      <c r="E31" s="13">
        <v>44421</v>
      </c>
      <c r="F31" s="77" t="s">
        <v>2516</v>
      </c>
      <c r="G31" s="13">
        <v>44424</v>
      </c>
      <c r="H31" s="78" t="s">
        <v>2517</v>
      </c>
      <c r="I31" s="15">
        <v>81</v>
      </c>
      <c r="J31" s="15">
        <v>51</v>
      </c>
      <c r="K31" s="15">
        <v>31</v>
      </c>
      <c r="L31" s="15">
        <v>7</v>
      </c>
      <c r="M31" s="84">
        <v>32.015250000000002</v>
      </c>
      <c r="N31" s="73">
        <v>32</v>
      </c>
      <c r="O31" s="64">
        <v>3000</v>
      </c>
      <c r="P31" s="65">
        <f>Table22452368910111213141516171819202122242345678910111213141516171819202122[[#This Row],[PEMBULATAN]]*O31</f>
        <v>96000</v>
      </c>
    </row>
    <row r="32" spans="1:16" ht="39" customHeight="1" x14ac:dyDescent="0.2">
      <c r="A32" s="94"/>
      <c r="B32" s="76"/>
      <c r="C32" s="90" t="s">
        <v>2893</v>
      </c>
      <c r="D32" s="79" t="s">
        <v>82</v>
      </c>
      <c r="E32" s="13">
        <v>44421</v>
      </c>
      <c r="F32" s="77" t="s">
        <v>2516</v>
      </c>
      <c r="G32" s="13">
        <v>44424</v>
      </c>
      <c r="H32" s="78" t="s">
        <v>2517</v>
      </c>
      <c r="I32" s="15">
        <v>54</v>
      </c>
      <c r="J32" s="15">
        <v>36</v>
      </c>
      <c r="K32" s="15">
        <v>23</v>
      </c>
      <c r="L32" s="15">
        <v>10</v>
      </c>
      <c r="M32" s="84">
        <v>11.178000000000001</v>
      </c>
      <c r="N32" s="73">
        <v>11</v>
      </c>
      <c r="O32" s="64">
        <v>3000</v>
      </c>
      <c r="P32" s="65">
        <f>Table22452368910111213141516171819202122242345678910111213141516171819202122[[#This Row],[PEMBULATAN]]*O32</f>
        <v>33000</v>
      </c>
    </row>
    <row r="33" spans="1:16" ht="39" customHeight="1" x14ac:dyDescent="0.2">
      <c r="A33" s="94"/>
      <c r="B33" s="76"/>
      <c r="C33" s="90" t="s">
        <v>2894</v>
      </c>
      <c r="D33" s="79" t="s">
        <v>82</v>
      </c>
      <c r="E33" s="13">
        <v>44421</v>
      </c>
      <c r="F33" s="77" t="s">
        <v>2516</v>
      </c>
      <c r="G33" s="13">
        <v>44424</v>
      </c>
      <c r="H33" s="78" t="s">
        <v>2517</v>
      </c>
      <c r="I33" s="15">
        <v>57</v>
      </c>
      <c r="J33" s="15">
        <v>57</v>
      </c>
      <c r="K33" s="15">
        <v>23</v>
      </c>
      <c r="L33" s="15">
        <v>5</v>
      </c>
      <c r="M33" s="84">
        <v>18.681750000000001</v>
      </c>
      <c r="N33" s="73">
        <v>19</v>
      </c>
      <c r="O33" s="64">
        <v>3000</v>
      </c>
      <c r="P33" s="65">
        <f>Table22452368910111213141516171819202122242345678910111213141516171819202122[[#This Row],[PEMBULATAN]]*O33</f>
        <v>57000</v>
      </c>
    </row>
    <row r="34" spans="1:16" ht="39" customHeight="1" x14ac:dyDescent="0.2">
      <c r="A34" s="94"/>
      <c r="B34" s="76"/>
      <c r="C34" s="90" t="s">
        <v>2895</v>
      </c>
      <c r="D34" s="79" t="s">
        <v>82</v>
      </c>
      <c r="E34" s="13">
        <v>44421</v>
      </c>
      <c r="F34" s="77" t="s">
        <v>2516</v>
      </c>
      <c r="G34" s="13">
        <v>44424</v>
      </c>
      <c r="H34" s="78" t="s">
        <v>2517</v>
      </c>
      <c r="I34" s="15">
        <v>57</v>
      </c>
      <c r="J34" s="15">
        <v>40</v>
      </c>
      <c r="K34" s="15">
        <v>50</v>
      </c>
      <c r="L34" s="15">
        <v>11</v>
      </c>
      <c r="M34" s="84">
        <v>28.5</v>
      </c>
      <c r="N34" s="73">
        <v>29</v>
      </c>
      <c r="O34" s="64">
        <v>3000</v>
      </c>
      <c r="P34" s="65">
        <f>Table22452368910111213141516171819202122242345678910111213141516171819202122[[#This Row],[PEMBULATAN]]*O34</f>
        <v>87000</v>
      </c>
    </row>
    <row r="35" spans="1:16" ht="39" customHeight="1" x14ac:dyDescent="0.2">
      <c r="A35" s="94"/>
      <c r="B35" s="76"/>
      <c r="C35" s="90" t="s">
        <v>2896</v>
      </c>
      <c r="D35" s="79" t="s">
        <v>82</v>
      </c>
      <c r="E35" s="13">
        <v>44421</v>
      </c>
      <c r="F35" s="77" t="s">
        <v>2516</v>
      </c>
      <c r="G35" s="13">
        <v>44424</v>
      </c>
      <c r="H35" s="78" t="s">
        <v>2517</v>
      </c>
      <c r="I35" s="15">
        <v>82</v>
      </c>
      <c r="J35" s="15">
        <v>60</v>
      </c>
      <c r="K35" s="15">
        <v>30</v>
      </c>
      <c r="L35" s="15">
        <v>12</v>
      </c>
      <c r="M35" s="84">
        <v>36.9</v>
      </c>
      <c r="N35" s="73">
        <v>37</v>
      </c>
      <c r="O35" s="64">
        <v>3000</v>
      </c>
      <c r="P35" s="65">
        <f>Table22452368910111213141516171819202122242345678910111213141516171819202122[[#This Row],[PEMBULATAN]]*O35</f>
        <v>111000</v>
      </c>
    </row>
    <row r="36" spans="1:16" ht="39" customHeight="1" x14ac:dyDescent="0.2">
      <c r="A36" s="94"/>
      <c r="B36" s="76"/>
      <c r="C36" s="90" t="s">
        <v>2897</v>
      </c>
      <c r="D36" s="79" t="s">
        <v>82</v>
      </c>
      <c r="E36" s="13">
        <v>44421</v>
      </c>
      <c r="F36" s="77" t="s">
        <v>2516</v>
      </c>
      <c r="G36" s="13">
        <v>44424</v>
      </c>
      <c r="H36" s="78" t="s">
        <v>2517</v>
      </c>
      <c r="I36" s="15">
        <v>92</v>
      </c>
      <c r="J36" s="15">
        <v>53</v>
      </c>
      <c r="K36" s="15">
        <v>40</v>
      </c>
      <c r="L36" s="15">
        <v>20</v>
      </c>
      <c r="M36" s="84">
        <v>48.76</v>
      </c>
      <c r="N36" s="73">
        <v>49</v>
      </c>
      <c r="O36" s="64">
        <v>3000</v>
      </c>
      <c r="P36" s="65">
        <f>Table22452368910111213141516171819202122242345678910111213141516171819202122[[#This Row],[PEMBULATAN]]*O36</f>
        <v>147000</v>
      </c>
    </row>
    <row r="37" spans="1:16" ht="39" customHeight="1" x14ac:dyDescent="0.2">
      <c r="A37" s="94"/>
      <c r="B37" s="76"/>
      <c r="C37" s="90" t="s">
        <v>2898</v>
      </c>
      <c r="D37" s="79" t="s">
        <v>82</v>
      </c>
      <c r="E37" s="13">
        <v>44421</v>
      </c>
      <c r="F37" s="77" t="s">
        <v>2516</v>
      </c>
      <c r="G37" s="13">
        <v>44424</v>
      </c>
      <c r="H37" s="78" t="s">
        <v>2517</v>
      </c>
      <c r="I37" s="15">
        <v>95</v>
      </c>
      <c r="J37" s="15">
        <v>61</v>
      </c>
      <c r="K37" s="15">
        <v>30</v>
      </c>
      <c r="L37" s="15">
        <v>23</v>
      </c>
      <c r="M37" s="84">
        <v>43.462499999999999</v>
      </c>
      <c r="N37" s="73">
        <v>44</v>
      </c>
      <c r="O37" s="64">
        <v>3000</v>
      </c>
      <c r="P37" s="65">
        <f>Table22452368910111213141516171819202122242345678910111213141516171819202122[[#This Row],[PEMBULATAN]]*O37</f>
        <v>132000</v>
      </c>
    </row>
    <row r="38" spans="1:16" ht="39" customHeight="1" x14ac:dyDescent="0.2">
      <c r="A38" s="94"/>
      <c r="B38" s="76"/>
      <c r="C38" s="90" t="s">
        <v>2899</v>
      </c>
      <c r="D38" s="79" t="s">
        <v>82</v>
      </c>
      <c r="E38" s="13">
        <v>44421</v>
      </c>
      <c r="F38" s="77" t="s">
        <v>2516</v>
      </c>
      <c r="G38" s="13">
        <v>44424</v>
      </c>
      <c r="H38" s="78" t="s">
        <v>2517</v>
      </c>
      <c r="I38" s="15">
        <v>80</v>
      </c>
      <c r="J38" s="15">
        <v>57</v>
      </c>
      <c r="K38" s="15">
        <v>23</v>
      </c>
      <c r="L38" s="15">
        <v>14</v>
      </c>
      <c r="M38" s="84">
        <v>26.22</v>
      </c>
      <c r="N38" s="73">
        <v>26</v>
      </c>
      <c r="O38" s="64">
        <v>3000</v>
      </c>
      <c r="P38" s="65">
        <f>Table22452368910111213141516171819202122242345678910111213141516171819202122[[#This Row],[PEMBULATAN]]*O38</f>
        <v>78000</v>
      </c>
    </row>
    <row r="39" spans="1:16" ht="39" customHeight="1" x14ac:dyDescent="0.2">
      <c r="A39" s="94"/>
      <c r="B39" s="76"/>
      <c r="C39" s="90" t="s">
        <v>2900</v>
      </c>
      <c r="D39" s="79" t="s">
        <v>82</v>
      </c>
      <c r="E39" s="13">
        <v>44421</v>
      </c>
      <c r="F39" s="77" t="s">
        <v>2516</v>
      </c>
      <c r="G39" s="13">
        <v>44424</v>
      </c>
      <c r="H39" s="78" t="s">
        <v>2517</v>
      </c>
      <c r="I39" s="15">
        <v>61</v>
      </c>
      <c r="J39" s="15">
        <v>35</v>
      </c>
      <c r="K39" s="15">
        <v>20</v>
      </c>
      <c r="L39" s="15">
        <v>5</v>
      </c>
      <c r="M39" s="84">
        <v>10.675000000000001</v>
      </c>
      <c r="N39" s="73">
        <v>11</v>
      </c>
      <c r="O39" s="64">
        <v>3000</v>
      </c>
      <c r="P39" s="65">
        <f>Table22452368910111213141516171819202122242345678910111213141516171819202122[[#This Row],[PEMBULATAN]]*O39</f>
        <v>33000</v>
      </c>
    </row>
    <row r="40" spans="1:16" ht="39" customHeight="1" x14ac:dyDescent="0.2">
      <c r="A40" s="94"/>
      <c r="B40" s="76"/>
      <c r="C40" s="90" t="s">
        <v>2901</v>
      </c>
      <c r="D40" s="79" t="s">
        <v>82</v>
      </c>
      <c r="E40" s="13">
        <v>44421</v>
      </c>
      <c r="F40" s="77" t="s">
        <v>2516</v>
      </c>
      <c r="G40" s="13">
        <v>44424</v>
      </c>
      <c r="H40" s="78" t="s">
        <v>2517</v>
      </c>
      <c r="I40" s="15">
        <v>82</v>
      </c>
      <c r="J40" s="15">
        <v>51</v>
      </c>
      <c r="K40" s="15">
        <v>42</v>
      </c>
      <c r="L40" s="15">
        <v>21</v>
      </c>
      <c r="M40" s="84">
        <v>43.911000000000001</v>
      </c>
      <c r="N40" s="73">
        <v>44</v>
      </c>
      <c r="O40" s="64">
        <v>3000</v>
      </c>
      <c r="P40" s="65">
        <f>Table22452368910111213141516171819202122242345678910111213141516171819202122[[#This Row],[PEMBULATAN]]*O40</f>
        <v>132000</v>
      </c>
    </row>
    <row r="41" spans="1:16" ht="39" customHeight="1" x14ac:dyDescent="0.2">
      <c r="A41" s="94"/>
      <c r="B41" s="76"/>
      <c r="C41" s="90" t="s">
        <v>2902</v>
      </c>
      <c r="D41" s="79" t="s">
        <v>82</v>
      </c>
      <c r="E41" s="13">
        <v>44421</v>
      </c>
      <c r="F41" s="77" t="s">
        <v>2516</v>
      </c>
      <c r="G41" s="13">
        <v>44424</v>
      </c>
      <c r="H41" s="78" t="s">
        <v>2517</v>
      </c>
      <c r="I41" s="15">
        <v>70</v>
      </c>
      <c r="J41" s="15">
        <v>51</v>
      </c>
      <c r="K41" s="15">
        <v>33</v>
      </c>
      <c r="L41" s="15">
        <v>6</v>
      </c>
      <c r="M41" s="84">
        <v>29.452500000000001</v>
      </c>
      <c r="N41" s="73">
        <v>30</v>
      </c>
      <c r="O41" s="64">
        <v>3000</v>
      </c>
      <c r="P41" s="65">
        <f>Table22452368910111213141516171819202122242345678910111213141516171819202122[[#This Row],[PEMBULATAN]]*O41</f>
        <v>90000</v>
      </c>
    </row>
    <row r="42" spans="1:16" ht="39" customHeight="1" x14ac:dyDescent="0.2">
      <c r="A42" s="94"/>
      <c r="B42" s="76"/>
      <c r="C42" s="90" t="s">
        <v>2903</v>
      </c>
      <c r="D42" s="79" t="s">
        <v>82</v>
      </c>
      <c r="E42" s="13">
        <v>44421</v>
      </c>
      <c r="F42" s="77" t="s">
        <v>2516</v>
      </c>
      <c r="G42" s="13">
        <v>44424</v>
      </c>
      <c r="H42" s="78" t="s">
        <v>2517</v>
      </c>
      <c r="I42" s="15">
        <v>72</v>
      </c>
      <c r="J42" s="15">
        <v>58</v>
      </c>
      <c r="K42" s="15">
        <v>32</v>
      </c>
      <c r="L42" s="15">
        <v>10</v>
      </c>
      <c r="M42" s="84">
        <v>33.408000000000001</v>
      </c>
      <c r="N42" s="73">
        <v>34</v>
      </c>
      <c r="O42" s="64">
        <v>3000</v>
      </c>
      <c r="P42" s="65">
        <f>Table22452368910111213141516171819202122242345678910111213141516171819202122[[#This Row],[PEMBULATAN]]*O42</f>
        <v>102000</v>
      </c>
    </row>
    <row r="43" spans="1:16" ht="39" customHeight="1" x14ac:dyDescent="0.2">
      <c r="A43" s="94"/>
      <c r="B43" s="76"/>
      <c r="C43" s="90" t="s">
        <v>2904</v>
      </c>
      <c r="D43" s="79" t="s">
        <v>82</v>
      </c>
      <c r="E43" s="13">
        <v>44421</v>
      </c>
      <c r="F43" s="77" t="s">
        <v>2516</v>
      </c>
      <c r="G43" s="13">
        <v>44424</v>
      </c>
      <c r="H43" s="78" t="s">
        <v>2517</v>
      </c>
      <c r="I43" s="15">
        <v>17</v>
      </c>
      <c r="J43" s="15">
        <v>26</v>
      </c>
      <c r="K43" s="15">
        <v>3</v>
      </c>
      <c r="L43" s="15">
        <v>1</v>
      </c>
      <c r="M43" s="84">
        <v>0.33150000000000002</v>
      </c>
      <c r="N43" s="73">
        <v>1</v>
      </c>
      <c r="O43" s="64">
        <v>3000</v>
      </c>
      <c r="P43" s="65">
        <f>Table22452368910111213141516171819202122242345678910111213141516171819202122[[#This Row],[PEMBULATAN]]*O43</f>
        <v>3000</v>
      </c>
    </row>
    <row r="44" spans="1:16" ht="39" customHeight="1" x14ac:dyDescent="0.2">
      <c r="A44" s="94"/>
      <c r="B44" s="76"/>
      <c r="C44" s="90" t="s">
        <v>2905</v>
      </c>
      <c r="D44" s="79" t="s">
        <v>82</v>
      </c>
      <c r="E44" s="13">
        <v>44421</v>
      </c>
      <c r="F44" s="77" t="s">
        <v>2516</v>
      </c>
      <c r="G44" s="13">
        <v>44424</v>
      </c>
      <c r="H44" s="78" t="s">
        <v>2517</v>
      </c>
      <c r="I44" s="15">
        <v>58</v>
      </c>
      <c r="J44" s="15">
        <v>43</v>
      </c>
      <c r="K44" s="15">
        <v>23</v>
      </c>
      <c r="L44" s="15">
        <v>11</v>
      </c>
      <c r="M44" s="84">
        <v>14.3405</v>
      </c>
      <c r="N44" s="73">
        <v>15</v>
      </c>
      <c r="O44" s="64">
        <v>3000</v>
      </c>
      <c r="P44" s="65">
        <f>Table22452368910111213141516171819202122242345678910111213141516171819202122[[#This Row],[PEMBULATAN]]*O44</f>
        <v>45000</v>
      </c>
    </row>
    <row r="45" spans="1:16" ht="39" customHeight="1" x14ac:dyDescent="0.2">
      <c r="A45" s="94"/>
      <c r="B45" s="76"/>
      <c r="C45" s="90" t="s">
        <v>2906</v>
      </c>
      <c r="D45" s="79" t="s">
        <v>82</v>
      </c>
      <c r="E45" s="13">
        <v>44421</v>
      </c>
      <c r="F45" s="77" t="s">
        <v>2516</v>
      </c>
      <c r="G45" s="13">
        <v>44424</v>
      </c>
      <c r="H45" s="78" t="s">
        <v>2517</v>
      </c>
      <c r="I45" s="15">
        <v>76</v>
      </c>
      <c r="J45" s="15">
        <v>50</v>
      </c>
      <c r="K45" s="15">
        <v>20</v>
      </c>
      <c r="L45" s="15">
        <v>9</v>
      </c>
      <c r="M45" s="84">
        <v>19</v>
      </c>
      <c r="N45" s="73">
        <v>19</v>
      </c>
      <c r="O45" s="64">
        <v>3000</v>
      </c>
      <c r="P45" s="65">
        <f>Table22452368910111213141516171819202122242345678910111213141516171819202122[[#This Row],[PEMBULATAN]]*O45</f>
        <v>57000</v>
      </c>
    </row>
    <row r="46" spans="1:16" ht="39" customHeight="1" x14ac:dyDescent="0.2">
      <c r="A46" s="94"/>
      <c r="B46" s="76"/>
      <c r="C46" s="90" t="s">
        <v>2907</v>
      </c>
      <c r="D46" s="79" t="s">
        <v>82</v>
      </c>
      <c r="E46" s="13">
        <v>44421</v>
      </c>
      <c r="F46" s="77" t="s">
        <v>2516</v>
      </c>
      <c r="G46" s="13">
        <v>44424</v>
      </c>
      <c r="H46" s="78" t="s">
        <v>2517</v>
      </c>
      <c r="I46" s="15">
        <v>100</v>
      </c>
      <c r="J46" s="15">
        <v>60</v>
      </c>
      <c r="K46" s="15">
        <v>31</v>
      </c>
      <c r="L46" s="15">
        <v>12</v>
      </c>
      <c r="M46" s="84">
        <v>46.5</v>
      </c>
      <c r="N46" s="73">
        <v>47</v>
      </c>
      <c r="O46" s="64">
        <v>3000</v>
      </c>
      <c r="P46" s="65">
        <f>Table22452368910111213141516171819202122242345678910111213141516171819202122[[#This Row],[PEMBULATAN]]*O46</f>
        <v>141000</v>
      </c>
    </row>
    <row r="47" spans="1:16" ht="39" customHeight="1" x14ac:dyDescent="0.2">
      <c r="A47" s="94"/>
      <c r="B47" s="76"/>
      <c r="C47" s="90" t="s">
        <v>2908</v>
      </c>
      <c r="D47" s="79" t="s">
        <v>82</v>
      </c>
      <c r="E47" s="13">
        <v>44421</v>
      </c>
      <c r="F47" s="77" t="s">
        <v>2516</v>
      </c>
      <c r="G47" s="13">
        <v>44424</v>
      </c>
      <c r="H47" s="78" t="s">
        <v>2517</v>
      </c>
      <c r="I47" s="15">
        <v>90</v>
      </c>
      <c r="J47" s="15">
        <v>60</v>
      </c>
      <c r="K47" s="15">
        <v>36</v>
      </c>
      <c r="L47" s="15">
        <v>10</v>
      </c>
      <c r="M47" s="84">
        <v>48.6</v>
      </c>
      <c r="N47" s="73">
        <v>49</v>
      </c>
      <c r="O47" s="64">
        <v>3000</v>
      </c>
      <c r="P47" s="65">
        <f>Table22452368910111213141516171819202122242345678910111213141516171819202122[[#This Row],[PEMBULATAN]]*O47</f>
        <v>147000</v>
      </c>
    </row>
    <row r="48" spans="1:16" ht="39" customHeight="1" x14ac:dyDescent="0.2">
      <c r="A48" s="94"/>
      <c r="B48" s="76"/>
      <c r="C48" s="90" t="s">
        <v>2909</v>
      </c>
      <c r="D48" s="79" t="s">
        <v>82</v>
      </c>
      <c r="E48" s="13">
        <v>44421</v>
      </c>
      <c r="F48" s="77" t="s">
        <v>2516</v>
      </c>
      <c r="G48" s="13">
        <v>44424</v>
      </c>
      <c r="H48" s="78" t="s">
        <v>2517</v>
      </c>
      <c r="I48" s="15">
        <v>60</v>
      </c>
      <c r="J48" s="15">
        <v>30</v>
      </c>
      <c r="K48" s="15">
        <v>20</v>
      </c>
      <c r="L48" s="15">
        <v>7</v>
      </c>
      <c r="M48" s="84">
        <v>9</v>
      </c>
      <c r="N48" s="73">
        <v>9</v>
      </c>
      <c r="O48" s="64">
        <v>3000</v>
      </c>
      <c r="P48" s="65">
        <f>Table22452368910111213141516171819202122242345678910111213141516171819202122[[#This Row],[PEMBULATAN]]*O48</f>
        <v>27000</v>
      </c>
    </row>
    <row r="49" spans="1:16" ht="39" customHeight="1" x14ac:dyDescent="0.2">
      <c r="A49" s="94"/>
      <c r="B49" s="76"/>
      <c r="C49" s="90" t="s">
        <v>2910</v>
      </c>
      <c r="D49" s="79" t="s">
        <v>82</v>
      </c>
      <c r="E49" s="13">
        <v>44421</v>
      </c>
      <c r="F49" s="77" t="s">
        <v>2516</v>
      </c>
      <c r="G49" s="13">
        <v>44424</v>
      </c>
      <c r="H49" s="78" t="s">
        <v>2517</v>
      </c>
      <c r="I49" s="15">
        <v>70</v>
      </c>
      <c r="J49" s="15">
        <v>40</v>
      </c>
      <c r="K49" s="15">
        <v>31</v>
      </c>
      <c r="L49" s="15">
        <v>6</v>
      </c>
      <c r="M49" s="84">
        <v>21.7</v>
      </c>
      <c r="N49" s="73">
        <v>22</v>
      </c>
      <c r="O49" s="64">
        <v>3000</v>
      </c>
      <c r="P49" s="65">
        <f>Table22452368910111213141516171819202122242345678910111213141516171819202122[[#This Row],[PEMBULATAN]]*O49</f>
        <v>66000</v>
      </c>
    </row>
    <row r="50" spans="1:16" ht="39" customHeight="1" x14ac:dyDescent="0.2">
      <c r="A50" s="94"/>
      <c r="B50" s="76"/>
      <c r="C50" s="90" t="s">
        <v>2911</v>
      </c>
      <c r="D50" s="79" t="s">
        <v>82</v>
      </c>
      <c r="E50" s="13">
        <v>44421</v>
      </c>
      <c r="F50" s="77" t="s">
        <v>2516</v>
      </c>
      <c r="G50" s="13">
        <v>44424</v>
      </c>
      <c r="H50" s="78" t="s">
        <v>2517</v>
      </c>
      <c r="I50" s="15">
        <v>71</v>
      </c>
      <c r="J50" s="15">
        <v>52</v>
      </c>
      <c r="K50" s="15">
        <v>32</v>
      </c>
      <c r="L50" s="15">
        <v>10</v>
      </c>
      <c r="M50" s="84">
        <v>29.536000000000001</v>
      </c>
      <c r="N50" s="73">
        <v>30</v>
      </c>
      <c r="O50" s="64">
        <v>3000</v>
      </c>
      <c r="P50" s="65">
        <f>Table22452368910111213141516171819202122242345678910111213141516171819202122[[#This Row],[PEMBULATAN]]*O50</f>
        <v>90000</v>
      </c>
    </row>
    <row r="51" spans="1:16" ht="39" customHeight="1" x14ac:dyDescent="0.2">
      <c r="A51" s="94"/>
      <c r="B51" s="76"/>
      <c r="C51" s="90" t="s">
        <v>2912</v>
      </c>
      <c r="D51" s="79" t="s">
        <v>82</v>
      </c>
      <c r="E51" s="13">
        <v>44421</v>
      </c>
      <c r="F51" s="77" t="s">
        <v>2516</v>
      </c>
      <c r="G51" s="13">
        <v>44424</v>
      </c>
      <c r="H51" s="78" t="s">
        <v>2517</v>
      </c>
      <c r="I51" s="15">
        <v>62</v>
      </c>
      <c r="J51" s="15">
        <v>55</v>
      </c>
      <c r="K51" s="15">
        <v>35</v>
      </c>
      <c r="L51" s="15">
        <v>9</v>
      </c>
      <c r="M51" s="84">
        <v>29.837499999999999</v>
      </c>
      <c r="N51" s="73">
        <v>30</v>
      </c>
      <c r="O51" s="64">
        <v>3000</v>
      </c>
      <c r="P51" s="65">
        <f>Table22452368910111213141516171819202122242345678910111213141516171819202122[[#This Row],[PEMBULATAN]]*O51</f>
        <v>90000</v>
      </c>
    </row>
    <row r="52" spans="1:16" ht="39" customHeight="1" x14ac:dyDescent="0.2">
      <c r="A52" s="94"/>
      <c r="B52" s="76"/>
      <c r="C52" s="90" t="s">
        <v>2913</v>
      </c>
      <c r="D52" s="79" t="s">
        <v>82</v>
      </c>
      <c r="E52" s="13">
        <v>44421</v>
      </c>
      <c r="F52" s="77" t="s">
        <v>2516</v>
      </c>
      <c r="G52" s="13">
        <v>44424</v>
      </c>
      <c r="H52" s="78" t="s">
        <v>2517</v>
      </c>
      <c r="I52" s="15">
        <v>80</v>
      </c>
      <c r="J52" s="15">
        <v>51</v>
      </c>
      <c r="K52" s="15">
        <v>43</v>
      </c>
      <c r="L52" s="15">
        <v>10</v>
      </c>
      <c r="M52" s="84">
        <v>43.86</v>
      </c>
      <c r="N52" s="73">
        <v>44</v>
      </c>
      <c r="O52" s="64">
        <v>3000</v>
      </c>
      <c r="P52" s="65">
        <f>Table22452368910111213141516171819202122242345678910111213141516171819202122[[#This Row],[PEMBULATAN]]*O52</f>
        <v>132000</v>
      </c>
    </row>
    <row r="53" spans="1:16" ht="39" customHeight="1" x14ac:dyDescent="0.2">
      <c r="A53" s="94"/>
      <c r="B53" s="76"/>
      <c r="C53" s="90" t="s">
        <v>2914</v>
      </c>
      <c r="D53" s="79" t="s">
        <v>82</v>
      </c>
      <c r="E53" s="13">
        <v>44421</v>
      </c>
      <c r="F53" s="77" t="s">
        <v>2516</v>
      </c>
      <c r="G53" s="13">
        <v>44424</v>
      </c>
      <c r="H53" s="78" t="s">
        <v>2517</v>
      </c>
      <c r="I53" s="15">
        <v>80</v>
      </c>
      <c r="J53" s="15">
        <v>60</v>
      </c>
      <c r="K53" s="15">
        <v>31</v>
      </c>
      <c r="L53" s="15">
        <v>8</v>
      </c>
      <c r="M53" s="84">
        <v>37.200000000000003</v>
      </c>
      <c r="N53" s="73">
        <v>37</v>
      </c>
      <c r="O53" s="64">
        <v>3000</v>
      </c>
      <c r="P53" s="65">
        <f>Table22452368910111213141516171819202122242345678910111213141516171819202122[[#This Row],[PEMBULATAN]]*O53</f>
        <v>111000</v>
      </c>
    </row>
    <row r="54" spans="1:16" ht="39" customHeight="1" x14ac:dyDescent="0.2">
      <c r="A54" s="94"/>
      <c r="B54" s="76"/>
      <c r="C54" s="90" t="s">
        <v>2915</v>
      </c>
      <c r="D54" s="79" t="s">
        <v>82</v>
      </c>
      <c r="E54" s="13">
        <v>44421</v>
      </c>
      <c r="F54" s="77" t="s">
        <v>2516</v>
      </c>
      <c r="G54" s="13">
        <v>44424</v>
      </c>
      <c r="H54" s="78" t="s">
        <v>2517</v>
      </c>
      <c r="I54" s="15">
        <v>83</v>
      </c>
      <c r="J54" s="15">
        <v>55</v>
      </c>
      <c r="K54" s="15">
        <v>39</v>
      </c>
      <c r="L54" s="15">
        <v>11</v>
      </c>
      <c r="M54" s="84">
        <v>44.508749999999999</v>
      </c>
      <c r="N54" s="73">
        <v>45</v>
      </c>
      <c r="O54" s="64">
        <v>3000</v>
      </c>
      <c r="P54" s="65">
        <f>Table22452368910111213141516171819202122242345678910111213141516171819202122[[#This Row],[PEMBULATAN]]*O54</f>
        <v>135000</v>
      </c>
    </row>
    <row r="55" spans="1:16" ht="39" customHeight="1" x14ac:dyDescent="0.2">
      <c r="A55" s="94"/>
      <c r="B55" s="76"/>
      <c r="C55" s="90" t="s">
        <v>2916</v>
      </c>
      <c r="D55" s="79" t="s">
        <v>82</v>
      </c>
      <c r="E55" s="13">
        <v>44421</v>
      </c>
      <c r="F55" s="77" t="s">
        <v>2516</v>
      </c>
      <c r="G55" s="13">
        <v>44424</v>
      </c>
      <c r="H55" s="78" t="s">
        <v>2517</v>
      </c>
      <c r="I55" s="15">
        <v>96</v>
      </c>
      <c r="J55" s="15">
        <v>51</v>
      </c>
      <c r="K55" s="15">
        <v>43</v>
      </c>
      <c r="L55" s="15">
        <v>31</v>
      </c>
      <c r="M55" s="84">
        <v>52.631999999999998</v>
      </c>
      <c r="N55" s="73">
        <v>53</v>
      </c>
      <c r="O55" s="64">
        <v>3000</v>
      </c>
      <c r="P55" s="65">
        <f>Table22452368910111213141516171819202122242345678910111213141516171819202122[[#This Row],[PEMBULATAN]]*O55</f>
        <v>159000</v>
      </c>
    </row>
    <row r="56" spans="1:16" ht="39" customHeight="1" x14ac:dyDescent="0.2">
      <c r="A56" s="94"/>
      <c r="B56" s="76"/>
      <c r="C56" s="90" t="s">
        <v>2917</v>
      </c>
      <c r="D56" s="79" t="s">
        <v>82</v>
      </c>
      <c r="E56" s="13">
        <v>44421</v>
      </c>
      <c r="F56" s="77" t="s">
        <v>2516</v>
      </c>
      <c r="G56" s="13">
        <v>44424</v>
      </c>
      <c r="H56" s="78" t="s">
        <v>2517</v>
      </c>
      <c r="I56" s="15">
        <v>90</v>
      </c>
      <c r="J56" s="15">
        <v>45</v>
      </c>
      <c r="K56" s="15">
        <v>40</v>
      </c>
      <c r="L56" s="15">
        <v>25</v>
      </c>
      <c r="M56" s="84">
        <v>40.5</v>
      </c>
      <c r="N56" s="73">
        <v>41</v>
      </c>
      <c r="O56" s="64">
        <v>3000</v>
      </c>
      <c r="P56" s="65">
        <f>Table22452368910111213141516171819202122242345678910111213141516171819202122[[#This Row],[PEMBULATAN]]*O56</f>
        <v>123000</v>
      </c>
    </row>
    <row r="57" spans="1:16" ht="39" customHeight="1" x14ac:dyDescent="0.2">
      <c r="A57" s="94"/>
      <c r="B57" s="76"/>
      <c r="C57" s="90" t="s">
        <v>2918</v>
      </c>
      <c r="D57" s="79" t="s">
        <v>82</v>
      </c>
      <c r="E57" s="13">
        <v>44421</v>
      </c>
      <c r="F57" s="77" t="s">
        <v>2516</v>
      </c>
      <c r="G57" s="13">
        <v>44424</v>
      </c>
      <c r="H57" s="78" t="s">
        <v>2517</v>
      </c>
      <c r="I57" s="15">
        <v>80</v>
      </c>
      <c r="J57" s="15">
        <v>41</v>
      </c>
      <c r="K57" s="15">
        <v>39</v>
      </c>
      <c r="L57" s="15">
        <v>7</v>
      </c>
      <c r="M57" s="84">
        <v>31.98</v>
      </c>
      <c r="N57" s="73">
        <v>32</v>
      </c>
      <c r="O57" s="64">
        <v>3000</v>
      </c>
      <c r="P57" s="65">
        <f>Table22452368910111213141516171819202122242345678910111213141516171819202122[[#This Row],[PEMBULATAN]]*O57</f>
        <v>96000</v>
      </c>
    </row>
    <row r="58" spans="1:16" ht="39" customHeight="1" x14ac:dyDescent="0.2">
      <c r="A58" s="94"/>
      <c r="B58" s="76"/>
      <c r="C58" s="90" t="s">
        <v>2919</v>
      </c>
      <c r="D58" s="79" t="s">
        <v>82</v>
      </c>
      <c r="E58" s="13">
        <v>44421</v>
      </c>
      <c r="F58" s="77" t="s">
        <v>2516</v>
      </c>
      <c r="G58" s="13">
        <v>44424</v>
      </c>
      <c r="H58" s="78" t="s">
        <v>2517</v>
      </c>
      <c r="I58" s="15">
        <v>82</v>
      </c>
      <c r="J58" s="15">
        <v>45</v>
      </c>
      <c r="K58" s="15">
        <v>34</v>
      </c>
      <c r="L58" s="15">
        <v>10</v>
      </c>
      <c r="M58" s="84">
        <v>31.364999999999998</v>
      </c>
      <c r="N58" s="73">
        <v>32</v>
      </c>
      <c r="O58" s="64">
        <v>3000</v>
      </c>
      <c r="P58" s="65">
        <f>Table22452368910111213141516171819202122242345678910111213141516171819202122[[#This Row],[PEMBULATAN]]*O58</f>
        <v>96000</v>
      </c>
    </row>
    <row r="59" spans="1:16" ht="39" customHeight="1" x14ac:dyDescent="0.2">
      <c r="A59" s="94"/>
      <c r="B59" s="76"/>
      <c r="C59" s="90" t="s">
        <v>2920</v>
      </c>
      <c r="D59" s="79" t="s">
        <v>82</v>
      </c>
      <c r="E59" s="13">
        <v>44421</v>
      </c>
      <c r="F59" s="77" t="s">
        <v>2516</v>
      </c>
      <c r="G59" s="13">
        <v>44424</v>
      </c>
      <c r="H59" s="78" t="s">
        <v>2517</v>
      </c>
      <c r="I59" s="15">
        <v>64</v>
      </c>
      <c r="J59" s="15">
        <v>50</v>
      </c>
      <c r="K59" s="15">
        <v>23</v>
      </c>
      <c r="L59" s="15">
        <v>8</v>
      </c>
      <c r="M59" s="84">
        <v>18.399999999999999</v>
      </c>
      <c r="N59" s="73">
        <v>19</v>
      </c>
      <c r="O59" s="64">
        <v>3000</v>
      </c>
      <c r="P59" s="65">
        <f>Table22452368910111213141516171819202122242345678910111213141516171819202122[[#This Row],[PEMBULATAN]]*O59</f>
        <v>57000</v>
      </c>
    </row>
    <row r="60" spans="1:16" ht="39" customHeight="1" x14ac:dyDescent="0.2">
      <c r="A60" s="94"/>
      <c r="B60" s="76"/>
      <c r="C60" s="90" t="s">
        <v>2921</v>
      </c>
      <c r="D60" s="79" t="s">
        <v>82</v>
      </c>
      <c r="E60" s="13">
        <v>44421</v>
      </c>
      <c r="F60" s="77" t="s">
        <v>2516</v>
      </c>
      <c r="G60" s="13">
        <v>44424</v>
      </c>
      <c r="H60" s="78" t="s">
        <v>2517</v>
      </c>
      <c r="I60" s="15">
        <v>76</v>
      </c>
      <c r="J60" s="15">
        <v>53</v>
      </c>
      <c r="K60" s="15">
        <v>20</v>
      </c>
      <c r="L60" s="15">
        <v>9</v>
      </c>
      <c r="M60" s="84">
        <v>20.14</v>
      </c>
      <c r="N60" s="73">
        <v>20</v>
      </c>
      <c r="O60" s="64">
        <v>3000</v>
      </c>
      <c r="P60" s="65">
        <f>Table22452368910111213141516171819202122242345678910111213141516171819202122[[#This Row],[PEMBULATAN]]*O60</f>
        <v>60000</v>
      </c>
    </row>
    <row r="61" spans="1:16" ht="39" customHeight="1" x14ac:dyDescent="0.2">
      <c r="A61" s="94"/>
      <c r="B61" s="76"/>
      <c r="C61" s="90" t="s">
        <v>2922</v>
      </c>
      <c r="D61" s="79" t="s">
        <v>82</v>
      </c>
      <c r="E61" s="13">
        <v>44421</v>
      </c>
      <c r="F61" s="77" t="s">
        <v>2516</v>
      </c>
      <c r="G61" s="13">
        <v>44424</v>
      </c>
      <c r="H61" s="78" t="s">
        <v>2517</v>
      </c>
      <c r="I61" s="15">
        <v>70</v>
      </c>
      <c r="J61" s="15">
        <v>55</v>
      </c>
      <c r="K61" s="15">
        <v>29</v>
      </c>
      <c r="L61" s="15">
        <v>8</v>
      </c>
      <c r="M61" s="84">
        <v>27.912500000000001</v>
      </c>
      <c r="N61" s="73">
        <v>28</v>
      </c>
      <c r="O61" s="64">
        <v>3000</v>
      </c>
      <c r="P61" s="65">
        <f>Table22452368910111213141516171819202122242345678910111213141516171819202122[[#This Row],[PEMBULATAN]]*O61</f>
        <v>84000</v>
      </c>
    </row>
    <row r="62" spans="1:16" ht="39" customHeight="1" x14ac:dyDescent="0.2">
      <c r="A62" s="94"/>
      <c r="B62" s="76"/>
      <c r="C62" s="90" t="s">
        <v>2923</v>
      </c>
      <c r="D62" s="79" t="s">
        <v>82</v>
      </c>
      <c r="E62" s="13">
        <v>44421</v>
      </c>
      <c r="F62" s="77" t="s">
        <v>2516</v>
      </c>
      <c r="G62" s="13">
        <v>44424</v>
      </c>
      <c r="H62" s="78" t="s">
        <v>2517</v>
      </c>
      <c r="I62" s="15">
        <v>50</v>
      </c>
      <c r="J62" s="15">
        <v>50</v>
      </c>
      <c r="K62" s="15">
        <v>23</v>
      </c>
      <c r="L62" s="15">
        <v>5</v>
      </c>
      <c r="M62" s="84">
        <v>14.375</v>
      </c>
      <c r="N62" s="73">
        <v>15</v>
      </c>
      <c r="O62" s="64">
        <v>3000</v>
      </c>
      <c r="P62" s="65">
        <f>Table22452368910111213141516171819202122242345678910111213141516171819202122[[#This Row],[PEMBULATAN]]*O62</f>
        <v>45000</v>
      </c>
    </row>
    <row r="63" spans="1:16" ht="39" customHeight="1" x14ac:dyDescent="0.2">
      <c r="A63" s="94"/>
      <c r="B63" s="76"/>
      <c r="C63" s="90" t="s">
        <v>2924</v>
      </c>
      <c r="D63" s="79" t="s">
        <v>82</v>
      </c>
      <c r="E63" s="13">
        <v>44421</v>
      </c>
      <c r="F63" s="77" t="s">
        <v>2516</v>
      </c>
      <c r="G63" s="13">
        <v>44424</v>
      </c>
      <c r="H63" s="78" t="s">
        <v>2517</v>
      </c>
      <c r="I63" s="15">
        <v>83</v>
      </c>
      <c r="J63" s="15">
        <v>52</v>
      </c>
      <c r="K63" s="15">
        <v>31</v>
      </c>
      <c r="L63" s="15">
        <v>18</v>
      </c>
      <c r="M63" s="84">
        <v>33.448999999999998</v>
      </c>
      <c r="N63" s="73">
        <v>35</v>
      </c>
      <c r="O63" s="64">
        <v>3000</v>
      </c>
      <c r="P63" s="65">
        <f>Table22452368910111213141516171819202122242345678910111213141516171819202122[[#This Row],[PEMBULATAN]]*O63</f>
        <v>105000</v>
      </c>
    </row>
    <row r="64" spans="1:16" ht="39" customHeight="1" x14ac:dyDescent="0.2">
      <c r="A64" s="94"/>
      <c r="B64" s="76"/>
      <c r="C64" s="90" t="s">
        <v>2925</v>
      </c>
      <c r="D64" s="79" t="s">
        <v>82</v>
      </c>
      <c r="E64" s="13">
        <v>44421</v>
      </c>
      <c r="F64" s="77" t="s">
        <v>2516</v>
      </c>
      <c r="G64" s="13">
        <v>44424</v>
      </c>
      <c r="H64" s="78" t="s">
        <v>2517</v>
      </c>
      <c r="I64" s="15">
        <v>90</v>
      </c>
      <c r="J64" s="15">
        <v>53</v>
      </c>
      <c r="K64" s="15">
        <v>30</v>
      </c>
      <c r="L64" s="15">
        <v>18</v>
      </c>
      <c r="M64" s="84">
        <v>35.774999999999999</v>
      </c>
      <c r="N64" s="73">
        <v>36</v>
      </c>
      <c r="O64" s="64">
        <v>3000</v>
      </c>
      <c r="P64" s="65">
        <f>Table22452368910111213141516171819202122242345678910111213141516171819202122[[#This Row],[PEMBULATAN]]*O64</f>
        <v>108000</v>
      </c>
    </row>
    <row r="65" spans="1:16" ht="39" customHeight="1" x14ac:dyDescent="0.2">
      <c r="A65" s="94"/>
      <c r="B65" s="76"/>
      <c r="C65" s="90" t="s">
        <v>2926</v>
      </c>
      <c r="D65" s="79" t="s">
        <v>82</v>
      </c>
      <c r="E65" s="13">
        <v>44421</v>
      </c>
      <c r="F65" s="77" t="s">
        <v>2516</v>
      </c>
      <c r="G65" s="13">
        <v>44424</v>
      </c>
      <c r="H65" s="78" t="s">
        <v>2517</v>
      </c>
      <c r="I65" s="15">
        <v>84</v>
      </c>
      <c r="J65" s="15">
        <v>41</v>
      </c>
      <c r="K65" s="15">
        <v>32</v>
      </c>
      <c r="L65" s="15">
        <v>7</v>
      </c>
      <c r="M65" s="84">
        <v>27.552</v>
      </c>
      <c r="N65" s="73">
        <v>28</v>
      </c>
      <c r="O65" s="64">
        <v>3000</v>
      </c>
      <c r="P65" s="65">
        <f>Table22452368910111213141516171819202122242345678910111213141516171819202122[[#This Row],[PEMBULATAN]]*O65</f>
        <v>84000</v>
      </c>
    </row>
    <row r="66" spans="1:16" ht="39" customHeight="1" x14ac:dyDescent="0.2">
      <c r="A66" s="94"/>
      <c r="B66" s="76"/>
      <c r="C66" s="90" t="s">
        <v>2927</v>
      </c>
      <c r="D66" s="79" t="s">
        <v>82</v>
      </c>
      <c r="E66" s="13">
        <v>44421</v>
      </c>
      <c r="F66" s="77" t="s">
        <v>2516</v>
      </c>
      <c r="G66" s="13">
        <v>44424</v>
      </c>
      <c r="H66" s="78" t="s">
        <v>2517</v>
      </c>
      <c r="I66" s="15">
        <v>86</v>
      </c>
      <c r="J66" s="15">
        <v>52</v>
      </c>
      <c r="K66" s="15">
        <v>42</v>
      </c>
      <c r="L66" s="15">
        <v>21</v>
      </c>
      <c r="M66" s="84">
        <v>46.956000000000003</v>
      </c>
      <c r="N66" s="73">
        <v>47</v>
      </c>
      <c r="O66" s="64">
        <v>3000</v>
      </c>
      <c r="P66" s="65">
        <f>Table22452368910111213141516171819202122242345678910111213141516171819202122[[#This Row],[PEMBULATAN]]*O66</f>
        <v>141000</v>
      </c>
    </row>
    <row r="67" spans="1:16" ht="39" customHeight="1" x14ac:dyDescent="0.2">
      <c r="A67" s="94"/>
      <c r="B67" s="76"/>
      <c r="C67" s="90" t="s">
        <v>2928</v>
      </c>
      <c r="D67" s="79" t="s">
        <v>82</v>
      </c>
      <c r="E67" s="13">
        <v>44421</v>
      </c>
      <c r="F67" s="77" t="s">
        <v>2516</v>
      </c>
      <c r="G67" s="13">
        <v>44424</v>
      </c>
      <c r="H67" s="78" t="s">
        <v>2517</v>
      </c>
      <c r="I67" s="15">
        <v>78</v>
      </c>
      <c r="J67" s="15">
        <v>48</v>
      </c>
      <c r="K67" s="15">
        <v>25</v>
      </c>
      <c r="L67" s="15">
        <v>10</v>
      </c>
      <c r="M67" s="84">
        <v>23.4</v>
      </c>
      <c r="N67" s="73">
        <v>24</v>
      </c>
      <c r="O67" s="64">
        <v>3000</v>
      </c>
      <c r="P67" s="65">
        <f>Table22452368910111213141516171819202122242345678910111213141516171819202122[[#This Row],[PEMBULATAN]]*O67</f>
        <v>72000</v>
      </c>
    </row>
    <row r="68" spans="1:16" ht="39" customHeight="1" x14ac:dyDescent="0.2">
      <c r="A68" s="94"/>
      <c r="B68" s="76"/>
      <c r="C68" s="90" t="s">
        <v>2929</v>
      </c>
      <c r="D68" s="79" t="s">
        <v>82</v>
      </c>
      <c r="E68" s="13">
        <v>44421</v>
      </c>
      <c r="F68" s="77" t="s">
        <v>2516</v>
      </c>
      <c r="G68" s="13">
        <v>44424</v>
      </c>
      <c r="H68" s="78" t="s">
        <v>2517</v>
      </c>
      <c r="I68" s="15">
        <v>21</v>
      </c>
      <c r="J68" s="15">
        <v>16</v>
      </c>
      <c r="K68" s="15">
        <v>17</v>
      </c>
      <c r="L68" s="15">
        <v>1</v>
      </c>
      <c r="M68" s="84">
        <v>1.4279999999999999</v>
      </c>
      <c r="N68" s="73">
        <v>1</v>
      </c>
      <c r="O68" s="64">
        <v>3000</v>
      </c>
      <c r="P68" s="65">
        <f>Table22452368910111213141516171819202122242345678910111213141516171819202122[[#This Row],[PEMBULATAN]]*O68</f>
        <v>3000</v>
      </c>
    </row>
    <row r="69" spans="1:16" ht="39" customHeight="1" x14ac:dyDescent="0.2">
      <c r="A69" s="94"/>
      <c r="B69" s="76"/>
      <c r="C69" s="90" t="s">
        <v>2930</v>
      </c>
      <c r="D69" s="79" t="s">
        <v>82</v>
      </c>
      <c r="E69" s="13">
        <v>44421</v>
      </c>
      <c r="F69" s="77" t="s">
        <v>2516</v>
      </c>
      <c r="G69" s="13">
        <v>44424</v>
      </c>
      <c r="H69" s="78" t="s">
        <v>2517</v>
      </c>
      <c r="I69" s="15">
        <v>75</v>
      </c>
      <c r="J69" s="15">
        <v>52</v>
      </c>
      <c r="K69" s="15">
        <v>37</v>
      </c>
      <c r="L69" s="15">
        <v>16</v>
      </c>
      <c r="M69" s="84">
        <v>36.075000000000003</v>
      </c>
      <c r="N69" s="73">
        <v>36</v>
      </c>
      <c r="O69" s="64">
        <v>3000</v>
      </c>
      <c r="P69" s="65">
        <f>Table22452368910111213141516171819202122242345678910111213141516171819202122[[#This Row],[PEMBULATAN]]*O69</f>
        <v>108000</v>
      </c>
    </row>
    <row r="70" spans="1:16" ht="39" customHeight="1" x14ac:dyDescent="0.2">
      <c r="A70" s="94"/>
      <c r="B70" s="76"/>
      <c r="C70" s="90" t="s">
        <v>2931</v>
      </c>
      <c r="D70" s="79" t="s">
        <v>82</v>
      </c>
      <c r="E70" s="13">
        <v>44421</v>
      </c>
      <c r="F70" s="77" t="s">
        <v>2516</v>
      </c>
      <c r="G70" s="13">
        <v>44424</v>
      </c>
      <c r="H70" s="78" t="s">
        <v>2517</v>
      </c>
      <c r="I70" s="15">
        <v>50</v>
      </c>
      <c r="J70" s="15">
        <v>32</v>
      </c>
      <c r="K70" s="15">
        <v>19</v>
      </c>
      <c r="L70" s="15">
        <v>3</v>
      </c>
      <c r="M70" s="84">
        <v>7.6</v>
      </c>
      <c r="N70" s="73">
        <v>8</v>
      </c>
      <c r="O70" s="64">
        <v>3000</v>
      </c>
      <c r="P70" s="65">
        <f>Table22452368910111213141516171819202122242345678910111213141516171819202122[[#This Row],[PEMBULATAN]]*O70</f>
        <v>24000</v>
      </c>
    </row>
    <row r="71" spans="1:16" ht="39" customHeight="1" x14ac:dyDescent="0.2">
      <c r="A71" s="94"/>
      <c r="B71" s="76"/>
      <c r="C71" s="90" t="s">
        <v>2932</v>
      </c>
      <c r="D71" s="79" t="s">
        <v>82</v>
      </c>
      <c r="E71" s="13">
        <v>44421</v>
      </c>
      <c r="F71" s="77" t="s">
        <v>2516</v>
      </c>
      <c r="G71" s="13">
        <v>44424</v>
      </c>
      <c r="H71" s="78" t="s">
        <v>2517</v>
      </c>
      <c r="I71" s="15">
        <v>53</v>
      </c>
      <c r="J71" s="15">
        <v>64</v>
      </c>
      <c r="K71" s="15">
        <v>13</v>
      </c>
      <c r="L71" s="15">
        <v>6</v>
      </c>
      <c r="M71" s="84">
        <v>11.023999999999999</v>
      </c>
      <c r="N71" s="73">
        <v>11</v>
      </c>
      <c r="O71" s="64">
        <v>3000</v>
      </c>
      <c r="P71" s="65">
        <f>Table22452368910111213141516171819202122242345678910111213141516171819202122[[#This Row],[PEMBULATAN]]*O71</f>
        <v>33000</v>
      </c>
    </row>
    <row r="72" spans="1:16" ht="39" customHeight="1" x14ac:dyDescent="0.2">
      <c r="A72" s="94"/>
      <c r="B72" s="76"/>
      <c r="C72" s="90" t="s">
        <v>2933</v>
      </c>
      <c r="D72" s="79" t="s">
        <v>82</v>
      </c>
      <c r="E72" s="13">
        <v>44421</v>
      </c>
      <c r="F72" s="77" t="s">
        <v>2516</v>
      </c>
      <c r="G72" s="13">
        <v>44424</v>
      </c>
      <c r="H72" s="78" t="s">
        <v>2517</v>
      </c>
      <c r="I72" s="15">
        <v>56</v>
      </c>
      <c r="J72" s="15">
        <v>38</v>
      </c>
      <c r="K72" s="15">
        <v>20</v>
      </c>
      <c r="L72" s="15">
        <v>2</v>
      </c>
      <c r="M72" s="84">
        <v>10.64</v>
      </c>
      <c r="N72" s="73">
        <v>11</v>
      </c>
      <c r="O72" s="64">
        <v>3000</v>
      </c>
      <c r="P72" s="65">
        <f>Table22452368910111213141516171819202122242345678910111213141516171819202122[[#This Row],[PEMBULATAN]]*O72</f>
        <v>33000</v>
      </c>
    </row>
    <row r="73" spans="1:16" ht="39" customHeight="1" x14ac:dyDescent="0.2">
      <c r="A73" s="94"/>
      <c r="B73" s="76"/>
      <c r="C73" s="90" t="s">
        <v>2934</v>
      </c>
      <c r="D73" s="79" t="s">
        <v>82</v>
      </c>
      <c r="E73" s="13">
        <v>44421</v>
      </c>
      <c r="F73" s="77" t="s">
        <v>2516</v>
      </c>
      <c r="G73" s="13">
        <v>44424</v>
      </c>
      <c r="H73" s="78" t="s">
        <v>2517</v>
      </c>
      <c r="I73" s="15">
        <v>43</v>
      </c>
      <c r="J73" s="15">
        <v>40</v>
      </c>
      <c r="K73" s="15">
        <v>41</v>
      </c>
      <c r="L73" s="15">
        <v>5</v>
      </c>
      <c r="M73" s="84">
        <v>17.63</v>
      </c>
      <c r="N73" s="73">
        <v>18</v>
      </c>
      <c r="O73" s="64">
        <v>3000</v>
      </c>
      <c r="P73" s="65">
        <f>Table22452368910111213141516171819202122242345678910111213141516171819202122[[#This Row],[PEMBULATAN]]*O73</f>
        <v>54000</v>
      </c>
    </row>
    <row r="74" spans="1:16" ht="39" customHeight="1" x14ac:dyDescent="0.2">
      <c r="A74" s="94"/>
      <c r="B74" s="76"/>
      <c r="C74" s="90" t="s">
        <v>2935</v>
      </c>
      <c r="D74" s="79" t="s">
        <v>82</v>
      </c>
      <c r="E74" s="13">
        <v>44421</v>
      </c>
      <c r="F74" s="77" t="s">
        <v>2516</v>
      </c>
      <c r="G74" s="13">
        <v>44424</v>
      </c>
      <c r="H74" s="78" t="s">
        <v>2517</v>
      </c>
      <c r="I74" s="15">
        <v>61</v>
      </c>
      <c r="J74" s="15">
        <v>35</v>
      </c>
      <c r="K74" s="15">
        <v>24</v>
      </c>
      <c r="L74" s="15">
        <v>4</v>
      </c>
      <c r="M74" s="84">
        <v>12.81</v>
      </c>
      <c r="N74" s="73">
        <v>13</v>
      </c>
      <c r="O74" s="64">
        <v>3000</v>
      </c>
      <c r="P74" s="65">
        <f>Table22452368910111213141516171819202122242345678910111213141516171819202122[[#This Row],[PEMBULATAN]]*O74</f>
        <v>39000</v>
      </c>
    </row>
    <row r="75" spans="1:16" ht="39" customHeight="1" x14ac:dyDescent="0.2">
      <c r="A75" s="94"/>
      <c r="B75" s="76"/>
      <c r="C75" s="90" t="s">
        <v>2936</v>
      </c>
      <c r="D75" s="79" t="s">
        <v>82</v>
      </c>
      <c r="E75" s="13">
        <v>44421</v>
      </c>
      <c r="F75" s="77" t="s">
        <v>2516</v>
      </c>
      <c r="G75" s="13">
        <v>44424</v>
      </c>
      <c r="H75" s="78" t="s">
        <v>2517</v>
      </c>
      <c r="I75" s="15">
        <v>70</v>
      </c>
      <c r="J75" s="15">
        <v>52</v>
      </c>
      <c r="K75" s="15">
        <v>31</v>
      </c>
      <c r="L75" s="15">
        <v>9</v>
      </c>
      <c r="M75" s="84">
        <v>28.21</v>
      </c>
      <c r="N75" s="73">
        <v>28</v>
      </c>
      <c r="O75" s="64">
        <v>3000</v>
      </c>
      <c r="P75" s="65">
        <f>Table22452368910111213141516171819202122242345678910111213141516171819202122[[#This Row],[PEMBULATAN]]*O75</f>
        <v>84000</v>
      </c>
    </row>
    <row r="76" spans="1:16" ht="39" customHeight="1" x14ac:dyDescent="0.2">
      <c r="A76" s="94"/>
      <c r="B76" s="76"/>
      <c r="C76" s="90" t="s">
        <v>2937</v>
      </c>
      <c r="D76" s="79" t="s">
        <v>82</v>
      </c>
      <c r="E76" s="13">
        <v>44421</v>
      </c>
      <c r="F76" s="77" t="s">
        <v>2516</v>
      </c>
      <c r="G76" s="13">
        <v>44424</v>
      </c>
      <c r="H76" s="78" t="s">
        <v>2517</v>
      </c>
      <c r="I76" s="15">
        <v>89</v>
      </c>
      <c r="J76" s="15">
        <v>57</v>
      </c>
      <c r="K76" s="15">
        <v>33</v>
      </c>
      <c r="L76" s="15">
        <v>22</v>
      </c>
      <c r="M76" s="84">
        <v>41.852249999999998</v>
      </c>
      <c r="N76" s="73">
        <v>42</v>
      </c>
      <c r="O76" s="64">
        <v>3000</v>
      </c>
      <c r="P76" s="65">
        <f>Table22452368910111213141516171819202122242345678910111213141516171819202122[[#This Row],[PEMBULATAN]]*O76</f>
        <v>126000</v>
      </c>
    </row>
    <row r="77" spans="1:16" ht="39" customHeight="1" x14ac:dyDescent="0.2">
      <c r="A77" s="94"/>
      <c r="B77" s="76"/>
      <c r="C77" s="90" t="s">
        <v>2938</v>
      </c>
      <c r="D77" s="79" t="s">
        <v>82</v>
      </c>
      <c r="E77" s="13">
        <v>44421</v>
      </c>
      <c r="F77" s="77" t="s">
        <v>2516</v>
      </c>
      <c r="G77" s="13">
        <v>44424</v>
      </c>
      <c r="H77" s="78" t="s">
        <v>2517</v>
      </c>
      <c r="I77" s="15">
        <v>61</v>
      </c>
      <c r="J77" s="15">
        <v>51</v>
      </c>
      <c r="K77" s="15">
        <v>22</v>
      </c>
      <c r="L77" s="15">
        <v>6</v>
      </c>
      <c r="M77" s="84">
        <v>17.110499999999998</v>
      </c>
      <c r="N77" s="73">
        <v>17</v>
      </c>
      <c r="O77" s="64">
        <v>3000</v>
      </c>
      <c r="P77" s="65">
        <f>Table22452368910111213141516171819202122242345678910111213141516171819202122[[#This Row],[PEMBULATAN]]*O77</f>
        <v>51000</v>
      </c>
    </row>
    <row r="78" spans="1:16" ht="39" customHeight="1" x14ac:dyDescent="0.2">
      <c r="A78" s="94"/>
      <c r="B78" s="76"/>
      <c r="C78" s="90" t="s">
        <v>2939</v>
      </c>
      <c r="D78" s="79" t="s">
        <v>82</v>
      </c>
      <c r="E78" s="13">
        <v>44421</v>
      </c>
      <c r="F78" s="77" t="s">
        <v>2516</v>
      </c>
      <c r="G78" s="13">
        <v>44424</v>
      </c>
      <c r="H78" s="78" t="s">
        <v>2517</v>
      </c>
      <c r="I78" s="15">
        <v>80</v>
      </c>
      <c r="J78" s="15">
        <v>52</v>
      </c>
      <c r="K78" s="15">
        <v>33</v>
      </c>
      <c r="L78" s="15">
        <v>17</v>
      </c>
      <c r="M78" s="84">
        <v>34.32</v>
      </c>
      <c r="N78" s="73">
        <v>34</v>
      </c>
      <c r="O78" s="64">
        <v>3000</v>
      </c>
      <c r="P78" s="65">
        <f>Table22452368910111213141516171819202122242345678910111213141516171819202122[[#This Row],[PEMBULATAN]]*O78</f>
        <v>102000</v>
      </c>
    </row>
    <row r="79" spans="1:16" ht="39" customHeight="1" x14ac:dyDescent="0.2">
      <c r="A79" s="94"/>
      <c r="B79" s="76"/>
      <c r="C79" s="90" t="s">
        <v>2940</v>
      </c>
      <c r="D79" s="79" t="s">
        <v>82</v>
      </c>
      <c r="E79" s="13">
        <v>44421</v>
      </c>
      <c r="F79" s="77" t="s">
        <v>2516</v>
      </c>
      <c r="G79" s="13">
        <v>44424</v>
      </c>
      <c r="H79" s="78" t="s">
        <v>2517</v>
      </c>
      <c r="I79" s="15">
        <v>95</v>
      </c>
      <c r="J79" s="15">
        <v>61</v>
      </c>
      <c r="K79" s="15">
        <v>34</v>
      </c>
      <c r="L79" s="15">
        <v>17</v>
      </c>
      <c r="M79" s="84">
        <v>49.2575</v>
      </c>
      <c r="N79" s="73">
        <v>49</v>
      </c>
      <c r="O79" s="64">
        <v>3000</v>
      </c>
      <c r="P79" s="65">
        <f>Table22452368910111213141516171819202122242345678910111213141516171819202122[[#This Row],[PEMBULATAN]]*O79</f>
        <v>147000</v>
      </c>
    </row>
    <row r="80" spans="1:16" ht="39" customHeight="1" x14ac:dyDescent="0.2">
      <c r="A80" s="94"/>
      <c r="B80" s="76"/>
      <c r="C80" s="90" t="s">
        <v>2941</v>
      </c>
      <c r="D80" s="79" t="s">
        <v>82</v>
      </c>
      <c r="E80" s="13">
        <v>44421</v>
      </c>
      <c r="F80" s="77" t="s">
        <v>2516</v>
      </c>
      <c r="G80" s="13">
        <v>44424</v>
      </c>
      <c r="H80" s="78" t="s">
        <v>2517</v>
      </c>
      <c r="I80" s="15">
        <v>90</v>
      </c>
      <c r="J80" s="15">
        <v>62</v>
      </c>
      <c r="K80" s="15">
        <v>33</v>
      </c>
      <c r="L80" s="15">
        <v>31</v>
      </c>
      <c r="M80" s="84">
        <v>46.034999999999997</v>
      </c>
      <c r="N80" s="73">
        <v>46</v>
      </c>
      <c r="O80" s="64">
        <v>3000</v>
      </c>
      <c r="P80" s="65">
        <f>Table22452368910111213141516171819202122242345678910111213141516171819202122[[#This Row],[PEMBULATAN]]*O80</f>
        <v>138000</v>
      </c>
    </row>
    <row r="81" spans="1:16" ht="39" customHeight="1" x14ac:dyDescent="0.2">
      <c r="A81" s="94"/>
      <c r="B81" s="76"/>
      <c r="C81" s="90" t="s">
        <v>2942</v>
      </c>
      <c r="D81" s="79" t="s">
        <v>82</v>
      </c>
      <c r="E81" s="13">
        <v>44421</v>
      </c>
      <c r="F81" s="77" t="s">
        <v>2516</v>
      </c>
      <c r="G81" s="13">
        <v>44424</v>
      </c>
      <c r="H81" s="78" t="s">
        <v>2517</v>
      </c>
      <c r="I81" s="15">
        <v>70</v>
      </c>
      <c r="J81" s="15">
        <v>53</v>
      </c>
      <c r="K81" s="15">
        <v>28</v>
      </c>
      <c r="L81" s="15">
        <v>8</v>
      </c>
      <c r="M81" s="84">
        <v>25.97</v>
      </c>
      <c r="N81" s="73">
        <v>26</v>
      </c>
      <c r="O81" s="64">
        <v>3000</v>
      </c>
      <c r="P81" s="65">
        <f>Table22452368910111213141516171819202122242345678910111213141516171819202122[[#This Row],[PEMBULATAN]]*O81</f>
        <v>78000</v>
      </c>
    </row>
    <row r="82" spans="1:16" ht="39" customHeight="1" x14ac:dyDescent="0.2">
      <c r="A82" s="94"/>
      <c r="B82" s="76"/>
      <c r="C82" s="90" t="s">
        <v>2943</v>
      </c>
      <c r="D82" s="79" t="s">
        <v>82</v>
      </c>
      <c r="E82" s="13">
        <v>44421</v>
      </c>
      <c r="F82" s="77" t="s">
        <v>2516</v>
      </c>
      <c r="G82" s="13">
        <v>44424</v>
      </c>
      <c r="H82" s="78" t="s">
        <v>2517</v>
      </c>
      <c r="I82" s="15">
        <v>80</v>
      </c>
      <c r="J82" s="15">
        <v>60</v>
      </c>
      <c r="K82" s="15">
        <v>31</v>
      </c>
      <c r="L82" s="15">
        <v>10</v>
      </c>
      <c r="M82" s="84">
        <v>37.200000000000003</v>
      </c>
      <c r="N82" s="73">
        <v>37</v>
      </c>
      <c r="O82" s="64">
        <v>3000</v>
      </c>
      <c r="P82" s="65">
        <f>Table22452368910111213141516171819202122242345678910111213141516171819202122[[#This Row],[PEMBULATAN]]*O82</f>
        <v>111000</v>
      </c>
    </row>
    <row r="83" spans="1:16" ht="39" customHeight="1" x14ac:dyDescent="0.2">
      <c r="A83" s="94"/>
      <c r="B83" s="76"/>
      <c r="C83" s="90" t="s">
        <v>2944</v>
      </c>
      <c r="D83" s="79" t="s">
        <v>82</v>
      </c>
      <c r="E83" s="13">
        <v>44421</v>
      </c>
      <c r="F83" s="77" t="s">
        <v>2516</v>
      </c>
      <c r="G83" s="13">
        <v>44424</v>
      </c>
      <c r="H83" s="78" t="s">
        <v>2517</v>
      </c>
      <c r="I83" s="15">
        <v>81</v>
      </c>
      <c r="J83" s="15">
        <v>50</v>
      </c>
      <c r="K83" s="15">
        <v>19</v>
      </c>
      <c r="L83" s="15">
        <v>7</v>
      </c>
      <c r="M83" s="84">
        <v>19.237500000000001</v>
      </c>
      <c r="N83" s="73">
        <v>19</v>
      </c>
      <c r="O83" s="64">
        <v>3000</v>
      </c>
      <c r="P83" s="65">
        <f>Table22452368910111213141516171819202122242345678910111213141516171819202122[[#This Row],[PEMBULATAN]]*O83</f>
        <v>57000</v>
      </c>
    </row>
    <row r="84" spans="1:16" ht="39" customHeight="1" x14ac:dyDescent="0.2">
      <c r="A84" s="94"/>
      <c r="B84" s="76"/>
      <c r="C84" s="90" t="s">
        <v>2945</v>
      </c>
      <c r="D84" s="79" t="s">
        <v>82</v>
      </c>
      <c r="E84" s="13">
        <v>44421</v>
      </c>
      <c r="F84" s="77" t="s">
        <v>2516</v>
      </c>
      <c r="G84" s="13">
        <v>44424</v>
      </c>
      <c r="H84" s="78" t="s">
        <v>2517</v>
      </c>
      <c r="I84" s="15">
        <v>90</v>
      </c>
      <c r="J84" s="15">
        <v>59</v>
      </c>
      <c r="K84" s="15">
        <v>17</v>
      </c>
      <c r="L84" s="15">
        <v>9</v>
      </c>
      <c r="M84" s="84">
        <v>22.567499999999999</v>
      </c>
      <c r="N84" s="73">
        <v>23</v>
      </c>
      <c r="O84" s="64">
        <v>3000</v>
      </c>
      <c r="P84" s="65">
        <f>Table22452368910111213141516171819202122242345678910111213141516171819202122[[#This Row],[PEMBULATAN]]*O84</f>
        <v>69000</v>
      </c>
    </row>
    <row r="85" spans="1:16" ht="39" customHeight="1" x14ac:dyDescent="0.2">
      <c r="A85" s="94"/>
      <c r="B85" s="76"/>
      <c r="C85" s="90" t="s">
        <v>2946</v>
      </c>
      <c r="D85" s="79" t="s">
        <v>82</v>
      </c>
      <c r="E85" s="13">
        <v>44421</v>
      </c>
      <c r="F85" s="77" t="s">
        <v>2516</v>
      </c>
      <c r="G85" s="13">
        <v>44424</v>
      </c>
      <c r="H85" s="78" t="s">
        <v>2517</v>
      </c>
      <c r="I85" s="15">
        <v>93</v>
      </c>
      <c r="J85" s="15">
        <v>50</v>
      </c>
      <c r="K85" s="15">
        <v>30</v>
      </c>
      <c r="L85" s="15">
        <v>6</v>
      </c>
      <c r="M85" s="84">
        <v>34.875</v>
      </c>
      <c r="N85" s="73">
        <v>35</v>
      </c>
      <c r="O85" s="64">
        <v>3000</v>
      </c>
      <c r="P85" s="65">
        <f>Table22452368910111213141516171819202122242345678910111213141516171819202122[[#This Row],[PEMBULATAN]]*O85</f>
        <v>105000</v>
      </c>
    </row>
    <row r="86" spans="1:16" ht="39" customHeight="1" x14ac:dyDescent="0.2">
      <c r="A86" s="94"/>
      <c r="B86" s="76"/>
      <c r="C86" s="90" t="s">
        <v>2947</v>
      </c>
      <c r="D86" s="79" t="s">
        <v>82</v>
      </c>
      <c r="E86" s="13">
        <v>44421</v>
      </c>
      <c r="F86" s="77" t="s">
        <v>2516</v>
      </c>
      <c r="G86" s="13">
        <v>44424</v>
      </c>
      <c r="H86" s="78" t="s">
        <v>2517</v>
      </c>
      <c r="I86" s="15">
        <v>66</v>
      </c>
      <c r="J86" s="15">
        <v>62</v>
      </c>
      <c r="K86" s="15">
        <v>30</v>
      </c>
      <c r="L86" s="15">
        <v>9</v>
      </c>
      <c r="M86" s="84">
        <v>30.69</v>
      </c>
      <c r="N86" s="73">
        <v>31</v>
      </c>
      <c r="O86" s="64">
        <v>3000</v>
      </c>
      <c r="P86" s="65">
        <f>Table22452368910111213141516171819202122242345678910111213141516171819202122[[#This Row],[PEMBULATAN]]*O86</f>
        <v>93000</v>
      </c>
    </row>
    <row r="87" spans="1:16" ht="39" customHeight="1" x14ac:dyDescent="0.2">
      <c r="A87" s="94"/>
      <c r="B87" s="76"/>
      <c r="C87" s="90" t="s">
        <v>2948</v>
      </c>
      <c r="D87" s="79" t="s">
        <v>82</v>
      </c>
      <c r="E87" s="13">
        <v>44421</v>
      </c>
      <c r="F87" s="77" t="s">
        <v>2516</v>
      </c>
      <c r="G87" s="13">
        <v>44424</v>
      </c>
      <c r="H87" s="78" t="s">
        <v>2517</v>
      </c>
      <c r="I87" s="15">
        <v>82</v>
      </c>
      <c r="J87" s="15">
        <v>52</v>
      </c>
      <c r="K87" s="15">
        <v>30</v>
      </c>
      <c r="L87" s="15">
        <v>13</v>
      </c>
      <c r="M87" s="84">
        <v>31.98</v>
      </c>
      <c r="N87" s="73">
        <v>32</v>
      </c>
      <c r="O87" s="64">
        <v>3000</v>
      </c>
      <c r="P87" s="65">
        <f>Table22452368910111213141516171819202122242345678910111213141516171819202122[[#This Row],[PEMBULATAN]]*O87</f>
        <v>96000</v>
      </c>
    </row>
    <row r="88" spans="1:16" ht="39" customHeight="1" x14ac:dyDescent="0.2">
      <c r="A88" s="94"/>
      <c r="B88" s="76"/>
      <c r="C88" s="90" t="s">
        <v>2949</v>
      </c>
      <c r="D88" s="79" t="s">
        <v>82</v>
      </c>
      <c r="E88" s="13">
        <v>44421</v>
      </c>
      <c r="F88" s="77" t="s">
        <v>2516</v>
      </c>
      <c r="G88" s="13">
        <v>44424</v>
      </c>
      <c r="H88" s="78" t="s">
        <v>2517</v>
      </c>
      <c r="I88" s="15">
        <v>91</v>
      </c>
      <c r="J88" s="15">
        <v>53</v>
      </c>
      <c r="K88" s="15">
        <v>43</v>
      </c>
      <c r="L88" s="15">
        <v>20</v>
      </c>
      <c r="M88" s="84">
        <v>51.847250000000003</v>
      </c>
      <c r="N88" s="73">
        <v>52</v>
      </c>
      <c r="O88" s="64">
        <v>3000</v>
      </c>
      <c r="P88" s="65">
        <f>Table22452368910111213141516171819202122242345678910111213141516171819202122[[#This Row],[PEMBULATAN]]*O88</f>
        <v>156000</v>
      </c>
    </row>
    <row r="89" spans="1:16" ht="39" customHeight="1" x14ac:dyDescent="0.2">
      <c r="A89" s="94"/>
      <c r="B89" s="76"/>
      <c r="C89" s="90" t="s">
        <v>2950</v>
      </c>
      <c r="D89" s="79" t="s">
        <v>82</v>
      </c>
      <c r="E89" s="13">
        <v>44421</v>
      </c>
      <c r="F89" s="77" t="s">
        <v>2516</v>
      </c>
      <c r="G89" s="13">
        <v>44424</v>
      </c>
      <c r="H89" s="78" t="s">
        <v>2517</v>
      </c>
      <c r="I89" s="15">
        <v>100</v>
      </c>
      <c r="J89" s="15">
        <v>47</v>
      </c>
      <c r="K89" s="15">
        <v>40</v>
      </c>
      <c r="L89" s="15">
        <v>23</v>
      </c>
      <c r="M89" s="84">
        <v>47</v>
      </c>
      <c r="N89" s="73">
        <v>47</v>
      </c>
      <c r="O89" s="64">
        <v>3000</v>
      </c>
      <c r="P89" s="65">
        <f>Table22452368910111213141516171819202122242345678910111213141516171819202122[[#This Row],[PEMBULATAN]]*O89</f>
        <v>141000</v>
      </c>
    </row>
    <row r="90" spans="1:16" ht="39" customHeight="1" x14ac:dyDescent="0.2">
      <c r="A90" s="94"/>
      <c r="B90" s="76"/>
      <c r="C90" s="90" t="s">
        <v>2951</v>
      </c>
      <c r="D90" s="79" t="s">
        <v>82</v>
      </c>
      <c r="E90" s="13">
        <v>44421</v>
      </c>
      <c r="F90" s="77" t="s">
        <v>2516</v>
      </c>
      <c r="G90" s="13">
        <v>44424</v>
      </c>
      <c r="H90" s="78" t="s">
        <v>2517</v>
      </c>
      <c r="I90" s="15">
        <v>90</v>
      </c>
      <c r="J90" s="15">
        <v>56</v>
      </c>
      <c r="K90" s="15">
        <v>19</v>
      </c>
      <c r="L90" s="15">
        <v>13</v>
      </c>
      <c r="M90" s="84">
        <v>23.94</v>
      </c>
      <c r="N90" s="73">
        <v>24</v>
      </c>
      <c r="O90" s="64">
        <v>3000</v>
      </c>
      <c r="P90" s="65">
        <f>Table22452368910111213141516171819202122242345678910111213141516171819202122[[#This Row],[PEMBULATAN]]*O90</f>
        <v>72000</v>
      </c>
    </row>
    <row r="91" spans="1:16" ht="39" customHeight="1" x14ac:dyDescent="0.2">
      <c r="A91" s="94"/>
      <c r="B91" s="76"/>
      <c r="C91" s="90" t="s">
        <v>2952</v>
      </c>
      <c r="D91" s="79" t="s">
        <v>82</v>
      </c>
      <c r="E91" s="13">
        <v>44421</v>
      </c>
      <c r="F91" s="77" t="s">
        <v>2516</v>
      </c>
      <c r="G91" s="13">
        <v>44424</v>
      </c>
      <c r="H91" s="78" t="s">
        <v>2517</v>
      </c>
      <c r="I91" s="15">
        <v>50</v>
      </c>
      <c r="J91" s="15">
        <v>36</v>
      </c>
      <c r="K91" s="15">
        <v>15</v>
      </c>
      <c r="L91" s="15">
        <v>8</v>
      </c>
      <c r="M91" s="84">
        <v>6.75</v>
      </c>
      <c r="N91" s="73">
        <v>8</v>
      </c>
      <c r="O91" s="64">
        <v>3000</v>
      </c>
      <c r="P91" s="65">
        <f>Table22452368910111213141516171819202122242345678910111213141516171819202122[[#This Row],[PEMBULATAN]]*O91</f>
        <v>24000</v>
      </c>
    </row>
    <row r="92" spans="1:16" ht="39" customHeight="1" x14ac:dyDescent="0.2">
      <c r="A92" s="94"/>
      <c r="B92" s="76"/>
      <c r="C92" s="90" t="s">
        <v>2953</v>
      </c>
      <c r="D92" s="79" t="s">
        <v>82</v>
      </c>
      <c r="E92" s="13">
        <v>44421</v>
      </c>
      <c r="F92" s="77" t="s">
        <v>2516</v>
      </c>
      <c r="G92" s="13">
        <v>44424</v>
      </c>
      <c r="H92" s="78" t="s">
        <v>2517</v>
      </c>
      <c r="I92" s="15">
        <v>89</v>
      </c>
      <c r="J92" s="15">
        <v>50</v>
      </c>
      <c r="K92" s="15">
        <v>32</v>
      </c>
      <c r="L92" s="15">
        <v>32</v>
      </c>
      <c r="M92" s="84">
        <v>35.6</v>
      </c>
      <c r="N92" s="73">
        <v>36</v>
      </c>
      <c r="O92" s="64">
        <v>3000</v>
      </c>
      <c r="P92" s="65">
        <f>Table22452368910111213141516171819202122242345678910111213141516171819202122[[#This Row],[PEMBULATAN]]*O92</f>
        <v>108000</v>
      </c>
    </row>
    <row r="93" spans="1:16" ht="39" customHeight="1" x14ac:dyDescent="0.2">
      <c r="A93" s="94"/>
      <c r="B93" s="76"/>
      <c r="C93" s="90" t="s">
        <v>2954</v>
      </c>
      <c r="D93" s="79" t="s">
        <v>82</v>
      </c>
      <c r="E93" s="13">
        <v>44421</v>
      </c>
      <c r="F93" s="77" t="s">
        <v>2516</v>
      </c>
      <c r="G93" s="13">
        <v>44424</v>
      </c>
      <c r="H93" s="78" t="s">
        <v>2517</v>
      </c>
      <c r="I93" s="15">
        <v>78</v>
      </c>
      <c r="J93" s="15">
        <v>50</v>
      </c>
      <c r="K93" s="15">
        <v>31</v>
      </c>
      <c r="L93" s="15">
        <v>10</v>
      </c>
      <c r="M93" s="84">
        <v>30.225000000000001</v>
      </c>
      <c r="N93" s="73">
        <v>30</v>
      </c>
      <c r="O93" s="64">
        <v>3000</v>
      </c>
      <c r="P93" s="65">
        <f>Table22452368910111213141516171819202122242345678910111213141516171819202122[[#This Row],[PEMBULATAN]]*O93</f>
        <v>90000</v>
      </c>
    </row>
    <row r="94" spans="1:16" ht="39" customHeight="1" x14ac:dyDescent="0.2">
      <c r="A94" s="94"/>
      <c r="B94" s="76"/>
      <c r="C94" s="90" t="s">
        <v>2955</v>
      </c>
      <c r="D94" s="79" t="s">
        <v>82</v>
      </c>
      <c r="E94" s="13">
        <v>44421</v>
      </c>
      <c r="F94" s="77" t="s">
        <v>2516</v>
      </c>
      <c r="G94" s="13">
        <v>44424</v>
      </c>
      <c r="H94" s="78" t="s">
        <v>2517</v>
      </c>
      <c r="I94" s="15">
        <v>73</v>
      </c>
      <c r="J94" s="15">
        <v>42</v>
      </c>
      <c r="K94" s="15">
        <v>19</v>
      </c>
      <c r="L94" s="15">
        <v>7</v>
      </c>
      <c r="M94" s="84">
        <v>14.563499999999999</v>
      </c>
      <c r="N94" s="73">
        <v>15</v>
      </c>
      <c r="O94" s="64">
        <v>3000</v>
      </c>
      <c r="P94" s="65">
        <f>Table22452368910111213141516171819202122242345678910111213141516171819202122[[#This Row],[PEMBULATAN]]*O94</f>
        <v>45000</v>
      </c>
    </row>
    <row r="95" spans="1:16" ht="39" customHeight="1" x14ac:dyDescent="0.2">
      <c r="A95" s="94"/>
      <c r="B95" s="76"/>
      <c r="C95" s="90" t="s">
        <v>2956</v>
      </c>
      <c r="D95" s="79" t="s">
        <v>82</v>
      </c>
      <c r="E95" s="13">
        <v>44421</v>
      </c>
      <c r="F95" s="77" t="s">
        <v>2516</v>
      </c>
      <c r="G95" s="13">
        <v>44424</v>
      </c>
      <c r="H95" s="78" t="s">
        <v>2517</v>
      </c>
      <c r="I95" s="15">
        <v>70</v>
      </c>
      <c r="J95" s="15">
        <v>72</v>
      </c>
      <c r="K95" s="15">
        <v>43</v>
      </c>
      <c r="L95" s="15">
        <v>7</v>
      </c>
      <c r="M95" s="84">
        <v>54.18</v>
      </c>
      <c r="N95" s="73">
        <v>54</v>
      </c>
      <c r="O95" s="64">
        <v>3000</v>
      </c>
      <c r="P95" s="65">
        <f>Table22452368910111213141516171819202122242345678910111213141516171819202122[[#This Row],[PEMBULATAN]]*O95</f>
        <v>162000</v>
      </c>
    </row>
    <row r="96" spans="1:16" ht="39" customHeight="1" x14ac:dyDescent="0.2">
      <c r="A96" s="94"/>
      <c r="B96" s="76"/>
      <c r="C96" s="90" t="s">
        <v>2957</v>
      </c>
      <c r="D96" s="79" t="s">
        <v>82</v>
      </c>
      <c r="E96" s="13">
        <v>44421</v>
      </c>
      <c r="F96" s="77" t="s">
        <v>2516</v>
      </c>
      <c r="G96" s="13">
        <v>44424</v>
      </c>
      <c r="H96" s="78" t="s">
        <v>2517</v>
      </c>
      <c r="I96" s="15">
        <v>70</v>
      </c>
      <c r="J96" s="15">
        <v>51</v>
      </c>
      <c r="K96" s="15">
        <v>21</v>
      </c>
      <c r="L96" s="15">
        <v>7</v>
      </c>
      <c r="M96" s="84">
        <v>18.7425</v>
      </c>
      <c r="N96" s="73">
        <v>19</v>
      </c>
      <c r="O96" s="64">
        <v>3000</v>
      </c>
      <c r="P96" s="65">
        <f>Table22452368910111213141516171819202122242345678910111213141516171819202122[[#This Row],[PEMBULATAN]]*O96</f>
        <v>57000</v>
      </c>
    </row>
    <row r="97" spans="1:16" ht="39" customHeight="1" x14ac:dyDescent="0.2">
      <c r="A97" s="94"/>
      <c r="B97" s="76"/>
      <c r="C97" s="90" t="s">
        <v>2958</v>
      </c>
      <c r="D97" s="79" t="s">
        <v>82</v>
      </c>
      <c r="E97" s="13">
        <v>44421</v>
      </c>
      <c r="F97" s="77" t="s">
        <v>2516</v>
      </c>
      <c r="G97" s="13">
        <v>44424</v>
      </c>
      <c r="H97" s="78" t="s">
        <v>2517</v>
      </c>
      <c r="I97" s="15">
        <v>83</v>
      </c>
      <c r="J97" s="15">
        <v>56</v>
      </c>
      <c r="K97" s="15">
        <v>33</v>
      </c>
      <c r="L97" s="15">
        <v>23</v>
      </c>
      <c r="M97" s="84">
        <v>38.345999999999997</v>
      </c>
      <c r="N97" s="73">
        <v>38</v>
      </c>
      <c r="O97" s="64">
        <v>3000</v>
      </c>
      <c r="P97" s="65">
        <f>Table22452368910111213141516171819202122242345678910111213141516171819202122[[#This Row],[PEMBULATAN]]*O97</f>
        <v>114000</v>
      </c>
    </row>
    <row r="98" spans="1:16" ht="39" customHeight="1" x14ac:dyDescent="0.2">
      <c r="A98" s="94"/>
      <c r="B98" s="76"/>
      <c r="C98" s="90" t="s">
        <v>2959</v>
      </c>
      <c r="D98" s="79" t="s">
        <v>82</v>
      </c>
      <c r="E98" s="13">
        <v>44421</v>
      </c>
      <c r="F98" s="77" t="s">
        <v>2516</v>
      </c>
      <c r="G98" s="13">
        <v>44424</v>
      </c>
      <c r="H98" s="78" t="s">
        <v>2517</v>
      </c>
      <c r="I98" s="15">
        <v>31</v>
      </c>
      <c r="J98" s="15">
        <v>46</v>
      </c>
      <c r="K98" s="15">
        <v>40</v>
      </c>
      <c r="L98" s="15">
        <v>19</v>
      </c>
      <c r="M98" s="84">
        <v>14.26</v>
      </c>
      <c r="N98" s="73">
        <v>19</v>
      </c>
      <c r="O98" s="64">
        <v>3000</v>
      </c>
      <c r="P98" s="65">
        <f>Table22452368910111213141516171819202122242345678910111213141516171819202122[[#This Row],[PEMBULATAN]]*O98</f>
        <v>57000</v>
      </c>
    </row>
    <row r="99" spans="1:16" ht="39" customHeight="1" x14ac:dyDescent="0.2">
      <c r="A99" s="94"/>
      <c r="B99" s="76"/>
      <c r="C99" s="90" t="s">
        <v>2960</v>
      </c>
      <c r="D99" s="79" t="s">
        <v>82</v>
      </c>
      <c r="E99" s="13">
        <v>44421</v>
      </c>
      <c r="F99" s="77" t="s">
        <v>2516</v>
      </c>
      <c r="G99" s="13">
        <v>44424</v>
      </c>
      <c r="H99" s="78" t="s">
        <v>2517</v>
      </c>
      <c r="I99" s="15">
        <v>96</v>
      </c>
      <c r="J99" s="15">
        <v>50</v>
      </c>
      <c r="K99" s="15">
        <v>34</v>
      </c>
      <c r="L99" s="15">
        <v>19</v>
      </c>
      <c r="M99" s="84">
        <v>40.799999999999997</v>
      </c>
      <c r="N99" s="73">
        <v>41</v>
      </c>
      <c r="O99" s="64">
        <v>3000</v>
      </c>
      <c r="P99" s="65">
        <f>Table22452368910111213141516171819202122242345678910111213141516171819202122[[#This Row],[PEMBULATAN]]*O99</f>
        <v>123000</v>
      </c>
    </row>
    <row r="100" spans="1:16" ht="39" customHeight="1" x14ac:dyDescent="0.2">
      <c r="A100" s="94"/>
      <c r="B100" s="76"/>
      <c r="C100" s="90" t="s">
        <v>2961</v>
      </c>
      <c r="D100" s="79" t="s">
        <v>82</v>
      </c>
      <c r="E100" s="13">
        <v>44421</v>
      </c>
      <c r="F100" s="77" t="s">
        <v>2516</v>
      </c>
      <c r="G100" s="13">
        <v>44424</v>
      </c>
      <c r="H100" s="78" t="s">
        <v>2517</v>
      </c>
      <c r="I100" s="15">
        <v>70</v>
      </c>
      <c r="J100" s="15">
        <v>72</v>
      </c>
      <c r="K100" s="15">
        <v>30</v>
      </c>
      <c r="L100" s="15">
        <v>14</v>
      </c>
      <c r="M100" s="84">
        <v>37.799999999999997</v>
      </c>
      <c r="N100" s="73">
        <v>38</v>
      </c>
      <c r="O100" s="64">
        <v>3000</v>
      </c>
      <c r="P100" s="65">
        <f>Table22452368910111213141516171819202122242345678910111213141516171819202122[[#This Row],[PEMBULATAN]]*O100</f>
        <v>114000</v>
      </c>
    </row>
    <row r="101" spans="1:16" ht="39" customHeight="1" x14ac:dyDescent="0.2">
      <c r="A101" s="94"/>
      <c r="B101" s="76"/>
      <c r="C101" s="90" t="s">
        <v>2962</v>
      </c>
      <c r="D101" s="79" t="s">
        <v>82</v>
      </c>
      <c r="E101" s="13">
        <v>44421</v>
      </c>
      <c r="F101" s="77" t="s">
        <v>2516</v>
      </c>
      <c r="G101" s="13">
        <v>44424</v>
      </c>
      <c r="H101" s="78" t="s">
        <v>2517</v>
      </c>
      <c r="I101" s="15">
        <v>85</v>
      </c>
      <c r="J101" s="15">
        <v>51</v>
      </c>
      <c r="K101" s="15">
        <v>34</v>
      </c>
      <c r="L101" s="15">
        <v>20</v>
      </c>
      <c r="M101" s="84">
        <v>36.847499999999997</v>
      </c>
      <c r="N101" s="73">
        <v>37</v>
      </c>
      <c r="O101" s="64">
        <v>3000</v>
      </c>
      <c r="P101" s="65">
        <f>Table22452368910111213141516171819202122242345678910111213141516171819202122[[#This Row],[PEMBULATAN]]*O101</f>
        <v>111000</v>
      </c>
    </row>
    <row r="102" spans="1:16" ht="39" customHeight="1" x14ac:dyDescent="0.2">
      <c r="A102" s="94"/>
      <c r="B102" s="76"/>
      <c r="C102" s="90" t="s">
        <v>2963</v>
      </c>
      <c r="D102" s="79" t="s">
        <v>82</v>
      </c>
      <c r="E102" s="13">
        <v>44421</v>
      </c>
      <c r="F102" s="77" t="s">
        <v>2516</v>
      </c>
      <c r="G102" s="13">
        <v>44424</v>
      </c>
      <c r="H102" s="78" t="s">
        <v>2517</v>
      </c>
      <c r="I102" s="15">
        <v>80</v>
      </c>
      <c r="J102" s="15">
        <v>50</v>
      </c>
      <c r="K102" s="15">
        <v>26</v>
      </c>
      <c r="L102" s="15">
        <v>21</v>
      </c>
      <c r="M102" s="84">
        <v>26</v>
      </c>
      <c r="N102" s="73">
        <v>26</v>
      </c>
      <c r="O102" s="64">
        <v>3000</v>
      </c>
      <c r="P102" s="65">
        <f>Table22452368910111213141516171819202122242345678910111213141516171819202122[[#This Row],[PEMBULATAN]]*O102</f>
        <v>78000</v>
      </c>
    </row>
    <row r="103" spans="1:16" ht="39" customHeight="1" x14ac:dyDescent="0.2">
      <c r="A103" s="94"/>
      <c r="B103" s="76"/>
      <c r="C103" s="90" t="s">
        <v>2964</v>
      </c>
      <c r="D103" s="79" t="s">
        <v>82</v>
      </c>
      <c r="E103" s="13">
        <v>44421</v>
      </c>
      <c r="F103" s="77" t="s">
        <v>2516</v>
      </c>
      <c r="G103" s="13">
        <v>44424</v>
      </c>
      <c r="H103" s="78" t="s">
        <v>2517</v>
      </c>
      <c r="I103" s="15">
        <v>99</v>
      </c>
      <c r="J103" s="15">
        <v>46</v>
      </c>
      <c r="K103" s="15">
        <v>44</v>
      </c>
      <c r="L103" s="15">
        <v>23</v>
      </c>
      <c r="M103" s="84">
        <v>50.094000000000001</v>
      </c>
      <c r="N103" s="73">
        <v>50</v>
      </c>
      <c r="O103" s="64">
        <v>3000</v>
      </c>
      <c r="P103" s="65">
        <f>Table22452368910111213141516171819202122242345678910111213141516171819202122[[#This Row],[PEMBULATAN]]*O103</f>
        <v>150000</v>
      </c>
    </row>
    <row r="104" spans="1:16" ht="39" customHeight="1" x14ac:dyDescent="0.2">
      <c r="A104" s="94"/>
      <c r="B104" s="76"/>
      <c r="C104" s="90" t="s">
        <v>2965</v>
      </c>
      <c r="D104" s="79" t="s">
        <v>82</v>
      </c>
      <c r="E104" s="13">
        <v>44421</v>
      </c>
      <c r="F104" s="77" t="s">
        <v>2516</v>
      </c>
      <c r="G104" s="13">
        <v>44424</v>
      </c>
      <c r="H104" s="78" t="s">
        <v>2517</v>
      </c>
      <c r="I104" s="15">
        <v>86</v>
      </c>
      <c r="J104" s="15">
        <v>54</v>
      </c>
      <c r="K104" s="15">
        <v>32</v>
      </c>
      <c r="L104" s="15">
        <v>20</v>
      </c>
      <c r="M104" s="84">
        <v>37.152000000000001</v>
      </c>
      <c r="N104" s="73">
        <v>37</v>
      </c>
      <c r="O104" s="64">
        <v>3000</v>
      </c>
      <c r="P104" s="65">
        <f>Table22452368910111213141516171819202122242345678910111213141516171819202122[[#This Row],[PEMBULATAN]]*O104</f>
        <v>111000</v>
      </c>
    </row>
    <row r="105" spans="1:16" ht="39" customHeight="1" x14ac:dyDescent="0.2">
      <c r="A105" s="94"/>
      <c r="B105" s="76"/>
      <c r="C105" s="90" t="s">
        <v>2966</v>
      </c>
      <c r="D105" s="79" t="s">
        <v>82</v>
      </c>
      <c r="E105" s="13">
        <v>44421</v>
      </c>
      <c r="F105" s="77" t="s">
        <v>2516</v>
      </c>
      <c r="G105" s="13">
        <v>44424</v>
      </c>
      <c r="H105" s="78" t="s">
        <v>2517</v>
      </c>
      <c r="I105" s="15">
        <v>36</v>
      </c>
      <c r="J105" s="15">
        <v>35</v>
      </c>
      <c r="K105" s="15">
        <v>17</v>
      </c>
      <c r="L105" s="15">
        <v>3</v>
      </c>
      <c r="M105" s="84">
        <v>5.3550000000000004</v>
      </c>
      <c r="N105" s="73">
        <v>6</v>
      </c>
      <c r="O105" s="64">
        <v>3000</v>
      </c>
      <c r="P105" s="65">
        <f>Table22452368910111213141516171819202122242345678910111213141516171819202122[[#This Row],[PEMBULATAN]]*O105</f>
        <v>18000</v>
      </c>
    </row>
    <row r="106" spans="1:16" ht="39" customHeight="1" x14ac:dyDescent="0.2">
      <c r="A106" s="94"/>
      <c r="B106" s="76"/>
      <c r="C106" s="90" t="s">
        <v>2967</v>
      </c>
      <c r="D106" s="79" t="s">
        <v>82</v>
      </c>
      <c r="E106" s="13">
        <v>44421</v>
      </c>
      <c r="F106" s="77" t="s">
        <v>2516</v>
      </c>
      <c r="G106" s="13">
        <v>44424</v>
      </c>
      <c r="H106" s="78" t="s">
        <v>2517</v>
      </c>
      <c r="I106" s="15">
        <v>50</v>
      </c>
      <c r="J106" s="15">
        <v>32</v>
      </c>
      <c r="K106" s="15">
        <v>23</v>
      </c>
      <c r="L106" s="15">
        <v>5</v>
      </c>
      <c r="M106" s="84">
        <v>9.1999999999999993</v>
      </c>
      <c r="N106" s="73">
        <v>9</v>
      </c>
      <c r="O106" s="64">
        <v>3000</v>
      </c>
      <c r="P106" s="65">
        <f>Table22452368910111213141516171819202122242345678910111213141516171819202122[[#This Row],[PEMBULATAN]]*O106</f>
        <v>27000</v>
      </c>
    </row>
    <row r="107" spans="1:16" ht="39" customHeight="1" x14ac:dyDescent="0.2">
      <c r="A107" s="94"/>
      <c r="B107" s="76"/>
      <c r="C107" s="90" t="s">
        <v>2968</v>
      </c>
      <c r="D107" s="79" t="s">
        <v>82</v>
      </c>
      <c r="E107" s="13">
        <v>44421</v>
      </c>
      <c r="F107" s="77" t="s">
        <v>2516</v>
      </c>
      <c r="G107" s="13">
        <v>44424</v>
      </c>
      <c r="H107" s="78" t="s">
        <v>2517</v>
      </c>
      <c r="I107" s="15">
        <v>41</v>
      </c>
      <c r="J107" s="15">
        <v>41</v>
      </c>
      <c r="K107" s="15">
        <v>13</v>
      </c>
      <c r="L107" s="15">
        <v>4</v>
      </c>
      <c r="M107" s="84">
        <v>5.4632500000000004</v>
      </c>
      <c r="N107" s="73">
        <v>6</v>
      </c>
      <c r="O107" s="64">
        <v>3000</v>
      </c>
      <c r="P107" s="65">
        <f>Table22452368910111213141516171819202122242345678910111213141516171819202122[[#This Row],[PEMBULATAN]]*O107</f>
        <v>18000</v>
      </c>
    </row>
    <row r="108" spans="1:16" ht="39" customHeight="1" x14ac:dyDescent="0.2">
      <c r="A108" s="94"/>
      <c r="B108" s="76"/>
      <c r="C108" s="90" t="s">
        <v>2969</v>
      </c>
      <c r="D108" s="79" t="s">
        <v>82</v>
      </c>
      <c r="E108" s="13">
        <v>44421</v>
      </c>
      <c r="F108" s="77" t="s">
        <v>2516</v>
      </c>
      <c r="G108" s="13">
        <v>44424</v>
      </c>
      <c r="H108" s="78" t="s">
        <v>2517</v>
      </c>
      <c r="I108" s="15">
        <v>45</v>
      </c>
      <c r="J108" s="15">
        <v>34</v>
      </c>
      <c r="K108" s="15">
        <v>20</v>
      </c>
      <c r="L108" s="15">
        <v>4</v>
      </c>
      <c r="M108" s="84">
        <v>7.65</v>
      </c>
      <c r="N108" s="73">
        <v>8</v>
      </c>
      <c r="O108" s="64">
        <v>3000</v>
      </c>
      <c r="P108" s="65">
        <f>Table22452368910111213141516171819202122242345678910111213141516171819202122[[#This Row],[PEMBULATAN]]*O108</f>
        <v>24000</v>
      </c>
    </row>
    <row r="109" spans="1:16" ht="39" customHeight="1" x14ac:dyDescent="0.2">
      <c r="A109" s="94"/>
      <c r="B109" s="76"/>
      <c r="C109" s="90" t="s">
        <v>2970</v>
      </c>
      <c r="D109" s="79" t="s">
        <v>82</v>
      </c>
      <c r="E109" s="13">
        <v>44421</v>
      </c>
      <c r="F109" s="77" t="s">
        <v>2516</v>
      </c>
      <c r="G109" s="13">
        <v>44424</v>
      </c>
      <c r="H109" s="78" t="s">
        <v>2517</v>
      </c>
      <c r="I109" s="15">
        <v>41</v>
      </c>
      <c r="J109" s="15">
        <v>31</v>
      </c>
      <c r="K109" s="15">
        <v>15</v>
      </c>
      <c r="L109" s="15">
        <v>3</v>
      </c>
      <c r="M109" s="84">
        <v>4.7662500000000003</v>
      </c>
      <c r="N109" s="73">
        <v>5</v>
      </c>
      <c r="O109" s="64">
        <v>3000</v>
      </c>
      <c r="P109" s="65">
        <f>Table22452368910111213141516171819202122242345678910111213141516171819202122[[#This Row],[PEMBULATAN]]*O109</f>
        <v>15000</v>
      </c>
    </row>
    <row r="110" spans="1:16" ht="39" customHeight="1" x14ac:dyDescent="0.2">
      <c r="A110" s="94"/>
      <c r="B110" s="76"/>
      <c r="C110" s="90" t="s">
        <v>2971</v>
      </c>
      <c r="D110" s="79" t="s">
        <v>82</v>
      </c>
      <c r="E110" s="13">
        <v>44421</v>
      </c>
      <c r="F110" s="77" t="s">
        <v>2516</v>
      </c>
      <c r="G110" s="13">
        <v>44424</v>
      </c>
      <c r="H110" s="78" t="s">
        <v>2517</v>
      </c>
      <c r="I110" s="15">
        <v>82</v>
      </c>
      <c r="J110" s="15">
        <v>41</v>
      </c>
      <c r="K110" s="15">
        <v>33</v>
      </c>
      <c r="L110" s="15">
        <v>27</v>
      </c>
      <c r="M110" s="84">
        <v>27.736499999999999</v>
      </c>
      <c r="N110" s="73">
        <v>28</v>
      </c>
      <c r="O110" s="64">
        <v>3000</v>
      </c>
      <c r="P110" s="65">
        <f>Table22452368910111213141516171819202122242345678910111213141516171819202122[[#This Row],[PEMBULATAN]]*O110</f>
        <v>84000</v>
      </c>
    </row>
    <row r="111" spans="1:16" ht="39" customHeight="1" x14ac:dyDescent="0.2">
      <c r="A111" s="94"/>
      <c r="B111" s="76"/>
      <c r="C111" s="90" t="s">
        <v>2972</v>
      </c>
      <c r="D111" s="79" t="s">
        <v>82</v>
      </c>
      <c r="E111" s="13">
        <v>44421</v>
      </c>
      <c r="F111" s="77" t="s">
        <v>2516</v>
      </c>
      <c r="G111" s="13">
        <v>44424</v>
      </c>
      <c r="H111" s="78" t="s">
        <v>2517</v>
      </c>
      <c r="I111" s="15">
        <v>81</v>
      </c>
      <c r="J111" s="15">
        <v>51</v>
      </c>
      <c r="K111" s="15">
        <v>26</v>
      </c>
      <c r="L111" s="15">
        <v>15</v>
      </c>
      <c r="M111" s="84">
        <v>26.851500000000001</v>
      </c>
      <c r="N111" s="73">
        <v>27</v>
      </c>
      <c r="O111" s="64">
        <v>3000</v>
      </c>
      <c r="P111" s="65">
        <f>Table22452368910111213141516171819202122242345678910111213141516171819202122[[#This Row],[PEMBULATAN]]*O111</f>
        <v>81000</v>
      </c>
    </row>
    <row r="112" spans="1:16" ht="39" customHeight="1" x14ac:dyDescent="0.2">
      <c r="A112" s="94"/>
      <c r="B112" s="76"/>
      <c r="C112" s="90" t="s">
        <v>2973</v>
      </c>
      <c r="D112" s="79" t="s">
        <v>82</v>
      </c>
      <c r="E112" s="13">
        <v>44421</v>
      </c>
      <c r="F112" s="77" t="s">
        <v>2516</v>
      </c>
      <c r="G112" s="13">
        <v>44424</v>
      </c>
      <c r="H112" s="78" t="s">
        <v>2517</v>
      </c>
      <c r="I112" s="15">
        <v>63</v>
      </c>
      <c r="J112" s="15">
        <v>56</v>
      </c>
      <c r="K112" s="15">
        <v>20</v>
      </c>
      <c r="L112" s="15">
        <v>8</v>
      </c>
      <c r="M112" s="84">
        <v>17.64</v>
      </c>
      <c r="N112" s="73">
        <v>18</v>
      </c>
      <c r="O112" s="64">
        <v>3000</v>
      </c>
      <c r="P112" s="65">
        <f>Table22452368910111213141516171819202122242345678910111213141516171819202122[[#This Row],[PEMBULATAN]]*O112</f>
        <v>54000</v>
      </c>
    </row>
    <row r="113" spans="1:16" ht="39" customHeight="1" x14ac:dyDescent="0.2">
      <c r="A113" s="94"/>
      <c r="B113" s="76"/>
      <c r="C113" s="90" t="s">
        <v>2974</v>
      </c>
      <c r="D113" s="79" t="s">
        <v>82</v>
      </c>
      <c r="E113" s="13">
        <v>44421</v>
      </c>
      <c r="F113" s="77" t="s">
        <v>2516</v>
      </c>
      <c r="G113" s="13">
        <v>44424</v>
      </c>
      <c r="H113" s="78" t="s">
        <v>2517</v>
      </c>
      <c r="I113" s="15">
        <v>40</v>
      </c>
      <c r="J113" s="15">
        <v>30</v>
      </c>
      <c r="K113" s="15">
        <v>21</v>
      </c>
      <c r="L113" s="15">
        <v>3</v>
      </c>
      <c r="M113" s="84">
        <v>6.3</v>
      </c>
      <c r="N113" s="73">
        <v>6</v>
      </c>
      <c r="O113" s="64">
        <v>3000</v>
      </c>
      <c r="P113" s="65">
        <f>Table22452368910111213141516171819202122242345678910111213141516171819202122[[#This Row],[PEMBULATAN]]*O113</f>
        <v>18000</v>
      </c>
    </row>
    <row r="114" spans="1:16" ht="39" customHeight="1" x14ac:dyDescent="0.2">
      <c r="A114" s="94"/>
      <c r="B114" s="76"/>
      <c r="C114" s="90" t="s">
        <v>2975</v>
      </c>
      <c r="D114" s="79" t="s">
        <v>82</v>
      </c>
      <c r="E114" s="13">
        <v>44421</v>
      </c>
      <c r="F114" s="77" t="s">
        <v>2516</v>
      </c>
      <c r="G114" s="13">
        <v>44424</v>
      </c>
      <c r="H114" s="78" t="s">
        <v>2517</v>
      </c>
      <c r="I114" s="15">
        <v>30</v>
      </c>
      <c r="J114" s="15">
        <v>22</v>
      </c>
      <c r="K114" s="15">
        <v>7</v>
      </c>
      <c r="L114" s="15">
        <v>1</v>
      </c>
      <c r="M114" s="84">
        <v>1.155</v>
      </c>
      <c r="N114" s="73">
        <v>1</v>
      </c>
      <c r="O114" s="64">
        <v>3000</v>
      </c>
      <c r="P114" s="65">
        <f>Table22452368910111213141516171819202122242345678910111213141516171819202122[[#This Row],[PEMBULATAN]]*O114</f>
        <v>3000</v>
      </c>
    </row>
    <row r="115" spans="1:16" ht="39" customHeight="1" x14ac:dyDescent="0.2">
      <c r="A115" s="94"/>
      <c r="B115" s="76"/>
      <c r="C115" s="90" t="s">
        <v>2976</v>
      </c>
      <c r="D115" s="79" t="s">
        <v>82</v>
      </c>
      <c r="E115" s="13">
        <v>44421</v>
      </c>
      <c r="F115" s="77" t="s">
        <v>2516</v>
      </c>
      <c r="G115" s="13">
        <v>44424</v>
      </c>
      <c r="H115" s="78" t="s">
        <v>2517</v>
      </c>
      <c r="I115" s="15">
        <v>90</v>
      </c>
      <c r="J115" s="15">
        <v>60</v>
      </c>
      <c r="K115" s="15">
        <v>46</v>
      </c>
      <c r="L115" s="15">
        <v>12</v>
      </c>
      <c r="M115" s="84">
        <v>62.1</v>
      </c>
      <c r="N115" s="73">
        <v>62</v>
      </c>
      <c r="O115" s="64">
        <v>3000</v>
      </c>
      <c r="P115" s="65">
        <f>Table22452368910111213141516171819202122242345678910111213141516171819202122[[#This Row],[PEMBULATAN]]*O115</f>
        <v>186000</v>
      </c>
    </row>
    <row r="116" spans="1:16" ht="39" customHeight="1" x14ac:dyDescent="0.2">
      <c r="A116" s="94"/>
      <c r="B116" s="76"/>
      <c r="C116" s="90" t="s">
        <v>2977</v>
      </c>
      <c r="D116" s="79" t="s">
        <v>82</v>
      </c>
      <c r="E116" s="13">
        <v>44421</v>
      </c>
      <c r="F116" s="77" t="s">
        <v>2516</v>
      </c>
      <c r="G116" s="13">
        <v>44424</v>
      </c>
      <c r="H116" s="78" t="s">
        <v>2517</v>
      </c>
      <c r="I116" s="15">
        <v>40</v>
      </c>
      <c r="J116" s="15">
        <v>30</v>
      </c>
      <c r="K116" s="15">
        <v>12</v>
      </c>
      <c r="L116" s="15">
        <v>4</v>
      </c>
      <c r="M116" s="84">
        <v>3.6</v>
      </c>
      <c r="N116" s="73">
        <v>4</v>
      </c>
      <c r="O116" s="64">
        <v>3000</v>
      </c>
      <c r="P116" s="65">
        <f>Table22452368910111213141516171819202122242345678910111213141516171819202122[[#This Row],[PEMBULATAN]]*O116</f>
        <v>12000</v>
      </c>
    </row>
    <row r="117" spans="1:16" ht="39" customHeight="1" x14ac:dyDescent="0.2">
      <c r="A117" s="94"/>
      <c r="B117" s="76"/>
      <c r="C117" s="90" t="s">
        <v>2978</v>
      </c>
      <c r="D117" s="79" t="s">
        <v>82</v>
      </c>
      <c r="E117" s="13">
        <v>44421</v>
      </c>
      <c r="F117" s="77" t="s">
        <v>2516</v>
      </c>
      <c r="G117" s="13">
        <v>44424</v>
      </c>
      <c r="H117" s="78" t="s">
        <v>2517</v>
      </c>
      <c r="I117" s="15">
        <v>36</v>
      </c>
      <c r="J117" s="15">
        <v>30</v>
      </c>
      <c r="K117" s="15">
        <v>10</v>
      </c>
      <c r="L117" s="15">
        <v>2</v>
      </c>
      <c r="M117" s="84">
        <v>2.7</v>
      </c>
      <c r="N117" s="73">
        <v>3</v>
      </c>
      <c r="O117" s="64">
        <v>3000</v>
      </c>
      <c r="P117" s="65">
        <f>Table22452368910111213141516171819202122242345678910111213141516171819202122[[#This Row],[PEMBULATAN]]*O117</f>
        <v>9000</v>
      </c>
    </row>
    <row r="118" spans="1:16" ht="39" customHeight="1" x14ac:dyDescent="0.2">
      <c r="A118" s="94"/>
      <c r="B118" s="76"/>
      <c r="C118" s="90" t="s">
        <v>2979</v>
      </c>
      <c r="D118" s="79" t="s">
        <v>82</v>
      </c>
      <c r="E118" s="13">
        <v>44421</v>
      </c>
      <c r="F118" s="77" t="s">
        <v>2516</v>
      </c>
      <c r="G118" s="13">
        <v>44424</v>
      </c>
      <c r="H118" s="78" t="s">
        <v>2517</v>
      </c>
      <c r="I118" s="15">
        <v>36</v>
      </c>
      <c r="J118" s="15">
        <v>40</v>
      </c>
      <c r="K118" s="15">
        <v>35</v>
      </c>
      <c r="L118" s="15">
        <v>8</v>
      </c>
      <c r="M118" s="84">
        <v>12.6</v>
      </c>
      <c r="N118" s="73">
        <v>13</v>
      </c>
      <c r="O118" s="64">
        <v>3000</v>
      </c>
      <c r="P118" s="65">
        <f>Table22452368910111213141516171819202122242345678910111213141516171819202122[[#This Row],[PEMBULATAN]]*O118</f>
        <v>39000</v>
      </c>
    </row>
    <row r="119" spans="1:16" ht="39" customHeight="1" x14ac:dyDescent="0.2">
      <c r="A119" s="94"/>
      <c r="B119" s="76"/>
      <c r="C119" s="90" t="s">
        <v>2980</v>
      </c>
      <c r="D119" s="79" t="s">
        <v>82</v>
      </c>
      <c r="E119" s="13">
        <v>44421</v>
      </c>
      <c r="F119" s="77" t="s">
        <v>2516</v>
      </c>
      <c r="G119" s="13">
        <v>44424</v>
      </c>
      <c r="H119" s="78" t="s">
        <v>2517</v>
      </c>
      <c r="I119" s="15">
        <v>92</v>
      </c>
      <c r="J119" s="15">
        <v>55</v>
      </c>
      <c r="K119" s="15">
        <v>33</v>
      </c>
      <c r="L119" s="15">
        <v>20</v>
      </c>
      <c r="M119" s="84">
        <v>41.744999999999997</v>
      </c>
      <c r="N119" s="73">
        <v>42</v>
      </c>
      <c r="O119" s="64">
        <v>3000</v>
      </c>
      <c r="P119" s="65">
        <f>Table22452368910111213141516171819202122242345678910111213141516171819202122[[#This Row],[PEMBULATAN]]*O119</f>
        <v>126000</v>
      </c>
    </row>
    <row r="120" spans="1:16" ht="39" customHeight="1" x14ac:dyDescent="0.2">
      <c r="A120" s="94"/>
      <c r="B120" s="76"/>
      <c r="C120" s="90" t="s">
        <v>2981</v>
      </c>
      <c r="D120" s="79" t="s">
        <v>82</v>
      </c>
      <c r="E120" s="13">
        <v>44421</v>
      </c>
      <c r="F120" s="77" t="s">
        <v>2516</v>
      </c>
      <c r="G120" s="13">
        <v>44424</v>
      </c>
      <c r="H120" s="78" t="s">
        <v>2517</v>
      </c>
      <c r="I120" s="15">
        <v>65</v>
      </c>
      <c r="J120" s="15">
        <v>40</v>
      </c>
      <c r="K120" s="15">
        <v>31</v>
      </c>
      <c r="L120" s="15">
        <v>5</v>
      </c>
      <c r="M120" s="84">
        <v>20.149999999999999</v>
      </c>
      <c r="N120" s="73">
        <v>20</v>
      </c>
      <c r="O120" s="64">
        <v>3000</v>
      </c>
      <c r="P120" s="65">
        <f>Table22452368910111213141516171819202122242345678910111213141516171819202122[[#This Row],[PEMBULATAN]]*O120</f>
        <v>60000</v>
      </c>
    </row>
    <row r="121" spans="1:16" ht="39" customHeight="1" x14ac:dyDescent="0.2">
      <c r="A121" s="94"/>
      <c r="B121" s="76"/>
      <c r="C121" s="90" t="s">
        <v>2982</v>
      </c>
      <c r="D121" s="79" t="s">
        <v>82</v>
      </c>
      <c r="E121" s="13">
        <v>44421</v>
      </c>
      <c r="F121" s="77" t="s">
        <v>2516</v>
      </c>
      <c r="G121" s="13">
        <v>44424</v>
      </c>
      <c r="H121" s="78" t="s">
        <v>2517</v>
      </c>
      <c r="I121" s="15">
        <v>53</v>
      </c>
      <c r="J121" s="15">
        <v>31</v>
      </c>
      <c r="K121" s="15">
        <v>21</v>
      </c>
      <c r="L121" s="15">
        <v>11</v>
      </c>
      <c r="M121" s="84">
        <v>8.62575</v>
      </c>
      <c r="N121" s="73">
        <v>11</v>
      </c>
      <c r="O121" s="64">
        <v>3000</v>
      </c>
      <c r="P121" s="65">
        <f>Table22452368910111213141516171819202122242345678910111213141516171819202122[[#This Row],[PEMBULATAN]]*O121</f>
        <v>33000</v>
      </c>
    </row>
    <row r="122" spans="1:16" ht="39" customHeight="1" x14ac:dyDescent="0.2">
      <c r="A122" s="94"/>
      <c r="B122" s="76"/>
      <c r="C122" s="90" t="s">
        <v>2983</v>
      </c>
      <c r="D122" s="79" t="s">
        <v>82</v>
      </c>
      <c r="E122" s="13">
        <v>44421</v>
      </c>
      <c r="F122" s="77" t="s">
        <v>2516</v>
      </c>
      <c r="G122" s="13">
        <v>44424</v>
      </c>
      <c r="H122" s="78" t="s">
        <v>2517</v>
      </c>
      <c r="I122" s="15">
        <v>50</v>
      </c>
      <c r="J122" s="15">
        <v>31</v>
      </c>
      <c r="K122" s="15">
        <v>19</v>
      </c>
      <c r="L122" s="15">
        <v>6</v>
      </c>
      <c r="M122" s="84">
        <v>7.3624999999999998</v>
      </c>
      <c r="N122" s="73">
        <v>8</v>
      </c>
      <c r="O122" s="64">
        <v>3000</v>
      </c>
      <c r="P122" s="65">
        <f>Table22452368910111213141516171819202122242345678910111213141516171819202122[[#This Row],[PEMBULATAN]]*O122</f>
        <v>24000</v>
      </c>
    </row>
    <row r="123" spans="1:16" ht="39" customHeight="1" x14ac:dyDescent="0.2">
      <c r="A123" s="94"/>
      <c r="B123" s="76"/>
      <c r="C123" s="90" t="s">
        <v>2984</v>
      </c>
      <c r="D123" s="79" t="s">
        <v>82</v>
      </c>
      <c r="E123" s="13">
        <v>44421</v>
      </c>
      <c r="F123" s="77" t="s">
        <v>2516</v>
      </c>
      <c r="G123" s="13">
        <v>44424</v>
      </c>
      <c r="H123" s="78" t="s">
        <v>2517</v>
      </c>
      <c r="I123" s="15">
        <v>82</v>
      </c>
      <c r="J123" s="15">
        <v>40</v>
      </c>
      <c r="K123" s="15">
        <v>32</v>
      </c>
      <c r="L123" s="15">
        <v>7</v>
      </c>
      <c r="M123" s="84">
        <v>26.24</v>
      </c>
      <c r="N123" s="73">
        <v>26</v>
      </c>
      <c r="O123" s="64">
        <v>3000</v>
      </c>
      <c r="P123" s="65">
        <f>Table22452368910111213141516171819202122242345678910111213141516171819202122[[#This Row],[PEMBULATAN]]*O123</f>
        <v>78000</v>
      </c>
    </row>
    <row r="124" spans="1:16" ht="39" customHeight="1" x14ac:dyDescent="0.2">
      <c r="A124" s="94"/>
      <c r="B124" s="76"/>
      <c r="C124" s="90" t="s">
        <v>2985</v>
      </c>
      <c r="D124" s="79" t="s">
        <v>82</v>
      </c>
      <c r="E124" s="13">
        <v>44421</v>
      </c>
      <c r="F124" s="77" t="s">
        <v>2516</v>
      </c>
      <c r="G124" s="13">
        <v>44424</v>
      </c>
      <c r="H124" s="78" t="s">
        <v>2517</v>
      </c>
      <c r="I124" s="15">
        <v>73</v>
      </c>
      <c r="J124" s="15">
        <v>53</v>
      </c>
      <c r="K124" s="15">
        <v>25</v>
      </c>
      <c r="L124" s="15">
        <v>7</v>
      </c>
      <c r="M124" s="84">
        <v>24.181249999999999</v>
      </c>
      <c r="N124" s="73">
        <v>24</v>
      </c>
      <c r="O124" s="64">
        <v>3000</v>
      </c>
      <c r="P124" s="65">
        <f>Table22452368910111213141516171819202122242345678910111213141516171819202122[[#This Row],[PEMBULATAN]]*O124</f>
        <v>72000</v>
      </c>
    </row>
    <row r="125" spans="1:16" ht="39" customHeight="1" x14ac:dyDescent="0.2">
      <c r="A125" s="94"/>
      <c r="B125" s="76"/>
      <c r="C125" s="90" t="s">
        <v>2986</v>
      </c>
      <c r="D125" s="79" t="s">
        <v>82</v>
      </c>
      <c r="E125" s="13">
        <v>44421</v>
      </c>
      <c r="F125" s="77" t="s">
        <v>2516</v>
      </c>
      <c r="G125" s="13">
        <v>44424</v>
      </c>
      <c r="H125" s="78" t="s">
        <v>2517</v>
      </c>
      <c r="I125" s="15">
        <v>92</v>
      </c>
      <c r="J125" s="15">
        <v>51</v>
      </c>
      <c r="K125" s="15">
        <v>38</v>
      </c>
      <c r="L125" s="15">
        <v>9</v>
      </c>
      <c r="M125" s="84">
        <v>44.573999999999998</v>
      </c>
      <c r="N125" s="73">
        <v>45</v>
      </c>
      <c r="O125" s="64">
        <v>3000</v>
      </c>
      <c r="P125" s="65">
        <f>Table22452368910111213141516171819202122242345678910111213141516171819202122[[#This Row],[PEMBULATAN]]*O125</f>
        <v>135000</v>
      </c>
    </row>
    <row r="126" spans="1:16" ht="39" customHeight="1" x14ac:dyDescent="0.2">
      <c r="A126" s="94"/>
      <c r="B126" s="76"/>
      <c r="C126" s="90" t="s">
        <v>2987</v>
      </c>
      <c r="D126" s="79" t="s">
        <v>82</v>
      </c>
      <c r="E126" s="13">
        <v>44421</v>
      </c>
      <c r="F126" s="77" t="s">
        <v>2516</v>
      </c>
      <c r="G126" s="13">
        <v>44424</v>
      </c>
      <c r="H126" s="78" t="s">
        <v>2517</v>
      </c>
      <c r="I126" s="15">
        <v>65</v>
      </c>
      <c r="J126" s="15">
        <v>51</v>
      </c>
      <c r="K126" s="15">
        <v>30</v>
      </c>
      <c r="L126" s="15">
        <v>15</v>
      </c>
      <c r="M126" s="84">
        <v>24.862500000000001</v>
      </c>
      <c r="N126" s="73">
        <v>25</v>
      </c>
      <c r="O126" s="64">
        <v>3000</v>
      </c>
      <c r="P126" s="65">
        <f>Table22452368910111213141516171819202122242345678910111213141516171819202122[[#This Row],[PEMBULATAN]]*O126</f>
        <v>75000</v>
      </c>
    </row>
    <row r="127" spans="1:16" ht="39" customHeight="1" x14ac:dyDescent="0.2">
      <c r="A127" s="94"/>
      <c r="B127" s="76"/>
      <c r="C127" s="90" t="s">
        <v>2988</v>
      </c>
      <c r="D127" s="79" t="s">
        <v>82</v>
      </c>
      <c r="E127" s="13">
        <v>44421</v>
      </c>
      <c r="F127" s="77" t="s">
        <v>2516</v>
      </c>
      <c r="G127" s="13">
        <v>44424</v>
      </c>
      <c r="H127" s="78" t="s">
        <v>2517</v>
      </c>
      <c r="I127" s="15">
        <v>50</v>
      </c>
      <c r="J127" s="15">
        <v>50</v>
      </c>
      <c r="K127" s="15">
        <v>21</v>
      </c>
      <c r="L127" s="15">
        <v>5</v>
      </c>
      <c r="M127" s="84">
        <v>13.125</v>
      </c>
      <c r="N127" s="73">
        <v>13</v>
      </c>
      <c r="O127" s="64">
        <v>3000</v>
      </c>
      <c r="P127" s="65">
        <f>Table22452368910111213141516171819202122242345678910111213141516171819202122[[#This Row],[PEMBULATAN]]*O127</f>
        <v>39000</v>
      </c>
    </row>
    <row r="128" spans="1:16" ht="39" customHeight="1" x14ac:dyDescent="0.2">
      <c r="A128" s="94"/>
      <c r="B128" s="76"/>
      <c r="C128" s="90" t="s">
        <v>2989</v>
      </c>
      <c r="D128" s="79" t="s">
        <v>82</v>
      </c>
      <c r="E128" s="13">
        <v>44421</v>
      </c>
      <c r="F128" s="77" t="s">
        <v>2516</v>
      </c>
      <c r="G128" s="13">
        <v>44424</v>
      </c>
      <c r="H128" s="78" t="s">
        <v>2517</v>
      </c>
      <c r="I128" s="15">
        <v>94</v>
      </c>
      <c r="J128" s="15">
        <v>56</v>
      </c>
      <c r="K128" s="15">
        <v>27</v>
      </c>
      <c r="L128" s="15">
        <v>14</v>
      </c>
      <c r="M128" s="84">
        <v>35.531999999999996</v>
      </c>
      <c r="N128" s="73">
        <v>36</v>
      </c>
      <c r="O128" s="64">
        <v>3000</v>
      </c>
      <c r="P128" s="65">
        <f>Table22452368910111213141516171819202122242345678910111213141516171819202122[[#This Row],[PEMBULATAN]]*O128</f>
        <v>108000</v>
      </c>
    </row>
    <row r="129" spans="1:16" ht="39" customHeight="1" x14ac:dyDescent="0.2">
      <c r="A129" s="94"/>
      <c r="B129" s="76"/>
      <c r="C129" s="90" t="s">
        <v>2990</v>
      </c>
      <c r="D129" s="79" t="s">
        <v>82</v>
      </c>
      <c r="E129" s="13">
        <v>44421</v>
      </c>
      <c r="F129" s="77" t="s">
        <v>2516</v>
      </c>
      <c r="G129" s="13">
        <v>44424</v>
      </c>
      <c r="H129" s="78" t="s">
        <v>2517</v>
      </c>
      <c r="I129" s="15">
        <v>100</v>
      </c>
      <c r="J129" s="15">
        <v>55</v>
      </c>
      <c r="K129" s="15">
        <v>35</v>
      </c>
      <c r="L129" s="15">
        <v>15</v>
      </c>
      <c r="M129" s="84">
        <v>48.125</v>
      </c>
      <c r="N129" s="73">
        <v>48</v>
      </c>
      <c r="O129" s="64">
        <v>3000</v>
      </c>
      <c r="P129" s="65">
        <f>Table22452368910111213141516171819202122242345678910111213141516171819202122[[#This Row],[PEMBULATAN]]*O129</f>
        <v>144000</v>
      </c>
    </row>
    <row r="130" spans="1:16" ht="39" customHeight="1" x14ac:dyDescent="0.2">
      <c r="A130" s="94"/>
      <c r="B130" s="76"/>
      <c r="C130" s="90" t="s">
        <v>2991</v>
      </c>
      <c r="D130" s="79" t="s">
        <v>82</v>
      </c>
      <c r="E130" s="13">
        <v>44421</v>
      </c>
      <c r="F130" s="77" t="s">
        <v>2516</v>
      </c>
      <c r="G130" s="13">
        <v>44424</v>
      </c>
      <c r="H130" s="78" t="s">
        <v>2517</v>
      </c>
      <c r="I130" s="15">
        <v>62</v>
      </c>
      <c r="J130" s="15">
        <v>40</v>
      </c>
      <c r="K130" s="15">
        <v>43</v>
      </c>
      <c r="L130" s="15">
        <v>12</v>
      </c>
      <c r="M130" s="84">
        <v>26.66</v>
      </c>
      <c r="N130" s="73">
        <v>27</v>
      </c>
      <c r="O130" s="64">
        <v>3000</v>
      </c>
      <c r="P130" s="65">
        <f>Table22452368910111213141516171819202122242345678910111213141516171819202122[[#This Row],[PEMBULATAN]]*O130</f>
        <v>81000</v>
      </c>
    </row>
    <row r="131" spans="1:16" ht="39" customHeight="1" x14ac:dyDescent="0.2">
      <c r="A131" s="94"/>
      <c r="B131" s="76"/>
      <c r="C131" s="90" t="s">
        <v>2992</v>
      </c>
      <c r="D131" s="79" t="s">
        <v>82</v>
      </c>
      <c r="E131" s="13">
        <v>44421</v>
      </c>
      <c r="F131" s="77" t="s">
        <v>2516</v>
      </c>
      <c r="G131" s="13">
        <v>44424</v>
      </c>
      <c r="H131" s="78" t="s">
        <v>2517</v>
      </c>
      <c r="I131" s="15">
        <v>82</v>
      </c>
      <c r="J131" s="15">
        <v>45</v>
      </c>
      <c r="K131" s="15">
        <v>32</v>
      </c>
      <c r="L131" s="15">
        <v>8</v>
      </c>
      <c r="M131" s="84">
        <v>29.52</v>
      </c>
      <c r="N131" s="73">
        <v>30</v>
      </c>
      <c r="O131" s="64">
        <v>3000</v>
      </c>
      <c r="P131" s="65">
        <f>Table22452368910111213141516171819202122242345678910111213141516171819202122[[#This Row],[PEMBULATAN]]*O131</f>
        <v>90000</v>
      </c>
    </row>
    <row r="132" spans="1:16" ht="39" customHeight="1" x14ac:dyDescent="0.2">
      <c r="A132" s="94"/>
      <c r="B132" s="76"/>
      <c r="C132" s="90" t="s">
        <v>2993</v>
      </c>
      <c r="D132" s="79" t="s">
        <v>82</v>
      </c>
      <c r="E132" s="13">
        <v>44421</v>
      </c>
      <c r="F132" s="77" t="s">
        <v>2516</v>
      </c>
      <c r="G132" s="13">
        <v>44424</v>
      </c>
      <c r="H132" s="78" t="s">
        <v>2517</v>
      </c>
      <c r="I132" s="15">
        <v>63</v>
      </c>
      <c r="J132" s="15">
        <v>61</v>
      </c>
      <c r="K132" s="15">
        <v>26</v>
      </c>
      <c r="L132" s="15">
        <v>12</v>
      </c>
      <c r="M132" s="84">
        <v>24.979500000000002</v>
      </c>
      <c r="N132" s="73">
        <v>25</v>
      </c>
      <c r="O132" s="64">
        <v>3000</v>
      </c>
      <c r="P132" s="65">
        <f>Table22452368910111213141516171819202122242345678910111213141516171819202122[[#This Row],[PEMBULATAN]]*O132</f>
        <v>75000</v>
      </c>
    </row>
    <row r="133" spans="1:16" ht="39" customHeight="1" x14ac:dyDescent="0.2">
      <c r="A133" s="93"/>
      <c r="B133" s="76"/>
      <c r="C133" s="90" t="s">
        <v>2994</v>
      </c>
      <c r="D133" s="79" t="s">
        <v>82</v>
      </c>
      <c r="E133" s="13">
        <v>44421</v>
      </c>
      <c r="F133" s="77" t="s">
        <v>2516</v>
      </c>
      <c r="G133" s="13">
        <v>44424</v>
      </c>
      <c r="H133" s="78" t="s">
        <v>2517</v>
      </c>
      <c r="I133" s="15">
        <v>61</v>
      </c>
      <c r="J133" s="15">
        <v>61</v>
      </c>
      <c r="K133" s="15">
        <v>30</v>
      </c>
      <c r="L133" s="15">
        <v>9</v>
      </c>
      <c r="M133" s="84">
        <v>27.907499999999999</v>
      </c>
      <c r="N133" s="73">
        <v>28</v>
      </c>
      <c r="O133" s="64">
        <v>3000</v>
      </c>
      <c r="P133" s="65">
        <f>Table22452368910111213141516171819202122242345678910111213141516171819202122[[#This Row],[PEMBULATAN]]*O133</f>
        <v>84000</v>
      </c>
    </row>
    <row r="134" spans="1:16" ht="39" customHeight="1" x14ac:dyDescent="0.2">
      <c r="A134" s="93"/>
      <c r="B134" s="76"/>
      <c r="C134" s="90" t="s">
        <v>2995</v>
      </c>
      <c r="D134" s="79" t="s">
        <v>82</v>
      </c>
      <c r="E134" s="13">
        <v>44421</v>
      </c>
      <c r="F134" s="77" t="s">
        <v>2516</v>
      </c>
      <c r="G134" s="13">
        <v>44424</v>
      </c>
      <c r="H134" s="78" t="s">
        <v>2517</v>
      </c>
      <c r="I134" s="15">
        <v>80</v>
      </c>
      <c r="J134" s="15">
        <v>40</v>
      </c>
      <c r="K134" s="15">
        <v>30</v>
      </c>
      <c r="L134" s="15">
        <v>13</v>
      </c>
      <c r="M134" s="84">
        <v>24</v>
      </c>
      <c r="N134" s="73">
        <v>24</v>
      </c>
      <c r="O134" s="64">
        <v>3000</v>
      </c>
      <c r="P134" s="65">
        <f>Table22452368910111213141516171819202122242345678910111213141516171819202122[[#This Row],[PEMBULATAN]]*O134</f>
        <v>72000</v>
      </c>
    </row>
    <row r="135" spans="1:16" ht="39" customHeight="1" x14ac:dyDescent="0.2">
      <c r="A135" s="93"/>
      <c r="B135" s="76"/>
      <c r="C135" s="90" t="s">
        <v>2996</v>
      </c>
      <c r="D135" s="79" t="s">
        <v>82</v>
      </c>
      <c r="E135" s="13">
        <v>44421</v>
      </c>
      <c r="F135" s="77" t="s">
        <v>2516</v>
      </c>
      <c r="G135" s="13">
        <v>44424</v>
      </c>
      <c r="H135" s="78" t="s">
        <v>2517</v>
      </c>
      <c r="I135" s="15">
        <v>98</v>
      </c>
      <c r="J135" s="15">
        <v>50</v>
      </c>
      <c r="K135" s="15">
        <v>31</v>
      </c>
      <c r="L135" s="15">
        <v>12</v>
      </c>
      <c r="M135" s="84">
        <v>37.975000000000001</v>
      </c>
      <c r="N135" s="73">
        <v>38</v>
      </c>
      <c r="O135" s="64">
        <v>3000</v>
      </c>
      <c r="P135" s="65">
        <f>Table22452368910111213141516171819202122242345678910111213141516171819202122[[#This Row],[PEMBULATAN]]*O135</f>
        <v>114000</v>
      </c>
    </row>
    <row r="136" spans="1:16" ht="39" customHeight="1" x14ac:dyDescent="0.2">
      <c r="A136" s="93"/>
      <c r="B136" s="76"/>
      <c r="C136" s="90" t="s">
        <v>2997</v>
      </c>
      <c r="D136" s="79" t="s">
        <v>82</v>
      </c>
      <c r="E136" s="13">
        <v>44421</v>
      </c>
      <c r="F136" s="77" t="s">
        <v>2516</v>
      </c>
      <c r="G136" s="13">
        <v>44424</v>
      </c>
      <c r="H136" s="78" t="s">
        <v>2517</v>
      </c>
      <c r="I136" s="15">
        <v>90</v>
      </c>
      <c r="J136" s="15">
        <v>43</v>
      </c>
      <c r="K136" s="15">
        <v>40</v>
      </c>
      <c r="L136" s="15">
        <v>21</v>
      </c>
      <c r="M136" s="84">
        <v>38.700000000000003</v>
      </c>
      <c r="N136" s="73">
        <v>39</v>
      </c>
      <c r="O136" s="64">
        <v>3000</v>
      </c>
      <c r="P136" s="65">
        <f>Table22452368910111213141516171819202122242345678910111213141516171819202122[[#This Row],[PEMBULATAN]]*O136</f>
        <v>117000</v>
      </c>
    </row>
    <row r="137" spans="1:16" ht="39" customHeight="1" x14ac:dyDescent="0.2">
      <c r="A137" s="93"/>
      <c r="B137" s="76"/>
      <c r="C137" s="90" t="s">
        <v>2998</v>
      </c>
      <c r="D137" s="79" t="s">
        <v>82</v>
      </c>
      <c r="E137" s="13">
        <v>44421</v>
      </c>
      <c r="F137" s="77" t="s">
        <v>2516</v>
      </c>
      <c r="G137" s="13">
        <v>44424</v>
      </c>
      <c r="H137" s="78" t="s">
        <v>2517</v>
      </c>
      <c r="I137" s="15">
        <v>80</v>
      </c>
      <c r="J137" s="15">
        <v>50</v>
      </c>
      <c r="K137" s="15">
        <v>30</v>
      </c>
      <c r="L137" s="15">
        <v>12</v>
      </c>
      <c r="M137" s="84">
        <v>30</v>
      </c>
      <c r="N137" s="73">
        <v>30</v>
      </c>
      <c r="O137" s="64">
        <v>3000</v>
      </c>
      <c r="P137" s="65">
        <f>Table22452368910111213141516171819202122242345678910111213141516171819202122[[#This Row],[PEMBULATAN]]*O137</f>
        <v>90000</v>
      </c>
    </row>
    <row r="138" spans="1:16" ht="39" customHeight="1" x14ac:dyDescent="0.2">
      <c r="A138" s="93"/>
      <c r="B138" s="76"/>
      <c r="C138" s="90" t="s">
        <v>2999</v>
      </c>
      <c r="D138" s="79" t="s">
        <v>82</v>
      </c>
      <c r="E138" s="13">
        <v>44421</v>
      </c>
      <c r="F138" s="77" t="s">
        <v>2516</v>
      </c>
      <c r="G138" s="13">
        <v>44424</v>
      </c>
      <c r="H138" s="78" t="s">
        <v>2517</v>
      </c>
      <c r="I138" s="15">
        <v>80</v>
      </c>
      <c r="J138" s="15">
        <v>60</v>
      </c>
      <c r="K138" s="15">
        <v>20</v>
      </c>
      <c r="L138" s="15">
        <v>13</v>
      </c>
      <c r="M138" s="84">
        <v>24</v>
      </c>
      <c r="N138" s="73">
        <v>24</v>
      </c>
      <c r="O138" s="64">
        <v>3000</v>
      </c>
      <c r="P138" s="65">
        <f>Table22452368910111213141516171819202122242345678910111213141516171819202122[[#This Row],[PEMBULATAN]]*O138</f>
        <v>72000</v>
      </c>
    </row>
    <row r="139" spans="1:16" ht="39" customHeight="1" x14ac:dyDescent="0.2">
      <c r="A139" s="93"/>
      <c r="B139" s="76"/>
      <c r="C139" s="90" t="s">
        <v>3000</v>
      </c>
      <c r="D139" s="79" t="s">
        <v>82</v>
      </c>
      <c r="E139" s="13">
        <v>44421</v>
      </c>
      <c r="F139" s="77" t="s">
        <v>2516</v>
      </c>
      <c r="G139" s="13">
        <v>44424</v>
      </c>
      <c r="H139" s="78" t="s">
        <v>2517</v>
      </c>
      <c r="I139" s="15">
        <v>75</v>
      </c>
      <c r="J139" s="15">
        <v>60</v>
      </c>
      <c r="K139" s="15">
        <v>30</v>
      </c>
      <c r="L139" s="15">
        <v>13</v>
      </c>
      <c r="M139" s="84">
        <v>33.75</v>
      </c>
      <c r="N139" s="73">
        <v>34</v>
      </c>
      <c r="O139" s="64">
        <v>3000</v>
      </c>
      <c r="P139" s="65">
        <f>Table22452368910111213141516171819202122242345678910111213141516171819202122[[#This Row],[PEMBULATAN]]*O139</f>
        <v>102000</v>
      </c>
    </row>
    <row r="140" spans="1:16" ht="39" customHeight="1" x14ac:dyDescent="0.2">
      <c r="A140" s="93"/>
      <c r="B140" s="76"/>
      <c r="C140" s="90" t="s">
        <v>3001</v>
      </c>
      <c r="D140" s="79" t="s">
        <v>82</v>
      </c>
      <c r="E140" s="13">
        <v>44421</v>
      </c>
      <c r="F140" s="77" t="s">
        <v>2516</v>
      </c>
      <c r="G140" s="13">
        <v>44424</v>
      </c>
      <c r="H140" s="78" t="s">
        <v>2517</v>
      </c>
      <c r="I140" s="15">
        <v>93</v>
      </c>
      <c r="J140" s="15">
        <v>55</v>
      </c>
      <c r="K140" s="15">
        <v>32</v>
      </c>
      <c r="L140" s="15">
        <v>29</v>
      </c>
      <c r="M140" s="84">
        <v>40.92</v>
      </c>
      <c r="N140" s="73">
        <v>41</v>
      </c>
      <c r="O140" s="64">
        <v>3000</v>
      </c>
      <c r="P140" s="65">
        <f>Table22452368910111213141516171819202122242345678910111213141516171819202122[[#This Row],[PEMBULATAN]]*O140</f>
        <v>123000</v>
      </c>
    </row>
    <row r="141" spans="1:16" ht="39" customHeight="1" x14ac:dyDescent="0.2">
      <c r="A141" s="93"/>
      <c r="B141" s="76"/>
      <c r="C141" s="90" t="s">
        <v>3002</v>
      </c>
      <c r="D141" s="79" t="s">
        <v>82</v>
      </c>
      <c r="E141" s="13">
        <v>44421</v>
      </c>
      <c r="F141" s="77" t="s">
        <v>2516</v>
      </c>
      <c r="G141" s="13">
        <v>44424</v>
      </c>
      <c r="H141" s="78" t="s">
        <v>2517</v>
      </c>
      <c r="I141" s="15">
        <v>41</v>
      </c>
      <c r="J141" s="15">
        <v>52</v>
      </c>
      <c r="K141" s="15">
        <v>24</v>
      </c>
      <c r="L141" s="15">
        <v>11</v>
      </c>
      <c r="M141" s="84">
        <v>12.792</v>
      </c>
      <c r="N141" s="73">
        <v>13</v>
      </c>
      <c r="O141" s="64">
        <v>3000</v>
      </c>
      <c r="P141" s="65">
        <f>Table22452368910111213141516171819202122242345678910111213141516171819202122[[#This Row],[PEMBULATAN]]*O141</f>
        <v>39000</v>
      </c>
    </row>
    <row r="142" spans="1:16" ht="39" customHeight="1" x14ac:dyDescent="0.2">
      <c r="A142" s="93"/>
      <c r="B142" s="76"/>
      <c r="C142" s="90" t="s">
        <v>3003</v>
      </c>
      <c r="D142" s="79" t="s">
        <v>82</v>
      </c>
      <c r="E142" s="13">
        <v>44421</v>
      </c>
      <c r="F142" s="77" t="s">
        <v>2516</v>
      </c>
      <c r="G142" s="13">
        <v>44424</v>
      </c>
      <c r="H142" s="78" t="s">
        <v>2517</v>
      </c>
      <c r="I142" s="15">
        <v>100</v>
      </c>
      <c r="J142" s="15">
        <v>56</v>
      </c>
      <c r="K142" s="15">
        <v>33</v>
      </c>
      <c r="L142" s="15">
        <v>16</v>
      </c>
      <c r="M142" s="84">
        <v>46.2</v>
      </c>
      <c r="N142" s="73">
        <v>46</v>
      </c>
      <c r="O142" s="64">
        <v>3000</v>
      </c>
      <c r="P142" s="65">
        <f>Table22452368910111213141516171819202122242345678910111213141516171819202122[[#This Row],[PEMBULATAN]]*O142</f>
        <v>138000</v>
      </c>
    </row>
    <row r="143" spans="1:16" ht="39" customHeight="1" x14ac:dyDescent="0.2">
      <c r="A143" s="93"/>
      <c r="B143" s="76"/>
      <c r="C143" s="90" t="s">
        <v>3004</v>
      </c>
      <c r="D143" s="79" t="s">
        <v>82</v>
      </c>
      <c r="E143" s="13">
        <v>44421</v>
      </c>
      <c r="F143" s="77" t="s">
        <v>2516</v>
      </c>
      <c r="G143" s="13">
        <v>44424</v>
      </c>
      <c r="H143" s="78" t="s">
        <v>2517</v>
      </c>
      <c r="I143" s="15">
        <v>80</v>
      </c>
      <c r="J143" s="15">
        <v>42</v>
      </c>
      <c r="K143" s="15">
        <v>41</v>
      </c>
      <c r="L143" s="15">
        <v>12</v>
      </c>
      <c r="M143" s="84">
        <v>34.44</v>
      </c>
      <c r="N143" s="73">
        <v>35</v>
      </c>
      <c r="O143" s="64">
        <v>3000</v>
      </c>
      <c r="P143" s="65">
        <f>Table22452368910111213141516171819202122242345678910111213141516171819202122[[#This Row],[PEMBULATAN]]*O143</f>
        <v>105000</v>
      </c>
    </row>
    <row r="144" spans="1:16" ht="39" customHeight="1" x14ac:dyDescent="0.2">
      <c r="A144" s="93"/>
      <c r="B144" s="76"/>
      <c r="C144" s="90" t="s">
        <v>3005</v>
      </c>
      <c r="D144" s="79" t="s">
        <v>82</v>
      </c>
      <c r="E144" s="13">
        <v>44421</v>
      </c>
      <c r="F144" s="77" t="s">
        <v>2516</v>
      </c>
      <c r="G144" s="13">
        <v>44424</v>
      </c>
      <c r="H144" s="78" t="s">
        <v>2517</v>
      </c>
      <c r="I144" s="15">
        <v>31</v>
      </c>
      <c r="J144" s="15">
        <v>21</v>
      </c>
      <c r="K144" s="15">
        <v>31</v>
      </c>
      <c r="L144" s="15">
        <v>2</v>
      </c>
      <c r="M144" s="84">
        <v>5.0452500000000002</v>
      </c>
      <c r="N144" s="73">
        <v>5</v>
      </c>
      <c r="O144" s="64">
        <v>3000</v>
      </c>
      <c r="P144" s="65">
        <f>Table22452368910111213141516171819202122242345678910111213141516171819202122[[#This Row],[PEMBULATAN]]*O144</f>
        <v>15000</v>
      </c>
    </row>
    <row r="145" spans="1:16" ht="39" customHeight="1" x14ac:dyDescent="0.2">
      <c r="A145" s="93"/>
      <c r="B145" s="76"/>
      <c r="C145" s="90" t="s">
        <v>3006</v>
      </c>
      <c r="D145" s="79" t="s">
        <v>82</v>
      </c>
      <c r="E145" s="13">
        <v>44421</v>
      </c>
      <c r="F145" s="77" t="s">
        <v>2516</v>
      </c>
      <c r="G145" s="13">
        <v>44424</v>
      </c>
      <c r="H145" s="78" t="s">
        <v>2517</v>
      </c>
      <c r="I145" s="15">
        <v>42</v>
      </c>
      <c r="J145" s="15">
        <v>41</v>
      </c>
      <c r="K145" s="15">
        <v>29</v>
      </c>
      <c r="L145" s="15">
        <v>7</v>
      </c>
      <c r="M145" s="84">
        <v>12.484500000000001</v>
      </c>
      <c r="N145" s="73">
        <v>13</v>
      </c>
      <c r="O145" s="64">
        <v>3000</v>
      </c>
      <c r="P145" s="65">
        <f>Table22452368910111213141516171819202122242345678910111213141516171819202122[[#This Row],[PEMBULATAN]]*O145</f>
        <v>39000</v>
      </c>
    </row>
    <row r="146" spans="1:16" ht="39" customHeight="1" x14ac:dyDescent="0.2">
      <c r="A146" s="93"/>
      <c r="B146" s="76"/>
      <c r="C146" s="90" t="s">
        <v>3007</v>
      </c>
      <c r="D146" s="79" t="s">
        <v>82</v>
      </c>
      <c r="E146" s="13">
        <v>44421</v>
      </c>
      <c r="F146" s="77" t="s">
        <v>2516</v>
      </c>
      <c r="G146" s="13">
        <v>44424</v>
      </c>
      <c r="H146" s="78" t="s">
        <v>2517</v>
      </c>
      <c r="I146" s="15">
        <v>40</v>
      </c>
      <c r="J146" s="15">
        <v>29</v>
      </c>
      <c r="K146" s="15">
        <v>30</v>
      </c>
      <c r="L146" s="15">
        <v>5</v>
      </c>
      <c r="M146" s="84">
        <v>8.6999999999999993</v>
      </c>
      <c r="N146" s="73">
        <v>9</v>
      </c>
      <c r="O146" s="64">
        <v>3000</v>
      </c>
      <c r="P146" s="65">
        <f>Table22452368910111213141516171819202122242345678910111213141516171819202122[[#This Row],[PEMBULATAN]]*O146</f>
        <v>27000</v>
      </c>
    </row>
    <row r="147" spans="1:16" ht="39" customHeight="1" x14ac:dyDescent="0.2">
      <c r="A147" s="93"/>
      <c r="B147" s="76"/>
      <c r="C147" s="90" t="s">
        <v>3008</v>
      </c>
      <c r="D147" s="79" t="s">
        <v>82</v>
      </c>
      <c r="E147" s="13">
        <v>44421</v>
      </c>
      <c r="F147" s="77" t="s">
        <v>2516</v>
      </c>
      <c r="G147" s="13">
        <v>44424</v>
      </c>
      <c r="H147" s="78" t="s">
        <v>2517</v>
      </c>
      <c r="I147" s="15">
        <v>32</v>
      </c>
      <c r="J147" s="15">
        <v>30</v>
      </c>
      <c r="K147" s="15">
        <v>23</v>
      </c>
      <c r="L147" s="15">
        <v>11</v>
      </c>
      <c r="M147" s="84">
        <v>5.52</v>
      </c>
      <c r="N147" s="73">
        <v>11</v>
      </c>
      <c r="O147" s="64">
        <v>3000</v>
      </c>
      <c r="P147" s="65">
        <f>Table22452368910111213141516171819202122242345678910111213141516171819202122[[#This Row],[PEMBULATAN]]*O147</f>
        <v>33000</v>
      </c>
    </row>
    <row r="148" spans="1:16" ht="39" customHeight="1" x14ac:dyDescent="0.2">
      <c r="A148" s="93"/>
      <c r="B148" s="76"/>
      <c r="C148" s="90" t="s">
        <v>3009</v>
      </c>
      <c r="D148" s="79" t="s">
        <v>82</v>
      </c>
      <c r="E148" s="13">
        <v>44421</v>
      </c>
      <c r="F148" s="77" t="s">
        <v>2516</v>
      </c>
      <c r="G148" s="13">
        <v>44424</v>
      </c>
      <c r="H148" s="78" t="s">
        <v>2517</v>
      </c>
      <c r="I148" s="15">
        <v>47</v>
      </c>
      <c r="J148" s="15">
        <v>38</v>
      </c>
      <c r="K148" s="15">
        <v>26</v>
      </c>
      <c r="L148" s="15">
        <v>11</v>
      </c>
      <c r="M148" s="84">
        <v>11.609</v>
      </c>
      <c r="N148" s="73">
        <v>12</v>
      </c>
      <c r="O148" s="64">
        <v>3000</v>
      </c>
      <c r="P148" s="65">
        <f>Table22452368910111213141516171819202122242345678910111213141516171819202122[[#This Row],[PEMBULATAN]]*O148</f>
        <v>36000</v>
      </c>
    </row>
    <row r="149" spans="1:16" ht="39" customHeight="1" x14ac:dyDescent="0.2">
      <c r="A149" s="93"/>
      <c r="B149" s="76"/>
      <c r="C149" s="90" t="s">
        <v>3010</v>
      </c>
      <c r="D149" s="79" t="s">
        <v>82</v>
      </c>
      <c r="E149" s="13">
        <v>44421</v>
      </c>
      <c r="F149" s="77" t="s">
        <v>2516</v>
      </c>
      <c r="G149" s="13">
        <v>44424</v>
      </c>
      <c r="H149" s="78" t="s">
        <v>2517</v>
      </c>
      <c r="I149" s="15">
        <v>81</v>
      </c>
      <c r="J149" s="15">
        <v>35</v>
      </c>
      <c r="K149" s="15">
        <v>32</v>
      </c>
      <c r="L149" s="15">
        <v>10</v>
      </c>
      <c r="M149" s="84">
        <v>22.68</v>
      </c>
      <c r="N149" s="73">
        <v>23</v>
      </c>
      <c r="O149" s="64">
        <v>3000</v>
      </c>
      <c r="P149" s="65">
        <f>Table22452368910111213141516171819202122242345678910111213141516171819202122[[#This Row],[PEMBULATAN]]*O149</f>
        <v>69000</v>
      </c>
    </row>
    <row r="150" spans="1:16" ht="39" customHeight="1" x14ac:dyDescent="0.2">
      <c r="A150" s="93"/>
      <c r="B150" s="76"/>
      <c r="C150" s="90" t="s">
        <v>3011</v>
      </c>
      <c r="D150" s="79" t="s">
        <v>82</v>
      </c>
      <c r="E150" s="13">
        <v>44421</v>
      </c>
      <c r="F150" s="77" t="s">
        <v>2516</v>
      </c>
      <c r="G150" s="13">
        <v>44424</v>
      </c>
      <c r="H150" s="78" t="s">
        <v>2517</v>
      </c>
      <c r="I150" s="15">
        <v>94</v>
      </c>
      <c r="J150" s="15">
        <v>33</v>
      </c>
      <c r="K150" s="15">
        <v>4</v>
      </c>
      <c r="L150" s="15">
        <v>2</v>
      </c>
      <c r="M150" s="84">
        <v>3.1019999999999999</v>
      </c>
      <c r="N150" s="73">
        <v>3</v>
      </c>
      <c r="O150" s="64">
        <v>3000</v>
      </c>
      <c r="P150" s="65">
        <f>Table22452368910111213141516171819202122242345678910111213141516171819202122[[#This Row],[PEMBULATAN]]*O150</f>
        <v>9000</v>
      </c>
    </row>
    <row r="151" spans="1:16" ht="39" customHeight="1" x14ac:dyDescent="0.2">
      <c r="A151" s="93"/>
      <c r="B151" s="76"/>
      <c r="C151" s="90" t="s">
        <v>3012</v>
      </c>
      <c r="D151" s="79" t="s">
        <v>82</v>
      </c>
      <c r="E151" s="13">
        <v>44421</v>
      </c>
      <c r="F151" s="77" t="s">
        <v>2516</v>
      </c>
      <c r="G151" s="13">
        <v>44424</v>
      </c>
      <c r="H151" s="78" t="s">
        <v>2517</v>
      </c>
      <c r="I151" s="15">
        <v>142</v>
      </c>
      <c r="J151" s="15">
        <v>13</v>
      </c>
      <c r="K151" s="15">
        <v>12</v>
      </c>
      <c r="L151" s="15">
        <v>2</v>
      </c>
      <c r="M151" s="84">
        <v>5.5380000000000003</v>
      </c>
      <c r="N151" s="73">
        <v>6</v>
      </c>
      <c r="O151" s="64">
        <v>3000</v>
      </c>
      <c r="P151" s="65">
        <f>Table22452368910111213141516171819202122242345678910111213141516171819202122[[#This Row],[PEMBULATAN]]*O151</f>
        <v>18000</v>
      </c>
    </row>
    <row r="152" spans="1:16" ht="39" customHeight="1" x14ac:dyDescent="0.2">
      <c r="A152" s="93"/>
      <c r="B152" s="76"/>
      <c r="C152" s="90" t="s">
        <v>3013</v>
      </c>
      <c r="D152" s="79" t="s">
        <v>82</v>
      </c>
      <c r="E152" s="13">
        <v>44421</v>
      </c>
      <c r="F152" s="77" t="s">
        <v>2516</v>
      </c>
      <c r="G152" s="13">
        <v>44424</v>
      </c>
      <c r="H152" s="78" t="s">
        <v>2517</v>
      </c>
      <c r="I152" s="15">
        <v>82</v>
      </c>
      <c r="J152" s="15">
        <v>33</v>
      </c>
      <c r="K152" s="15">
        <v>12</v>
      </c>
      <c r="L152" s="15">
        <v>2</v>
      </c>
      <c r="M152" s="84">
        <v>8.1180000000000003</v>
      </c>
      <c r="N152" s="73">
        <v>8</v>
      </c>
      <c r="O152" s="64">
        <v>3000</v>
      </c>
      <c r="P152" s="65">
        <f>Table22452368910111213141516171819202122242345678910111213141516171819202122[[#This Row],[PEMBULATAN]]*O152</f>
        <v>24000</v>
      </c>
    </row>
    <row r="153" spans="1:16" ht="39" customHeight="1" x14ac:dyDescent="0.2">
      <c r="A153" s="93"/>
      <c r="B153" s="76"/>
      <c r="C153" s="90" t="s">
        <v>3014</v>
      </c>
      <c r="D153" s="79" t="s">
        <v>82</v>
      </c>
      <c r="E153" s="13">
        <v>44421</v>
      </c>
      <c r="F153" s="77" t="s">
        <v>2516</v>
      </c>
      <c r="G153" s="13">
        <v>44424</v>
      </c>
      <c r="H153" s="78" t="s">
        <v>2517</v>
      </c>
      <c r="I153" s="15">
        <v>31</v>
      </c>
      <c r="J153" s="15">
        <v>32</v>
      </c>
      <c r="K153" s="15">
        <v>29</v>
      </c>
      <c r="L153" s="15">
        <v>8</v>
      </c>
      <c r="M153" s="84">
        <v>7.1920000000000002</v>
      </c>
      <c r="N153" s="73">
        <v>8</v>
      </c>
      <c r="O153" s="64">
        <v>3000</v>
      </c>
      <c r="P153" s="65">
        <f>Table22452368910111213141516171819202122242345678910111213141516171819202122[[#This Row],[PEMBULATAN]]*O153</f>
        <v>24000</v>
      </c>
    </row>
    <row r="154" spans="1:16" ht="39" customHeight="1" x14ac:dyDescent="0.2">
      <c r="A154" s="93"/>
      <c r="B154" s="76"/>
      <c r="C154" s="90" t="s">
        <v>3015</v>
      </c>
      <c r="D154" s="79" t="s">
        <v>82</v>
      </c>
      <c r="E154" s="13">
        <v>44421</v>
      </c>
      <c r="F154" s="77" t="s">
        <v>2516</v>
      </c>
      <c r="G154" s="13">
        <v>44424</v>
      </c>
      <c r="H154" s="78" t="s">
        <v>2517</v>
      </c>
      <c r="I154" s="15">
        <v>94</v>
      </c>
      <c r="J154" s="15">
        <v>37</v>
      </c>
      <c r="K154" s="15">
        <v>3</v>
      </c>
      <c r="L154" s="15">
        <v>1</v>
      </c>
      <c r="M154" s="84">
        <v>2.6084999999999998</v>
      </c>
      <c r="N154" s="73">
        <v>3</v>
      </c>
      <c r="O154" s="64">
        <v>3000</v>
      </c>
      <c r="P154" s="65">
        <f>Table22452368910111213141516171819202122242345678910111213141516171819202122[[#This Row],[PEMBULATAN]]*O154</f>
        <v>9000</v>
      </c>
    </row>
    <row r="155" spans="1:16" ht="39" customHeight="1" x14ac:dyDescent="0.2">
      <c r="A155" s="93"/>
      <c r="B155" s="76"/>
      <c r="C155" s="90" t="s">
        <v>3016</v>
      </c>
      <c r="D155" s="79" t="s">
        <v>82</v>
      </c>
      <c r="E155" s="13">
        <v>44421</v>
      </c>
      <c r="F155" s="77" t="s">
        <v>2516</v>
      </c>
      <c r="G155" s="13">
        <v>44424</v>
      </c>
      <c r="H155" s="78" t="s">
        <v>2517</v>
      </c>
      <c r="I155" s="15">
        <v>76</v>
      </c>
      <c r="J155" s="15">
        <v>42</v>
      </c>
      <c r="K155" s="15">
        <v>19</v>
      </c>
      <c r="L155" s="15">
        <v>10</v>
      </c>
      <c r="M155" s="84">
        <v>15.162000000000001</v>
      </c>
      <c r="N155" s="73">
        <v>15</v>
      </c>
      <c r="O155" s="64">
        <v>3000</v>
      </c>
      <c r="P155" s="65">
        <f>Table22452368910111213141516171819202122242345678910111213141516171819202122[[#This Row],[PEMBULATAN]]*O155</f>
        <v>45000</v>
      </c>
    </row>
    <row r="156" spans="1:16" ht="39" customHeight="1" x14ac:dyDescent="0.2">
      <c r="A156" s="93"/>
      <c r="B156" s="76"/>
      <c r="C156" s="90" t="s">
        <v>3017</v>
      </c>
      <c r="D156" s="79" t="s">
        <v>82</v>
      </c>
      <c r="E156" s="13">
        <v>44421</v>
      </c>
      <c r="F156" s="77" t="s">
        <v>2516</v>
      </c>
      <c r="G156" s="13">
        <v>44424</v>
      </c>
      <c r="H156" s="78" t="s">
        <v>2517</v>
      </c>
      <c r="I156" s="15">
        <v>75</v>
      </c>
      <c r="J156" s="15">
        <v>24</v>
      </c>
      <c r="K156" s="15">
        <v>8</v>
      </c>
      <c r="L156" s="15">
        <v>1</v>
      </c>
      <c r="M156" s="84">
        <v>3.6</v>
      </c>
      <c r="N156" s="73">
        <v>4</v>
      </c>
      <c r="O156" s="64">
        <v>3000</v>
      </c>
      <c r="P156" s="65">
        <f>Table22452368910111213141516171819202122242345678910111213141516171819202122[[#This Row],[PEMBULATAN]]*O156</f>
        <v>12000</v>
      </c>
    </row>
    <row r="157" spans="1:16" ht="39" customHeight="1" x14ac:dyDescent="0.2">
      <c r="A157" s="93"/>
      <c r="B157" s="76"/>
      <c r="C157" s="90" t="s">
        <v>3018</v>
      </c>
      <c r="D157" s="79" t="s">
        <v>82</v>
      </c>
      <c r="E157" s="13">
        <v>44421</v>
      </c>
      <c r="F157" s="77" t="s">
        <v>2516</v>
      </c>
      <c r="G157" s="13">
        <v>44424</v>
      </c>
      <c r="H157" s="78" t="s">
        <v>2517</v>
      </c>
      <c r="I157" s="15">
        <v>54</v>
      </c>
      <c r="J157" s="15">
        <v>26</v>
      </c>
      <c r="K157" s="15">
        <v>5</v>
      </c>
      <c r="L157" s="15">
        <v>4</v>
      </c>
      <c r="M157" s="84">
        <v>1.7549999999999999</v>
      </c>
      <c r="N157" s="73">
        <v>4</v>
      </c>
      <c r="O157" s="64">
        <v>3000</v>
      </c>
      <c r="P157" s="65">
        <f>Table22452368910111213141516171819202122242345678910111213141516171819202122[[#This Row],[PEMBULATAN]]*O157</f>
        <v>12000</v>
      </c>
    </row>
    <row r="158" spans="1:16" ht="39" customHeight="1" x14ac:dyDescent="0.2">
      <c r="A158" s="93"/>
      <c r="B158" s="76"/>
      <c r="C158" s="90" t="s">
        <v>3019</v>
      </c>
      <c r="D158" s="79" t="s">
        <v>82</v>
      </c>
      <c r="E158" s="13">
        <v>44421</v>
      </c>
      <c r="F158" s="77" t="s">
        <v>2516</v>
      </c>
      <c r="G158" s="13">
        <v>44424</v>
      </c>
      <c r="H158" s="78" t="s">
        <v>2517</v>
      </c>
      <c r="I158" s="15">
        <v>69</v>
      </c>
      <c r="J158" s="15">
        <v>16</v>
      </c>
      <c r="K158" s="15">
        <v>9</v>
      </c>
      <c r="L158" s="15">
        <v>2</v>
      </c>
      <c r="M158" s="84">
        <v>2.484</v>
      </c>
      <c r="N158" s="73">
        <v>3</v>
      </c>
      <c r="O158" s="64">
        <v>3000</v>
      </c>
      <c r="P158" s="65">
        <f>Table22452368910111213141516171819202122242345678910111213141516171819202122[[#This Row],[PEMBULATAN]]*O158</f>
        <v>9000</v>
      </c>
    </row>
    <row r="159" spans="1:16" ht="39" customHeight="1" x14ac:dyDescent="0.2">
      <c r="A159" s="93"/>
      <c r="B159" s="76"/>
      <c r="C159" s="90" t="s">
        <v>3020</v>
      </c>
      <c r="D159" s="79" t="s">
        <v>82</v>
      </c>
      <c r="E159" s="13">
        <v>44421</v>
      </c>
      <c r="F159" s="77" t="s">
        <v>2516</v>
      </c>
      <c r="G159" s="13">
        <v>44424</v>
      </c>
      <c r="H159" s="78" t="s">
        <v>2517</v>
      </c>
      <c r="I159" s="15">
        <v>62</v>
      </c>
      <c r="J159" s="15">
        <v>39</v>
      </c>
      <c r="K159" s="15">
        <v>34</v>
      </c>
      <c r="L159" s="15">
        <v>11</v>
      </c>
      <c r="M159" s="84">
        <v>20.553000000000001</v>
      </c>
      <c r="N159" s="73">
        <v>21</v>
      </c>
      <c r="O159" s="64">
        <v>3000</v>
      </c>
      <c r="P159" s="65">
        <f>Table22452368910111213141516171819202122242345678910111213141516171819202122[[#This Row],[PEMBULATAN]]*O159</f>
        <v>63000</v>
      </c>
    </row>
    <row r="160" spans="1:16" ht="39" customHeight="1" x14ac:dyDescent="0.2">
      <c r="A160" s="93"/>
      <c r="B160" s="76"/>
      <c r="C160" s="90" t="s">
        <v>3021</v>
      </c>
      <c r="D160" s="79" t="s">
        <v>82</v>
      </c>
      <c r="E160" s="13">
        <v>44421</v>
      </c>
      <c r="F160" s="77" t="s">
        <v>2516</v>
      </c>
      <c r="G160" s="13">
        <v>44424</v>
      </c>
      <c r="H160" s="78" t="s">
        <v>2517</v>
      </c>
      <c r="I160" s="15">
        <v>145</v>
      </c>
      <c r="J160" s="15">
        <v>52</v>
      </c>
      <c r="K160" s="15">
        <v>20</v>
      </c>
      <c r="L160" s="15">
        <v>9</v>
      </c>
      <c r="M160" s="84">
        <v>37.700000000000003</v>
      </c>
      <c r="N160" s="73">
        <v>38</v>
      </c>
      <c r="O160" s="64">
        <v>3000</v>
      </c>
      <c r="P160" s="65">
        <f>Table22452368910111213141516171819202122242345678910111213141516171819202122[[#This Row],[PEMBULATAN]]*O160</f>
        <v>114000</v>
      </c>
    </row>
    <row r="161" spans="1:16" ht="39" customHeight="1" x14ac:dyDescent="0.2">
      <c r="A161" s="93"/>
      <c r="B161" s="76"/>
      <c r="C161" s="90" t="s">
        <v>3022</v>
      </c>
      <c r="D161" s="79" t="s">
        <v>82</v>
      </c>
      <c r="E161" s="13">
        <v>44421</v>
      </c>
      <c r="F161" s="77" t="s">
        <v>2516</v>
      </c>
      <c r="G161" s="13">
        <v>44424</v>
      </c>
      <c r="H161" s="78" t="s">
        <v>2517</v>
      </c>
      <c r="I161" s="15">
        <v>83</v>
      </c>
      <c r="J161" s="15">
        <v>60</v>
      </c>
      <c r="K161" s="15">
        <v>153</v>
      </c>
      <c r="L161" s="15">
        <v>36</v>
      </c>
      <c r="M161" s="84">
        <v>190.48500000000001</v>
      </c>
      <c r="N161" s="73">
        <v>191</v>
      </c>
      <c r="O161" s="64">
        <v>3000</v>
      </c>
      <c r="P161" s="65">
        <f>Table22452368910111213141516171819202122242345678910111213141516171819202122[[#This Row],[PEMBULATAN]]*O161</f>
        <v>573000</v>
      </c>
    </row>
    <row r="162" spans="1:16" ht="39" customHeight="1" x14ac:dyDescent="0.2">
      <c r="A162" s="93"/>
      <c r="B162" s="76"/>
      <c r="C162" s="90" t="s">
        <v>3023</v>
      </c>
      <c r="D162" s="79" t="s">
        <v>82</v>
      </c>
      <c r="E162" s="13">
        <v>44421</v>
      </c>
      <c r="F162" s="77" t="s">
        <v>2516</v>
      </c>
      <c r="G162" s="13">
        <v>44424</v>
      </c>
      <c r="H162" s="78" t="s">
        <v>2517</v>
      </c>
      <c r="I162" s="15">
        <v>40</v>
      </c>
      <c r="J162" s="15">
        <v>24</v>
      </c>
      <c r="K162" s="15">
        <v>29</v>
      </c>
      <c r="L162" s="15">
        <v>6</v>
      </c>
      <c r="M162" s="84">
        <v>6.96</v>
      </c>
      <c r="N162" s="73">
        <v>7</v>
      </c>
      <c r="O162" s="64">
        <v>3000</v>
      </c>
      <c r="P162" s="65">
        <f>Table22452368910111213141516171819202122242345678910111213141516171819202122[[#This Row],[PEMBULATAN]]*O162</f>
        <v>21000</v>
      </c>
    </row>
    <row r="163" spans="1:16" ht="39" customHeight="1" x14ac:dyDescent="0.2">
      <c r="A163" s="93"/>
      <c r="B163" s="76"/>
      <c r="C163" s="90" t="s">
        <v>3024</v>
      </c>
      <c r="D163" s="79" t="s">
        <v>82</v>
      </c>
      <c r="E163" s="13">
        <v>44421</v>
      </c>
      <c r="F163" s="77" t="s">
        <v>2516</v>
      </c>
      <c r="G163" s="13">
        <v>44424</v>
      </c>
      <c r="H163" s="78" t="s">
        <v>2517</v>
      </c>
      <c r="I163" s="15">
        <v>52</v>
      </c>
      <c r="J163" s="15">
        <v>42</v>
      </c>
      <c r="K163" s="15">
        <v>28</v>
      </c>
      <c r="L163" s="15">
        <v>7</v>
      </c>
      <c r="M163" s="84">
        <v>15.288</v>
      </c>
      <c r="N163" s="73">
        <v>15</v>
      </c>
      <c r="O163" s="64">
        <v>3000</v>
      </c>
      <c r="P163" s="65">
        <f>Table22452368910111213141516171819202122242345678910111213141516171819202122[[#This Row],[PEMBULATAN]]*O163</f>
        <v>45000</v>
      </c>
    </row>
    <row r="164" spans="1:16" ht="39" customHeight="1" x14ac:dyDescent="0.2">
      <c r="A164" s="93"/>
      <c r="B164" s="76"/>
      <c r="C164" s="90" t="s">
        <v>3025</v>
      </c>
      <c r="D164" s="79" t="s">
        <v>82</v>
      </c>
      <c r="E164" s="13">
        <v>44421</v>
      </c>
      <c r="F164" s="77" t="s">
        <v>2516</v>
      </c>
      <c r="G164" s="13">
        <v>44424</v>
      </c>
      <c r="H164" s="78" t="s">
        <v>2517</v>
      </c>
      <c r="I164" s="15">
        <v>131</v>
      </c>
      <c r="J164" s="15">
        <v>38</v>
      </c>
      <c r="K164" s="15">
        <v>9</v>
      </c>
      <c r="L164" s="15">
        <v>7</v>
      </c>
      <c r="M164" s="84">
        <v>11.2005</v>
      </c>
      <c r="N164" s="73">
        <v>11</v>
      </c>
      <c r="O164" s="64">
        <v>3000</v>
      </c>
      <c r="P164" s="65">
        <f>Table22452368910111213141516171819202122242345678910111213141516171819202122[[#This Row],[PEMBULATAN]]*O164</f>
        <v>33000</v>
      </c>
    </row>
    <row r="165" spans="1:16" ht="39" customHeight="1" x14ac:dyDescent="0.2">
      <c r="A165" s="93"/>
      <c r="B165" s="76"/>
      <c r="C165" s="90" t="s">
        <v>3026</v>
      </c>
      <c r="D165" s="79" t="s">
        <v>82</v>
      </c>
      <c r="E165" s="13">
        <v>44421</v>
      </c>
      <c r="F165" s="77" t="s">
        <v>2516</v>
      </c>
      <c r="G165" s="13">
        <v>44424</v>
      </c>
      <c r="H165" s="78" t="s">
        <v>2517</v>
      </c>
      <c r="I165" s="15">
        <v>87</v>
      </c>
      <c r="J165" s="15">
        <v>76</v>
      </c>
      <c r="K165" s="15">
        <v>47</v>
      </c>
      <c r="L165" s="15">
        <v>37</v>
      </c>
      <c r="M165" s="84">
        <v>77.691000000000003</v>
      </c>
      <c r="N165" s="73">
        <v>78</v>
      </c>
      <c r="O165" s="64">
        <v>3000</v>
      </c>
      <c r="P165" s="65">
        <f>Table22452368910111213141516171819202122242345678910111213141516171819202122[[#This Row],[PEMBULATAN]]*O165</f>
        <v>234000</v>
      </c>
    </row>
    <row r="166" spans="1:16" ht="39" customHeight="1" x14ac:dyDescent="0.2">
      <c r="A166" s="93"/>
      <c r="B166" s="76"/>
      <c r="C166" s="90" t="s">
        <v>3027</v>
      </c>
      <c r="D166" s="79" t="s">
        <v>82</v>
      </c>
      <c r="E166" s="13">
        <v>44421</v>
      </c>
      <c r="F166" s="77" t="s">
        <v>2516</v>
      </c>
      <c r="G166" s="13">
        <v>44424</v>
      </c>
      <c r="H166" s="78" t="s">
        <v>2517</v>
      </c>
      <c r="I166" s="15">
        <v>87</v>
      </c>
      <c r="J166" s="15">
        <v>41</v>
      </c>
      <c r="K166" s="15">
        <v>15</v>
      </c>
      <c r="L166" s="15">
        <v>5</v>
      </c>
      <c r="M166" s="84">
        <v>13.376250000000001</v>
      </c>
      <c r="N166" s="73">
        <v>14</v>
      </c>
      <c r="O166" s="64">
        <v>3000</v>
      </c>
      <c r="P166" s="65">
        <f>Table22452368910111213141516171819202122242345678910111213141516171819202122[[#This Row],[PEMBULATAN]]*O166</f>
        <v>42000</v>
      </c>
    </row>
    <row r="167" spans="1:16" ht="39" customHeight="1" x14ac:dyDescent="0.2">
      <c r="A167" s="93"/>
      <c r="B167" s="76"/>
      <c r="C167" s="90" t="s">
        <v>3028</v>
      </c>
      <c r="D167" s="79" t="s">
        <v>82</v>
      </c>
      <c r="E167" s="13">
        <v>44421</v>
      </c>
      <c r="F167" s="77" t="s">
        <v>2516</v>
      </c>
      <c r="G167" s="13">
        <v>44424</v>
      </c>
      <c r="H167" s="78" t="s">
        <v>2517</v>
      </c>
      <c r="I167" s="15">
        <v>72</v>
      </c>
      <c r="J167" s="15">
        <v>30</v>
      </c>
      <c r="K167" s="15">
        <v>33</v>
      </c>
      <c r="L167" s="15">
        <v>17</v>
      </c>
      <c r="M167" s="84">
        <v>17.82</v>
      </c>
      <c r="N167" s="73">
        <v>18</v>
      </c>
      <c r="O167" s="64">
        <v>3000</v>
      </c>
      <c r="P167" s="65">
        <f>Table22452368910111213141516171819202122242345678910111213141516171819202122[[#This Row],[PEMBULATAN]]*O167</f>
        <v>54000</v>
      </c>
    </row>
    <row r="168" spans="1:16" ht="39" customHeight="1" x14ac:dyDescent="0.2">
      <c r="A168" s="93"/>
      <c r="B168" s="76"/>
      <c r="C168" s="90" t="s">
        <v>3029</v>
      </c>
      <c r="D168" s="79" t="s">
        <v>82</v>
      </c>
      <c r="E168" s="13">
        <v>44421</v>
      </c>
      <c r="F168" s="77" t="s">
        <v>2516</v>
      </c>
      <c r="G168" s="13">
        <v>44424</v>
      </c>
      <c r="H168" s="78" t="s">
        <v>2517</v>
      </c>
      <c r="I168" s="15">
        <v>60</v>
      </c>
      <c r="J168" s="15">
        <v>36</v>
      </c>
      <c r="K168" s="15">
        <v>46</v>
      </c>
      <c r="L168" s="15">
        <v>17</v>
      </c>
      <c r="M168" s="84">
        <v>24.84</v>
      </c>
      <c r="N168" s="73">
        <v>25</v>
      </c>
      <c r="O168" s="64">
        <v>3000</v>
      </c>
      <c r="P168" s="65">
        <f>Table22452368910111213141516171819202122242345678910111213141516171819202122[[#This Row],[PEMBULATAN]]*O168</f>
        <v>75000</v>
      </c>
    </row>
    <row r="169" spans="1:16" ht="39" customHeight="1" x14ac:dyDescent="0.2">
      <c r="A169" s="93"/>
      <c r="B169" s="76"/>
      <c r="C169" s="90" t="s">
        <v>3030</v>
      </c>
      <c r="D169" s="79" t="s">
        <v>82</v>
      </c>
      <c r="E169" s="13">
        <v>44421</v>
      </c>
      <c r="F169" s="77" t="s">
        <v>2516</v>
      </c>
      <c r="G169" s="13">
        <v>44424</v>
      </c>
      <c r="H169" s="78" t="s">
        <v>2517</v>
      </c>
      <c r="I169" s="15">
        <v>52</v>
      </c>
      <c r="J169" s="15">
        <v>37</v>
      </c>
      <c r="K169" s="15">
        <v>46</v>
      </c>
      <c r="L169" s="15">
        <v>5</v>
      </c>
      <c r="M169" s="84">
        <v>22.126000000000001</v>
      </c>
      <c r="N169" s="73">
        <v>22</v>
      </c>
      <c r="O169" s="64">
        <v>3000</v>
      </c>
      <c r="P169" s="65">
        <f>Table22452368910111213141516171819202122242345678910111213141516171819202122[[#This Row],[PEMBULATAN]]*O169</f>
        <v>66000</v>
      </c>
    </row>
    <row r="170" spans="1:16" ht="39" customHeight="1" x14ac:dyDescent="0.2">
      <c r="A170" s="93"/>
      <c r="B170" s="76"/>
      <c r="C170" s="90" t="s">
        <v>3031</v>
      </c>
      <c r="D170" s="79" t="s">
        <v>82</v>
      </c>
      <c r="E170" s="13">
        <v>44421</v>
      </c>
      <c r="F170" s="77" t="s">
        <v>2516</v>
      </c>
      <c r="G170" s="13">
        <v>44424</v>
      </c>
      <c r="H170" s="78" t="s">
        <v>2517</v>
      </c>
      <c r="I170" s="15">
        <v>42</v>
      </c>
      <c r="J170" s="15">
        <v>30</v>
      </c>
      <c r="K170" s="15">
        <v>22</v>
      </c>
      <c r="L170" s="15">
        <v>4</v>
      </c>
      <c r="M170" s="84">
        <v>6.93</v>
      </c>
      <c r="N170" s="73">
        <v>7</v>
      </c>
      <c r="O170" s="64">
        <v>3000</v>
      </c>
      <c r="P170" s="65">
        <f>Table22452368910111213141516171819202122242345678910111213141516171819202122[[#This Row],[PEMBULATAN]]*O170</f>
        <v>21000</v>
      </c>
    </row>
    <row r="171" spans="1:16" ht="39" customHeight="1" x14ac:dyDescent="0.2">
      <c r="A171" s="93"/>
      <c r="B171" s="76"/>
      <c r="C171" s="90" t="s">
        <v>3032</v>
      </c>
      <c r="D171" s="79" t="s">
        <v>82</v>
      </c>
      <c r="E171" s="13">
        <v>44421</v>
      </c>
      <c r="F171" s="77" t="s">
        <v>2516</v>
      </c>
      <c r="G171" s="13">
        <v>44424</v>
      </c>
      <c r="H171" s="78" t="s">
        <v>2517</v>
      </c>
      <c r="I171" s="15">
        <v>54</v>
      </c>
      <c r="J171" s="15">
        <v>30</v>
      </c>
      <c r="K171" s="15">
        <v>30</v>
      </c>
      <c r="L171" s="15">
        <v>10</v>
      </c>
      <c r="M171" s="84">
        <v>12.15</v>
      </c>
      <c r="N171" s="73">
        <v>12</v>
      </c>
      <c r="O171" s="64">
        <v>3000</v>
      </c>
      <c r="P171" s="65">
        <f>Table22452368910111213141516171819202122242345678910111213141516171819202122[[#This Row],[PEMBULATAN]]*O171</f>
        <v>36000</v>
      </c>
    </row>
    <row r="172" spans="1:16" ht="39" customHeight="1" x14ac:dyDescent="0.2">
      <c r="A172" s="93"/>
      <c r="B172" s="76"/>
      <c r="C172" s="90" t="s">
        <v>3033</v>
      </c>
      <c r="D172" s="79" t="s">
        <v>82</v>
      </c>
      <c r="E172" s="13">
        <v>44421</v>
      </c>
      <c r="F172" s="77" t="s">
        <v>2516</v>
      </c>
      <c r="G172" s="13">
        <v>44424</v>
      </c>
      <c r="H172" s="78" t="s">
        <v>2517</v>
      </c>
      <c r="I172" s="15">
        <v>51</v>
      </c>
      <c r="J172" s="15">
        <v>35</v>
      </c>
      <c r="K172" s="15">
        <v>29</v>
      </c>
      <c r="L172" s="15">
        <v>12</v>
      </c>
      <c r="M172" s="84">
        <v>12.94125</v>
      </c>
      <c r="N172" s="73">
        <v>13</v>
      </c>
      <c r="O172" s="64">
        <v>3000</v>
      </c>
      <c r="P172" s="65">
        <f>Table22452368910111213141516171819202122242345678910111213141516171819202122[[#This Row],[PEMBULATAN]]*O172</f>
        <v>39000</v>
      </c>
    </row>
    <row r="173" spans="1:16" ht="39" customHeight="1" x14ac:dyDescent="0.2">
      <c r="A173" s="93"/>
      <c r="B173" s="76"/>
      <c r="C173" s="90" t="s">
        <v>3034</v>
      </c>
      <c r="D173" s="79" t="s">
        <v>82</v>
      </c>
      <c r="E173" s="13">
        <v>44421</v>
      </c>
      <c r="F173" s="77" t="s">
        <v>2516</v>
      </c>
      <c r="G173" s="13">
        <v>44424</v>
      </c>
      <c r="H173" s="78" t="s">
        <v>2517</v>
      </c>
      <c r="I173" s="15">
        <v>49</v>
      </c>
      <c r="J173" s="15">
        <v>45</v>
      </c>
      <c r="K173" s="15">
        <v>19</v>
      </c>
      <c r="L173" s="15">
        <v>8</v>
      </c>
      <c r="M173" s="84">
        <v>10.473750000000001</v>
      </c>
      <c r="N173" s="73">
        <v>11</v>
      </c>
      <c r="O173" s="64">
        <v>3000</v>
      </c>
      <c r="P173" s="65">
        <f>Table22452368910111213141516171819202122242345678910111213141516171819202122[[#This Row],[PEMBULATAN]]*O173</f>
        <v>33000</v>
      </c>
    </row>
    <row r="174" spans="1:16" ht="39" customHeight="1" x14ac:dyDescent="0.2">
      <c r="A174" s="93"/>
      <c r="B174" s="76"/>
      <c r="C174" s="90" t="s">
        <v>3035</v>
      </c>
      <c r="D174" s="79" t="s">
        <v>82</v>
      </c>
      <c r="E174" s="13">
        <v>44421</v>
      </c>
      <c r="F174" s="77" t="s">
        <v>2516</v>
      </c>
      <c r="G174" s="13">
        <v>44424</v>
      </c>
      <c r="H174" s="78" t="s">
        <v>2517</v>
      </c>
      <c r="I174" s="15">
        <v>39</v>
      </c>
      <c r="J174" s="15">
        <v>35</v>
      </c>
      <c r="K174" s="15">
        <v>27</v>
      </c>
      <c r="L174" s="15">
        <v>21</v>
      </c>
      <c r="M174" s="84">
        <v>9.2137499999999992</v>
      </c>
      <c r="N174" s="73">
        <v>21</v>
      </c>
      <c r="O174" s="64">
        <v>3000</v>
      </c>
      <c r="P174" s="65">
        <f>Table22452368910111213141516171819202122242345678910111213141516171819202122[[#This Row],[PEMBULATAN]]*O174</f>
        <v>63000</v>
      </c>
    </row>
    <row r="175" spans="1:16" ht="39" customHeight="1" x14ac:dyDescent="0.2">
      <c r="A175" s="93"/>
      <c r="B175" s="76"/>
      <c r="C175" s="90" t="s">
        <v>3036</v>
      </c>
      <c r="D175" s="79" t="s">
        <v>82</v>
      </c>
      <c r="E175" s="13">
        <v>44421</v>
      </c>
      <c r="F175" s="77" t="s">
        <v>2516</v>
      </c>
      <c r="G175" s="13">
        <v>44424</v>
      </c>
      <c r="H175" s="78" t="s">
        <v>2517</v>
      </c>
      <c r="I175" s="15">
        <v>52</v>
      </c>
      <c r="J175" s="15">
        <v>26</v>
      </c>
      <c r="K175" s="15">
        <v>26</v>
      </c>
      <c r="L175" s="15">
        <v>1</v>
      </c>
      <c r="M175" s="84">
        <v>8.7880000000000003</v>
      </c>
      <c r="N175" s="73">
        <v>9</v>
      </c>
      <c r="O175" s="64">
        <v>3000</v>
      </c>
      <c r="P175" s="65">
        <f>Table22452368910111213141516171819202122242345678910111213141516171819202122[[#This Row],[PEMBULATAN]]*O175</f>
        <v>27000</v>
      </c>
    </row>
    <row r="176" spans="1:16" ht="39" customHeight="1" x14ac:dyDescent="0.2">
      <c r="A176" s="93"/>
      <c r="B176" s="76"/>
      <c r="C176" s="90" t="s">
        <v>3037</v>
      </c>
      <c r="D176" s="79" t="s">
        <v>82</v>
      </c>
      <c r="E176" s="13">
        <v>44421</v>
      </c>
      <c r="F176" s="77" t="s">
        <v>2516</v>
      </c>
      <c r="G176" s="13">
        <v>44424</v>
      </c>
      <c r="H176" s="78" t="s">
        <v>2517</v>
      </c>
      <c r="I176" s="15">
        <v>87</v>
      </c>
      <c r="J176" s="15">
        <v>8</v>
      </c>
      <c r="K176" s="15">
        <v>8</v>
      </c>
      <c r="L176" s="15">
        <v>1</v>
      </c>
      <c r="M176" s="84">
        <v>1.3919999999999999</v>
      </c>
      <c r="N176" s="73">
        <v>1</v>
      </c>
      <c r="O176" s="64">
        <v>3000</v>
      </c>
      <c r="P176" s="65">
        <f>Table22452368910111213141516171819202122242345678910111213141516171819202122[[#This Row],[PEMBULATAN]]*O176</f>
        <v>3000</v>
      </c>
    </row>
    <row r="177" spans="1:16" ht="39" customHeight="1" x14ac:dyDescent="0.2">
      <c r="A177" s="93"/>
      <c r="B177" s="76"/>
      <c r="C177" s="90" t="s">
        <v>3038</v>
      </c>
      <c r="D177" s="79" t="s">
        <v>82</v>
      </c>
      <c r="E177" s="13">
        <v>44421</v>
      </c>
      <c r="F177" s="77" t="s">
        <v>2516</v>
      </c>
      <c r="G177" s="13">
        <v>44424</v>
      </c>
      <c r="H177" s="78" t="s">
        <v>2517</v>
      </c>
      <c r="I177" s="15">
        <v>59</v>
      </c>
      <c r="J177" s="15">
        <v>30</v>
      </c>
      <c r="K177" s="15">
        <v>15</v>
      </c>
      <c r="L177" s="15">
        <v>2</v>
      </c>
      <c r="M177" s="84">
        <v>6.6375000000000002</v>
      </c>
      <c r="N177" s="73">
        <v>7</v>
      </c>
      <c r="O177" s="64">
        <v>3000</v>
      </c>
      <c r="P177" s="65">
        <f>Table22452368910111213141516171819202122242345678910111213141516171819202122[[#This Row],[PEMBULATAN]]*O177</f>
        <v>21000</v>
      </c>
    </row>
    <row r="178" spans="1:16" ht="39" customHeight="1" x14ac:dyDescent="0.2">
      <c r="A178" s="93"/>
      <c r="B178" s="76"/>
      <c r="C178" s="90" t="s">
        <v>3039</v>
      </c>
      <c r="D178" s="79" t="s">
        <v>82</v>
      </c>
      <c r="E178" s="13">
        <v>44421</v>
      </c>
      <c r="F178" s="77" t="s">
        <v>2516</v>
      </c>
      <c r="G178" s="13">
        <v>44424</v>
      </c>
      <c r="H178" s="78" t="s">
        <v>2517</v>
      </c>
      <c r="I178" s="15">
        <v>60</v>
      </c>
      <c r="J178" s="15">
        <v>30</v>
      </c>
      <c r="K178" s="15">
        <v>11</v>
      </c>
      <c r="L178" s="15">
        <v>3</v>
      </c>
      <c r="M178" s="84">
        <v>4.95</v>
      </c>
      <c r="N178" s="73">
        <v>5</v>
      </c>
      <c r="O178" s="64">
        <v>3000</v>
      </c>
      <c r="P178" s="65">
        <f>Table22452368910111213141516171819202122242345678910111213141516171819202122[[#This Row],[PEMBULATAN]]*O178</f>
        <v>15000</v>
      </c>
    </row>
    <row r="179" spans="1:16" ht="39" customHeight="1" x14ac:dyDescent="0.2">
      <c r="A179" s="93"/>
      <c r="B179" s="76"/>
      <c r="C179" s="90" t="s">
        <v>3040</v>
      </c>
      <c r="D179" s="79" t="s">
        <v>82</v>
      </c>
      <c r="E179" s="13">
        <v>44421</v>
      </c>
      <c r="F179" s="77" t="s">
        <v>2516</v>
      </c>
      <c r="G179" s="13">
        <v>44424</v>
      </c>
      <c r="H179" s="78" t="s">
        <v>2517</v>
      </c>
      <c r="I179" s="15">
        <v>84</v>
      </c>
      <c r="J179" s="15">
        <v>32</v>
      </c>
      <c r="K179" s="15">
        <v>5</v>
      </c>
      <c r="L179" s="15">
        <v>1</v>
      </c>
      <c r="M179" s="84">
        <v>3.36</v>
      </c>
      <c r="N179" s="73">
        <v>4</v>
      </c>
      <c r="O179" s="64">
        <v>3000</v>
      </c>
      <c r="P179" s="65">
        <f>Table22452368910111213141516171819202122242345678910111213141516171819202122[[#This Row],[PEMBULATAN]]*O179</f>
        <v>12000</v>
      </c>
    </row>
    <row r="180" spans="1:16" ht="39" customHeight="1" x14ac:dyDescent="0.2">
      <c r="A180" s="93"/>
      <c r="B180" s="76"/>
      <c r="C180" s="90" t="s">
        <v>3041</v>
      </c>
      <c r="D180" s="79" t="s">
        <v>82</v>
      </c>
      <c r="E180" s="13">
        <v>44421</v>
      </c>
      <c r="F180" s="77" t="s">
        <v>2516</v>
      </c>
      <c r="G180" s="13">
        <v>44424</v>
      </c>
      <c r="H180" s="78" t="s">
        <v>2517</v>
      </c>
      <c r="I180" s="15">
        <v>42</v>
      </c>
      <c r="J180" s="15">
        <v>35</v>
      </c>
      <c r="K180" s="15">
        <v>31</v>
      </c>
      <c r="L180" s="15">
        <v>10</v>
      </c>
      <c r="M180" s="84">
        <v>11.3925</v>
      </c>
      <c r="N180" s="73">
        <v>12</v>
      </c>
      <c r="O180" s="64">
        <v>3000</v>
      </c>
      <c r="P180" s="65">
        <f>Table22452368910111213141516171819202122242345678910111213141516171819202122[[#This Row],[PEMBULATAN]]*O180</f>
        <v>36000</v>
      </c>
    </row>
    <row r="181" spans="1:16" ht="39" customHeight="1" x14ac:dyDescent="0.2">
      <c r="A181" s="93"/>
      <c r="B181" s="76"/>
      <c r="C181" s="90" t="s">
        <v>3042</v>
      </c>
      <c r="D181" s="79" t="s">
        <v>82</v>
      </c>
      <c r="E181" s="13">
        <v>44421</v>
      </c>
      <c r="F181" s="77" t="s">
        <v>2516</v>
      </c>
      <c r="G181" s="13">
        <v>44424</v>
      </c>
      <c r="H181" s="78" t="s">
        <v>2517</v>
      </c>
      <c r="I181" s="15">
        <v>63</v>
      </c>
      <c r="J181" s="15">
        <v>38</v>
      </c>
      <c r="K181" s="15">
        <v>29</v>
      </c>
      <c r="L181" s="15">
        <v>16</v>
      </c>
      <c r="M181" s="84">
        <v>17.3565</v>
      </c>
      <c r="N181" s="73">
        <v>18</v>
      </c>
      <c r="O181" s="64">
        <v>3000</v>
      </c>
      <c r="P181" s="65">
        <f>Table22452368910111213141516171819202122242345678910111213141516171819202122[[#This Row],[PEMBULATAN]]*O181</f>
        <v>54000</v>
      </c>
    </row>
    <row r="182" spans="1:16" ht="39" customHeight="1" x14ac:dyDescent="0.2">
      <c r="A182" s="93"/>
      <c r="B182" s="76"/>
      <c r="C182" s="90" t="s">
        <v>3043</v>
      </c>
      <c r="D182" s="79" t="s">
        <v>82</v>
      </c>
      <c r="E182" s="13">
        <v>44421</v>
      </c>
      <c r="F182" s="77" t="s">
        <v>2516</v>
      </c>
      <c r="G182" s="13">
        <v>44424</v>
      </c>
      <c r="H182" s="78" t="s">
        <v>2517</v>
      </c>
      <c r="I182" s="15">
        <v>53</v>
      </c>
      <c r="J182" s="15">
        <v>22</v>
      </c>
      <c r="K182" s="15">
        <v>34</v>
      </c>
      <c r="L182" s="15">
        <v>16</v>
      </c>
      <c r="M182" s="84">
        <v>9.9109999999999996</v>
      </c>
      <c r="N182" s="73">
        <v>16</v>
      </c>
      <c r="O182" s="64">
        <v>3000</v>
      </c>
      <c r="P182" s="65">
        <f>Table22452368910111213141516171819202122242345678910111213141516171819202122[[#This Row],[PEMBULATAN]]*O182</f>
        <v>48000</v>
      </c>
    </row>
    <row r="183" spans="1:16" ht="39" customHeight="1" x14ac:dyDescent="0.2">
      <c r="A183" s="93"/>
      <c r="B183" s="76"/>
      <c r="C183" s="90" t="s">
        <v>3044</v>
      </c>
      <c r="D183" s="79" t="s">
        <v>82</v>
      </c>
      <c r="E183" s="13">
        <v>44421</v>
      </c>
      <c r="F183" s="77" t="s">
        <v>2516</v>
      </c>
      <c r="G183" s="13">
        <v>44424</v>
      </c>
      <c r="H183" s="78" t="s">
        <v>2517</v>
      </c>
      <c r="I183" s="15">
        <v>39</v>
      </c>
      <c r="J183" s="15">
        <v>27</v>
      </c>
      <c r="K183" s="15">
        <v>11</v>
      </c>
      <c r="L183" s="15">
        <v>3</v>
      </c>
      <c r="M183" s="84">
        <v>2.89575</v>
      </c>
      <c r="N183" s="73">
        <v>3</v>
      </c>
      <c r="O183" s="64">
        <v>3000</v>
      </c>
      <c r="P183" s="65">
        <f>Table22452368910111213141516171819202122242345678910111213141516171819202122[[#This Row],[PEMBULATAN]]*O183</f>
        <v>9000</v>
      </c>
    </row>
    <row r="184" spans="1:16" ht="39" customHeight="1" x14ac:dyDescent="0.2">
      <c r="A184" s="93"/>
      <c r="B184" s="76"/>
      <c r="C184" s="90" t="s">
        <v>3045</v>
      </c>
      <c r="D184" s="79" t="s">
        <v>82</v>
      </c>
      <c r="E184" s="13">
        <v>44421</v>
      </c>
      <c r="F184" s="77" t="s">
        <v>2516</v>
      </c>
      <c r="G184" s="13">
        <v>44424</v>
      </c>
      <c r="H184" s="78" t="s">
        <v>2517</v>
      </c>
      <c r="I184" s="15">
        <v>54</v>
      </c>
      <c r="J184" s="15">
        <v>32</v>
      </c>
      <c r="K184" s="15">
        <v>16</v>
      </c>
      <c r="L184" s="15">
        <v>3</v>
      </c>
      <c r="M184" s="84">
        <v>6.9119999999999999</v>
      </c>
      <c r="N184" s="73">
        <v>7</v>
      </c>
      <c r="O184" s="64">
        <v>3000</v>
      </c>
      <c r="P184" s="65">
        <f>Table22452368910111213141516171819202122242345678910111213141516171819202122[[#This Row],[PEMBULATAN]]*O184</f>
        <v>21000</v>
      </c>
    </row>
    <row r="185" spans="1:16" ht="39" customHeight="1" x14ac:dyDescent="0.2">
      <c r="A185" s="93"/>
      <c r="B185" s="76"/>
      <c r="C185" s="90" t="s">
        <v>3046</v>
      </c>
      <c r="D185" s="79" t="s">
        <v>82</v>
      </c>
      <c r="E185" s="13">
        <v>44421</v>
      </c>
      <c r="F185" s="77" t="s">
        <v>2516</v>
      </c>
      <c r="G185" s="13">
        <v>44424</v>
      </c>
      <c r="H185" s="78" t="s">
        <v>2517</v>
      </c>
      <c r="I185" s="15">
        <v>36</v>
      </c>
      <c r="J185" s="15">
        <v>27</v>
      </c>
      <c r="K185" s="15">
        <v>55</v>
      </c>
      <c r="L185" s="15">
        <v>11</v>
      </c>
      <c r="M185" s="84">
        <v>13.365</v>
      </c>
      <c r="N185" s="73">
        <v>14</v>
      </c>
      <c r="O185" s="64">
        <v>3000</v>
      </c>
      <c r="P185" s="65">
        <f>Table22452368910111213141516171819202122242345678910111213141516171819202122[[#This Row],[PEMBULATAN]]*O185</f>
        <v>42000</v>
      </c>
    </row>
    <row r="186" spans="1:16" ht="39" customHeight="1" x14ac:dyDescent="0.2">
      <c r="A186" s="93"/>
      <c r="B186" s="76"/>
      <c r="C186" s="90" t="s">
        <v>3047</v>
      </c>
      <c r="D186" s="79" t="s">
        <v>82</v>
      </c>
      <c r="E186" s="13">
        <v>44421</v>
      </c>
      <c r="F186" s="77" t="s">
        <v>2516</v>
      </c>
      <c r="G186" s="13">
        <v>44424</v>
      </c>
      <c r="H186" s="78" t="s">
        <v>2517</v>
      </c>
      <c r="I186" s="15">
        <v>43</v>
      </c>
      <c r="J186" s="15">
        <v>21</v>
      </c>
      <c r="K186" s="15">
        <v>30</v>
      </c>
      <c r="L186" s="15">
        <v>23</v>
      </c>
      <c r="M186" s="84">
        <v>6.7725</v>
      </c>
      <c r="N186" s="73">
        <v>23</v>
      </c>
      <c r="O186" s="64">
        <v>3000</v>
      </c>
      <c r="P186" s="65">
        <f>Table22452368910111213141516171819202122242345678910111213141516171819202122[[#This Row],[PEMBULATAN]]*O186</f>
        <v>69000</v>
      </c>
    </row>
    <row r="187" spans="1:16" ht="39" customHeight="1" x14ac:dyDescent="0.2">
      <c r="A187" s="93"/>
      <c r="B187" s="76"/>
      <c r="C187" s="90" t="s">
        <v>3048</v>
      </c>
      <c r="D187" s="79" t="s">
        <v>82</v>
      </c>
      <c r="E187" s="13">
        <v>44421</v>
      </c>
      <c r="F187" s="77" t="s">
        <v>2516</v>
      </c>
      <c r="G187" s="13">
        <v>44424</v>
      </c>
      <c r="H187" s="78" t="s">
        <v>2517</v>
      </c>
      <c r="I187" s="15">
        <v>62</v>
      </c>
      <c r="J187" s="15">
        <v>62</v>
      </c>
      <c r="K187" s="15">
        <v>2</v>
      </c>
      <c r="L187" s="15">
        <v>15</v>
      </c>
      <c r="M187" s="84">
        <v>1.9219999999999999</v>
      </c>
      <c r="N187" s="73">
        <v>15</v>
      </c>
      <c r="O187" s="64">
        <v>3000</v>
      </c>
      <c r="P187" s="65">
        <f>Table22452368910111213141516171819202122242345678910111213141516171819202122[[#This Row],[PEMBULATAN]]*O187</f>
        <v>45000</v>
      </c>
    </row>
    <row r="188" spans="1:16" ht="39" customHeight="1" x14ac:dyDescent="0.2">
      <c r="A188" s="93"/>
      <c r="B188" s="76"/>
      <c r="C188" s="90" t="s">
        <v>3049</v>
      </c>
      <c r="D188" s="79" t="s">
        <v>82</v>
      </c>
      <c r="E188" s="13">
        <v>44421</v>
      </c>
      <c r="F188" s="77" t="s">
        <v>2516</v>
      </c>
      <c r="G188" s="13">
        <v>44424</v>
      </c>
      <c r="H188" s="78" t="s">
        <v>2517</v>
      </c>
      <c r="I188" s="15">
        <v>62</v>
      </c>
      <c r="J188" s="15">
        <v>62</v>
      </c>
      <c r="K188" s="15">
        <v>13</v>
      </c>
      <c r="L188" s="15">
        <v>7</v>
      </c>
      <c r="M188" s="84">
        <v>12.493</v>
      </c>
      <c r="N188" s="73">
        <v>13</v>
      </c>
      <c r="O188" s="64">
        <v>3000</v>
      </c>
      <c r="P188" s="65">
        <f>Table22452368910111213141516171819202122242345678910111213141516171819202122[[#This Row],[PEMBULATAN]]*O188</f>
        <v>39000</v>
      </c>
    </row>
    <row r="189" spans="1:16" ht="39" customHeight="1" x14ac:dyDescent="0.2">
      <c r="A189" s="93"/>
      <c r="B189" s="76"/>
      <c r="C189" s="90" t="s">
        <v>3050</v>
      </c>
      <c r="D189" s="79" t="s">
        <v>82</v>
      </c>
      <c r="E189" s="13">
        <v>44421</v>
      </c>
      <c r="F189" s="77" t="s">
        <v>2516</v>
      </c>
      <c r="G189" s="13">
        <v>44424</v>
      </c>
      <c r="H189" s="78" t="s">
        <v>2517</v>
      </c>
      <c r="I189" s="15">
        <v>45</v>
      </c>
      <c r="J189" s="15">
        <v>32</v>
      </c>
      <c r="K189" s="15">
        <v>32</v>
      </c>
      <c r="L189" s="15">
        <v>1</v>
      </c>
      <c r="M189" s="84">
        <v>11.52</v>
      </c>
      <c r="N189" s="73">
        <v>12</v>
      </c>
      <c r="O189" s="64">
        <v>3000</v>
      </c>
      <c r="P189" s="65">
        <f>Table22452368910111213141516171819202122242345678910111213141516171819202122[[#This Row],[PEMBULATAN]]*O189</f>
        <v>36000</v>
      </c>
    </row>
    <row r="190" spans="1:16" ht="39" customHeight="1" x14ac:dyDescent="0.2">
      <c r="A190" s="93"/>
      <c r="B190" s="76"/>
      <c r="C190" s="90" t="s">
        <v>3051</v>
      </c>
      <c r="D190" s="79" t="s">
        <v>82</v>
      </c>
      <c r="E190" s="13">
        <v>44421</v>
      </c>
      <c r="F190" s="77" t="s">
        <v>2516</v>
      </c>
      <c r="G190" s="13">
        <v>44424</v>
      </c>
      <c r="H190" s="78" t="s">
        <v>2517</v>
      </c>
      <c r="I190" s="15">
        <v>48</v>
      </c>
      <c r="J190" s="15">
        <v>29</v>
      </c>
      <c r="K190" s="15">
        <v>29</v>
      </c>
      <c r="L190" s="15">
        <v>6</v>
      </c>
      <c r="M190" s="84">
        <v>10.092000000000001</v>
      </c>
      <c r="N190" s="73">
        <v>10</v>
      </c>
      <c r="O190" s="64">
        <v>3000</v>
      </c>
      <c r="P190" s="65">
        <f>Table22452368910111213141516171819202122242345678910111213141516171819202122[[#This Row],[PEMBULATAN]]*O190</f>
        <v>30000</v>
      </c>
    </row>
    <row r="191" spans="1:16" ht="39" customHeight="1" x14ac:dyDescent="0.2">
      <c r="A191" s="93"/>
      <c r="B191" s="76"/>
      <c r="C191" s="90" t="s">
        <v>3052</v>
      </c>
      <c r="D191" s="79" t="s">
        <v>82</v>
      </c>
      <c r="E191" s="13">
        <v>44421</v>
      </c>
      <c r="F191" s="77" t="s">
        <v>2516</v>
      </c>
      <c r="G191" s="13">
        <v>44424</v>
      </c>
      <c r="H191" s="78" t="s">
        <v>2517</v>
      </c>
      <c r="I191" s="15">
        <v>102</v>
      </c>
      <c r="J191" s="15">
        <v>30</v>
      </c>
      <c r="K191" s="15">
        <v>13</v>
      </c>
      <c r="L191" s="15">
        <v>2</v>
      </c>
      <c r="M191" s="84">
        <v>9.9450000000000003</v>
      </c>
      <c r="N191" s="73">
        <v>10</v>
      </c>
      <c r="O191" s="64">
        <v>3000</v>
      </c>
      <c r="P191" s="65">
        <f>Table22452368910111213141516171819202122242345678910111213141516171819202122[[#This Row],[PEMBULATAN]]*O191</f>
        <v>30000</v>
      </c>
    </row>
    <row r="192" spans="1:16" ht="39" customHeight="1" x14ac:dyDescent="0.2">
      <c r="A192" s="93"/>
      <c r="B192" s="76"/>
      <c r="C192" s="90" t="s">
        <v>3053</v>
      </c>
      <c r="D192" s="79" t="s">
        <v>82</v>
      </c>
      <c r="E192" s="13">
        <v>44421</v>
      </c>
      <c r="F192" s="77" t="s">
        <v>2516</v>
      </c>
      <c r="G192" s="13">
        <v>44424</v>
      </c>
      <c r="H192" s="78" t="s">
        <v>2517</v>
      </c>
      <c r="I192" s="15">
        <v>120</v>
      </c>
      <c r="J192" s="15">
        <v>20</v>
      </c>
      <c r="K192" s="15">
        <v>8</v>
      </c>
      <c r="L192" s="15">
        <v>1</v>
      </c>
      <c r="M192" s="84">
        <v>4.8</v>
      </c>
      <c r="N192" s="73">
        <v>5</v>
      </c>
      <c r="O192" s="64">
        <v>3000</v>
      </c>
      <c r="P192" s="65">
        <f>Table22452368910111213141516171819202122242345678910111213141516171819202122[[#This Row],[PEMBULATAN]]*O192</f>
        <v>15000</v>
      </c>
    </row>
    <row r="193" spans="1:16" ht="39" customHeight="1" x14ac:dyDescent="0.2">
      <c r="A193" s="93"/>
      <c r="B193" s="76"/>
      <c r="C193" s="90" t="s">
        <v>3054</v>
      </c>
      <c r="D193" s="79" t="s">
        <v>82</v>
      </c>
      <c r="E193" s="13">
        <v>44421</v>
      </c>
      <c r="F193" s="77" t="s">
        <v>2516</v>
      </c>
      <c r="G193" s="13">
        <v>44424</v>
      </c>
      <c r="H193" s="78" t="s">
        <v>2517</v>
      </c>
      <c r="I193" s="15">
        <v>33</v>
      </c>
      <c r="J193" s="15">
        <v>22</v>
      </c>
      <c r="K193" s="15">
        <v>10</v>
      </c>
      <c r="L193" s="15">
        <v>6</v>
      </c>
      <c r="M193" s="84">
        <v>1.8149999999999999</v>
      </c>
      <c r="N193" s="73">
        <v>6</v>
      </c>
      <c r="O193" s="64">
        <v>3000</v>
      </c>
      <c r="P193" s="65">
        <f>Table22452368910111213141516171819202122242345678910111213141516171819202122[[#This Row],[PEMBULATAN]]*O193</f>
        <v>18000</v>
      </c>
    </row>
    <row r="194" spans="1:16" ht="39" customHeight="1" x14ac:dyDescent="0.2">
      <c r="A194" s="93"/>
      <c r="B194" s="76"/>
      <c r="C194" s="90" t="s">
        <v>3055</v>
      </c>
      <c r="D194" s="79" t="s">
        <v>82</v>
      </c>
      <c r="E194" s="13">
        <v>44421</v>
      </c>
      <c r="F194" s="77" t="s">
        <v>2516</v>
      </c>
      <c r="G194" s="13">
        <v>44424</v>
      </c>
      <c r="H194" s="78" t="s">
        <v>2517</v>
      </c>
      <c r="I194" s="15">
        <v>73</v>
      </c>
      <c r="J194" s="15">
        <v>49</v>
      </c>
      <c r="K194" s="15">
        <v>5</v>
      </c>
      <c r="L194" s="15">
        <v>3</v>
      </c>
      <c r="M194" s="84">
        <v>4.4712500000000004</v>
      </c>
      <c r="N194" s="73">
        <v>5</v>
      </c>
      <c r="O194" s="64">
        <v>3000</v>
      </c>
      <c r="P194" s="65">
        <f>Table22452368910111213141516171819202122242345678910111213141516171819202122[[#This Row],[PEMBULATAN]]*O194</f>
        <v>15000</v>
      </c>
    </row>
    <row r="195" spans="1:16" ht="39" customHeight="1" x14ac:dyDescent="0.2">
      <c r="A195" s="93"/>
      <c r="B195" s="76"/>
      <c r="C195" s="90" t="s">
        <v>3056</v>
      </c>
      <c r="D195" s="79" t="s">
        <v>82</v>
      </c>
      <c r="E195" s="13">
        <v>44421</v>
      </c>
      <c r="F195" s="77" t="s">
        <v>2516</v>
      </c>
      <c r="G195" s="13">
        <v>44424</v>
      </c>
      <c r="H195" s="78" t="s">
        <v>2517</v>
      </c>
      <c r="I195" s="15">
        <v>53</v>
      </c>
      <c r="J195" s="15">
        <v>28</v>
      </c>
      <c r="K195" s="15">
        <v>30</v>
      </c>
      <c r="L195" s="15">
        <v>2</v>
      </c>
      <c r="M195" s="84">
        <v>11.13</v>
      </c>
      <c r="N195" s="73">
        <v>11</v>
      </c>
      <c r="O195" s="64">
        <v>3000</v>
      </c>
      <c r="P195" s="65">
        <f>Table22452368910111213141516171819202122242345678910111213141516171819202122[[#This Row],[PEMBULATAN]]*O195</f>
        <v>33000</v>
      </c>
    </row>
    <row r="196" spans="1:16" ht="39" customHeight="1" x14ac:dyDescent="0.2">
      <c r="A196" s="93"/>
      <c r="B196" s="76"/>
      <c r="C196" s="90" t="s">
        <v>3057</v>
      </c>
      <c r="D196" s="79" t="s">
        <v>82</v>
      </c>
      <c r="E196" s="13">
        <v>44421</v>
      </c>
      <c r="F196" s="77" t="s">
        <v>2516</v>
      </c>
      <c r="G196" s="13">
        <v>44424</v>
      </c>
      <c r="H196" s="78" t="s">
        <v>2517</v>
      </c>
      <c r="I196" s="15">
        <v>63</v>
      </c>
      <c r="J196" s="15">
        <v>37</v>
      </c>
      <c r="K196" s="15">
        <v>34</v>
      </c>
      <c r="L196" s="15">
        <v>9</v>
      </c>
      <c r="M196" s="84">
        <v>19.813500000000001</v>
      </c>
      <c r="N196" s="73">
        <v>20</v>
      </c>
      <c r="O196" s="64">
        <v>3000</v>
      </c>
      <c r="P196" s="65">
        <f>Table22452368910111213141516171819202122242345678910111213141516171819202122[[#This Row],[PEMBULATAN]]*O196</f>
        <v>60000</v>
      </c>
    </row>
    <row r="197" spans="1:16" ht="39" customHeight="1" x14ac:dyDescent="0.2">
      <c r="A197" s="93"/>
      <c r="B197" s="76"/>
      <c r="C197" s="90" t="s">
        <v>3058</v>
      </c>
      <c r="D197" s="79" t="s">
        <v>82</v>
      </c>
      <c r="E197" s="13">
        <v>44421</v>
      </c>
      <c r="F197" s="77" t="s">
        <v>2516</v>
      </c>
      <c r="G197" s="13">
        <v>44424</v>
      </c>
      <c r="H197" s="78" t="s">
        <v>2517</v>
      </c>
      <c r="I197" s="15">
        <v>65</v>
      </c>
      <c r="J197" s="15">
        <v>38</v>
      </c>
      <c r="K197" s="15">
        <v>29</v>
      </c>
      <c r="L197" s="15">
        <v>14</v>
      </c>
      <c r="M197" s="84">
        <v>17.907499999999999</v>
      </c>
      <c r="N197" s="73">
        <v>18</v>
      </c>
      <c r="O197" s="64">
        <v>3000</v>
      </c>
      <c r="P197" s="65">
        <f>Table22452368910111213141516171819202122242345678910111213141516171819202122[[#This Row],[PEMBULATAN]]*O197</f>
        <v>54000</v>
      </c>
    </row>
    <row r="198" spans="1:16" ht="39" customHeight="1" x14ac:dyDescent="0.2">
      <c r="A198" s="93"/>
      <c r="B198" s="76"/>
      <c r="C198" s="90" t="s">
        <v>3059</v>
      </c>
      <c r="D198" s="79" t="s">
        <v>82</v>
      </c>
      <c r="E198" s="13">
        <v>44421</v>
      </c>
      <c r="F198" s="77" t="s">
        <v>2516</v>
      </c>
      <c r="G198" s="13">
        <v>44424</v>
      </c>
      <c r="H198" s="78" t="s">
        <v>2517</v>
      </c>
      <c r="I198" s="15">
        <v>38</v>
      </c>
      <c r="J198" s="15">
        <v>28</v>
      </c>
      <c r="K198" s="15">
        <v>30</v>
      </c>
      <c r="L198" s="15">
        <v>9</v>
      </c>
      <c r="M198" s="84">
        <v>7.98</v>
      </c>
      <c r="N198" s="73">
        <v>9</v>
      </c>
      <c r="O198" s="64">
        <v>3000</v>
      </c>
      <c r="P198" s="65">
        <f>Table22452368910111213141516171819202122242345678910111213141516171819202122[[#This Row],[PEMBULATAN]]*O198</f>
        <v>27000</v>
      </c>
    </row>
    <row r="199" spans="1:16" ht="39" customHeight="1" x14ac:dyDescent="0.2">
      <c r="A199" s="93"/>
      <c r="B199" s="76"/>
      <c r="C199" s="90" t="s">
        <v>3060</v>
      </c>
      <c r="D199" s="79" t="s">
        <v>82</v>
      </c>
      <c r="E199" s="13">
        <v>44421</v>
      </c>
      <c r="F199" s="77" t="s">
        <v>2516</v>
      </c>
      <c r="G199" s="13">
        <v>44424</v>
      </c>
      <c r="H199" s="78" t="s">
        <v>2517</v>
      </c>
      <c r="I199" s="15">
        <v>58</v>
      </c>
      <c r="J199" s="15">
        <v>31</v>
      </c>
      <c r="K199" s="15">
        <v>46</v>
      </c>
      <c r="L199" s="15">
        <v>17</v>
      </c>
      <c r="M199" s="84">
        <v>20.677</v>
      </c>
      <c r="N199" s="73">
        <v>21</v>
      </c>
      <c r="O199" s="64">
        <v>3000</v>
      </c>
      <c r="P199" s="65">
        <f>Table22452368910111213141516171819202122242345678910111213141516171819202122[[#This Row],[PEMBULATAN]]*O199</f>
        <v>63000</v>
      </c>
    </row>
    <row r="200" spans="1:16" ht="39" customHeight="1" x14ac:dyDescent="0.2">
      <c r="A200" s="93"/>
      <c r="B200" s="76"/>
      <c r="C200" s="90" t="s">
        <v>3061</v>
      </c>
      <c r="D200" s="79" t="s">
        <v>82</v>
      </c>
      <c r="E200" s="13">
        <v>44421</v>
      </c>
      <c r="F200" s="77" t="s">
        <v>2516</v>
      </c>
      <c r="G200" s="13">
        <v>44424</v>
      </c>
      <c r="H200" s="78" t="s">
        <v>2517</v>
      </c>
      <c r="I200" s="15">
        <v>53</v>
      </c>
      <c r="J200" s="15">
        <v>45</v>
      </c>
      <c r="K200" s="15">
        <v>28</v>
      </c>
      <c r="L200" s="15">
        <v>12</v>
      </c>
      <c r="M200" s="84">
        <v>16.695</v>
      </c>
      <c r="N200" s="73">
        <v>17</v>
      </c>
      <c r="O200" s="64">
        <v>3000</v>
      </c>
      <c r="P200" s="65">
        <f>Table22452368910111213141516171819202122242345678910111213141516171819202122[[#This Row],[PEMBULATAN]]*O200</f>
        <v>51000</v>
      </c>
    </row>
    <row r="201" spans="1:16" ht="39" customHeight="1" x14ac:dyDescent="0.2">
      <c r="A201" s="93"/>
      <c r="B201" s="76"/>
      <c r="C201" s="90" t="s">
        <v>3062</v>
      </c>
      <c r="D201" s="79" t="s">
        <v>82</v>
      </c>
      <c r="E201" s="13">
        <v>44421</v>
      </c>
      <c r="F201" s="77" t="s">
        <v>2516</v>
      </c>
      <c r="G201" s="13">
        <v>44424</v>
      </c>
      <c r="H201" s="78" t="s">
        <v>2517</v>
      </c>
      <c r="I201" s="15">
        <v>49</v>
      </c>
      <c r="J201" s="15">
        <v>37</v>
      </c>
      <c r="K201" s="15">
        <v>36</v>
      </c>
      <c r="L201" s="15">
        <v>11</v>
      </c>
      <c r="M201" s="84">
        <v>16.317</v>
      </c>
      <c r="N201" s="73">
        <v>17</v>
      </c>
      <c r="O201" s="64">
        <v>3000</v>
      </c>
      <c r="P201" s="65">
        <f>Table22452368910111213141516171819202122242345678910111213141516171819202122[[#This Row],[PEMBULATAN]]*O201</f>
        <v>51000</v>
      </c>
    </row>
    <row r="202" spans="1:16" ht="39" customHeight="1" x14ac:dyDescent="0.2">
      <c r="A202" s="93"/>
      <c r="B202" s="76"/>
      <c r="C202" s="90" t="s">
        <v>3063</v>
      </c>
      <c r="D202" s="79" t="s">
        <v>82</v>
      </c>
      <c r="E202" s="13">
        <v>44421</v>
      </c>
      <c r="F202" s="77" t="s">
        <v>2516</v>
      </c>
      <c r="G202" s="13">
        <v>44424</v>
      </c>
      <c r="H202" s="78" t="s">
        <v>2517</v>
      </c>
      <c r="I202" s="15">
        <v>31</v>
      </c>
      <c r="J202" s="15">
        <v>31</v>
      </c>
      <c r="K202" s="15">
        <v>29</v>
      </c>
      <c r="L202" s="15">
        <v>2</v>
      </c>
      <c r="M202" s="84">
        <v>6.9672499999999999</v>
      </c>
      <c r="N202" s="73">
        <v>7</v>
      </c>
      <c r="O202" s="64">
        <v>3000</v>
      </c>
      <c r="P202" s="65">
        <f>Table22452368910111213141516171819202122242345678910111213141516171819202122[[#This Row],[PEMBULATAN]]*O202</f>
        <v>21000</v>
      </c>
    </row>
    <row r="203" spans="1:16" ht="39" customHeight="1" x14ac:dyDescent="0.2">
      <c r="A203" s="93"/>
      <c r="B203" s="76"/>
      <c r="C203" s="90" t="s">
        <v>3064</v>
      </c>
      <c r="D203" s="79" t="s">
        <v>82</v>
      </c>
      <c r="E203" s="13">
        <v>44421</v>
      </c>
      <c r="F203" s="77" t="s">
        <v>2516</v>
      </c>
      <c r="G203" s="13">
        <v>44424</v>
      </c>
      <c r="H203" s="78" t="s">
        <v>2517</v>
      </c>
      <c r="I203" s="15">
        <v>150</v>
      </c>
      <c r="J203" s="15">
        <v>48</v>
      </c>
      <c r="K203" s="15">
        <v>5</v>
      </c>
      <c r="L203" s="15">
        <v>2</v>
      </c>
      <c r="M203" s="84">
        <v>9</v>
      </c>
      <c r="N203" s="73">
        <v>9</v>
      </c>
      <c r="O203" s="64">
        <v>3000</v>
      </c>
      <c r="P203" s="65">
        <f>Table22452368910111213141516171819202122242345678910111213141516171819202122[[#This Row],[PEMBULATAN]]*O203</f>
        <v>27000</v>
      </c>
    </row>
    <row r="204" spans="1:16" ht="39" customHeight="1" x14ac:dyDescent="0.2">
      <c r="A204" s="93"/>
      <c r="B204" s="76"/>
      <c r="C204" s="74" t="s">
        <v>3065</v>
      </c>
      <c r="D204" s="79" t="s">
        <v>82</v>
      </c>
      <c r="E204" s="13">
        <v>44421</v>
      </c>
      <c r="F204" s="77" t="s">
        <v>2516</v>
      </c>
      <c r="G204" s="13">
        <v>44424</v>
      </c>
      <c r="H204" s="78" t="s">
        <v>2517</v>
      </c>
      <c r="I204" s="15">
        <v>90</v>
      </c>
      <c r="J204" s="15">
        <v>41</v>
      </c>
      <c r="K204" s="15">
        <v>9</v>
      </c>
      <c r="L204" s="15">
        <v>2</v>
      </c>
      <c r="M204" s="84">
        <v>8.3025000000000002</v>
      </c>
      <c r="N204" s="73">
        <v>9</v>
      </c>
      <c r="O204" s="64">
        <v>3000</v>
      </c>
      <c r="P204" s="65">
        <f>Table22452368910111213141516171819202122242345678910111213141516171819202122[[#This Row],[PEMBULATAN]]*O204</f>
        <v>27000</v>
      </c>
    </row>
    <row r="205" spans="1:16" ht="39" customHeight="1" x14ac:dyDescent="0.2">
      <c r="A205" s="93"/>
      <c r="B205" s="76"/>
      <c r="C205" s="74" t="s">
        <v>3066</v>
      </c>
      <c r="D205" s="79" t="s">
        <v>82</v>
      </c>
      <c r="E205" s="13">
        <v>44421</v>
      </c>
      <c r="F205" s="77" t="s">
        <v>2516</v>
      </c>
      <c r="G205" s="13">
        <v>44424</v>
      </c>
      <c r="H205" s="78" t="s">
        <v>2517</v>
      </c>
      <c r="I205" s="15">
        <v>123</v>
      </c>
      <c r="J205" s="15">
        <v>26</v>
      </c>
      <c r="K205" s="15">
        <v>8</v>
      </c>
      <c r="L205" s="15">
        <v>5</v>
      </c>
      <c r="M205" s="84">
        <v>6.3959999999999999</v>
      </c>
      <c r="N205" s="73">
        <v>7</v>
      </c>
      <c r="O205" s="64">
        <v>3000</v>
      </c>
      <c r="P205" s="65">
        <f>Table22452368910111213141516171819202122242345678910111213141516171819202122[[#This Row],[PEMBULATAN]]*O205</f>
        <v>21000</v>
      </c>
    </row>
    <row r="206" spans="1:16" ht="39" customHeight="1" x14ac:dyDescent="0.2">
      <c r="A206" s="93"/>
      <c r="B206" s="76"/>
      <c r="C206" s="74" t="s">
        <v>3067</v>
      </c>
      <c r="D206" s="79" t="s">
        <v>82</v>
      </c>
      <c r="E206" s="13">
        <v>44421</v>
      </c>
      <c r="F206" s="77" t="s">
        <v>2516</v>
      </c>
      <c r="G206" s="13">
        <v>44424</v>
      </c>
      <c r="H206" s="78" t="s">
        <v>2517</v>
      </c>
      <c r="I206" s="15">
        <v>132</v>
      </c>
      <c r="J206" s="15">
        <v>13</v>
      </c>
      <c r="K206" s="15">
        <v>13</v>
      </c>
      <c r="L206" s="15">
        <v>6</v>
      </c>
      <c r="M206" s="84">
        <v>5.577</v>
      </c>
      <c r="N206" s="73">
        <v>6</v>
      </c>
      <c r="O206" s="64">
        <v>3000</v>
      </c>
      <c r="P206" s="65">
        <f>Table22452368910111213141516171819202122242345678910111213141516171819202122[[#This Row],[PEMBULATAN]]*O206</f>
        <v>18000</v>
      </c>
    </row>
    <row r="207" spans="1:16" ht="39" customHeight="1" x14ac:dyDescent="0.2">
      <c r="A207" s="93"/>
      <c r="B207" s="76"/>
      <c r="C207" s="74" t="s">
        <v>3068</v>
      </c>
      <c r="D207" s="79" t="s">
        <v>82</v>
      </c>
      <c r="E207" s="13">
        <v>44421</v>
      </c>
      <c r="F207" s="77" t="s">
        <v>2516</v>
      </c>
      <c r="G207" s="13">
        <v>44424</v>
      </c>
      <c r="H207" s="78" t="s">
        <v>2517</v>
      </c>
      <c r="I207" s="15">
        <v>63</v>
      </c>
      <c r="J207" s="15">
        <v>42</v>
      </c>
      <c r="K207" s="15">
        <v>22</v>
      </c>
      <c r="L207" s="15">
        <v>37</v>
      </c>
      <c r="M207" s="84">
        <v>14.553000000000001</v>
      </c>
      <c r="N207" s="73">
        <v>37</v>
      </c>
      <c r="O207" s="64">
        <v>3000</v>
      </c>
      <c r="P207" s="65">
        <f>Table22452368910111213141516171819202122242345678910111213141516171819202122[[#This Row],[PEMBULATAN]]*O207</f>
        <v>111000</v>
      </c>
    </row>
    <row r="208" spans="1:16" ht="39" customHeight="1" x14ac:dyDescent="0.2">
      <c r="A208" s="93"/>
      <c r="B208" s="76"/>
      <c r="C208" s="74" t="s">
        <v>3069</v>
      </c>
      <c r="D208" s="79" t="s">
        <v>82</v>
      </c>
      <c r="E208" s="13">
        <v>44421</v>
      </c>
      <c r="F208" s="77" t="s">
        <v>2516</v>
      </c>
      <c r="G208" s="13">
        <v>44424</v>
      </c>
      <c r="H208" s="78" t="s">
        <v>2517</v>
      </c>
      <c r="I208" s="15">
        <v>49</v>
      </c>
      <c r="J208" s="15">
        <v>23</v>
      </c>
      <c r="K208" s="15">
        <v>25</v>
      </c>
      <c r="L208" s="15">
        <v>29</v>
      </c>
      <c r="M208" s="84">
        <v>7.0437500000000002</v>
      </c>
      <c r="N208" s="73">
        <v>29</v>
      </c>
      <c r="O208" s="64">
        <v>3000</v>
      </c>
      <c r="P208" s="65">
        <f>Table22452368910111213141516171819202122242345678910111213141516171819202122[[#This Row],[PEMBULATAN]]*O208</f>
        <v>87000</v>
      </c>
    </row>
    <row r="209" spans="1:16" ht="39" customHeight="1" x14ac:dyDescent="0.2">
      <c r="A209" s="93"/>
      <c r="B209" s="76"/>
      <c r="C209" s="74" t="s">
        <v>3070</v>
      </c>
      <c r="D209" s="79" t="s">
        <v>82</v>
      </c>
      <c r="E209" s="13">
        <v>44421</v>
      </c>
      <c r="F209" s="77" t="s">
        <v>2516</v>
      </c>
      <c r="G209" s="13">
        <v>44424</v>
      </c>
      <c r="H209" s="78" t="s">
        <v>2517</v>
      </c>
      <c r="I209" s="15">
        <v>68</v>
      </c>
      <c r="J209" s="15">
        <v>38</v>
      </c>
      <c r="K209" s="15">
        <v>22</v>
      </c>
      <c r="L209" s="15">
        <v>7</v>
      </c>
      <c r="M209" s="84">
        <v>14.212</v>
      </c>
      <c r="N209" s="73">
        <v>14</v>
      </c>
      <c r="O209" s="64">
        <v>3000</v>
      </c>
      <c r="P209" s="65">
        <f>Table22452368910111213141516171819202122242345678910111213141516171819202122[[#This Row],[PEMBULATAN]]*O209</f>
        <v>42000</v>
      </c>
    </row>
    <row r="210" spans="1:16" ht="39" customHeight="1" x14ac:dyDescent="0.2">
      <c r="A210" s="93"/>
      <c r="B210" s="76"/>
      <c r="C210" s="74" t="s">
        <v>3071</v>
      </c>
      <c r="D210" s="79" t="s">
        <v>82</v>
      </c>
      <c r="E210" s="13">
        <v>44421</v>
      </c>
      <c r="F210" s="77" t="s">
        <v>2516</v>
      </c>
      <c r="G210" s="13">
        <v>44424</v>
      </c>
      <c r="H210" s="78" t="s">
        <v>2517</v>
      </c>
      <c r="I210" s="15">
        <v>63</v>
      </c>
      <c r="J210" s="15">
        <v>47</v>
      </c>
      <c r="K210" s="15">
        <v>17</v>
      </c>
      <c r="L210" s="15">
        <v>9</v>
      </c>
      <c r="M210" s="84">
        <v>12.584250000000001</v>
      </c>
      <c r="N210" s="73">
        <v>13</v>
      </c>
      <c r="O210" s="64">
        <v>3000</v>
      </c>
      <c r="P210" s="65">
        <f>Table22452368910111213141516171819202122242345678910111213141516171819202122[[#This Row],[PEMBULATAN]]*O210</f>
        <v>39000</v>
      </c>
    </row>
    <row r="211" spans="1:16" ht="39" customHeight="1" x14ac:dyDescent="0.2">
      <c r="A211" s="93"/>
      <c r="B211" s="76"/>
      <c r="C211" s="74" t="s">
        <v>3072</v>
      </c>
      <c r="D211" s="79" t="s">
        <v>82</v>
      </c>
      <c r="E211" s="13">
        <v>44421</v>
      </c>
      <c r="F211" s="77" t="s">
        <v>2516</v>
      </c>
      <c r="G211" s="13">
        <v>44424</v>
      </c>
      <c r="H211" s="78" t="s">
        <v>2517</v>
      </c>
      <c r="I211" s="15">
        <v>148</v>
      </c>
      <c r="J211" s="15">
        <v>12</v>
      </c>
      <c r="K211" s="15">
        <v>5</v>
      </c>
      <c r="L211" s="15">
        <v>3</v>
      </c>
      <c r="M211" s="84">
        <v>2.2200000000000002</v>
      </c>
      <c r="N211" s="73">
        <v>3</v>
      </c>
      <c r="O211" s="64">
        <v>3000</v>
      </c>
      <c r="P211" s="65">
        <f>Table22452368910111213141516171819202122242345678910111213141516171819202122[[#This Row],[PEMBULATAN]]*O211</f>
        <v>9000</v>
      </c>
    </row>
    <row r="212" spans="1:16" ht="39" customHeight="1" x14ac:dyDescent="0.2">
      <c r="A212" s="93"/>
      <c r="B212" s="76"/>
      <c r="C212" s="74" t="s">
        <v>3073</v>
      </c>
      <c r="D212" s="79" t="s">
        <v>82</v>
      </c>
      <c r="E212" s="13">
        <v>44421</v>
      </c>
      <c r="F212" s="77" t="s">
        <v>2516</v>
      </c>
      <c r="G212" s="13">
        <v>44424</v>
      </c>
      <c r="H212" s="78" t="s">
        <v>2517</v>
      </c>
      <c r="I212" s="15">
        <v>75</v>
      </c>
      <c r="J212" s="15">
        <v>67</v>
      </c>
      <c r="K212" s="15">
        <v>30</v>
      </c>
      <c r="L212" s="15">
        <v>23</v>
      </c>
      <c r="M212" s="84">
        <v>37.6875</v>
      </c>
      <c r="N212" s="73">
        <v>38</v>
      </c>
      <c r="O212" s="64">
        <v>3000</v>
      </c>
      <c r="P212" s="65">
        <f>Table22452368910111213141516171819202122242345678910111213141516171819202122[[#This Row],[PEMBULATAN]]*O212</f>
        <v>114000</v>
      </c>
    </row>
    <row r="213" spans="1:16" ht="39" customHeight="1" x14ac:dyDescent="0.2">
      <c r="A213" s="93"/>
      <c r="B213" s="76"/>
      <c r="C213" s="74" t="s">
        <v>3074</v>
      </c>
      <c r="D213" s="79" t="s">
        <v>82</v>
      </c>
      <c r="E213" s="13">
        <v>44421</v>
      </c>
      <c r="F213" s="77" t="s">
        <v>2516</v>
      </c>
      <c r="G213" s="13">
        <v>44424</v>
      </c>
      <c r="H213" s="78" t="s">
        <v>2517</v>
      </c>
      <c r="I213" s="15">
        <v>62</v>
      </c>
      <c r="J213" s="15">
        <v>38</v>
      </c>
      <c r="K213" s="15">
        <v>32</v>
      </c>
      <c r="L213" s="15">
        <v>11</v>
      </c>
      <c r="M213" s="84">
        <v>18.847999999999999</v>
      </c>
      <c r="N213" s="73">
        <v>19</v>
      </c>
      <c r="O213" s="64">
        <v>3000</v>
      </c>
      <c r="P213" s="65">
        <f>Table22452368910111213141516171819202122242345678910111213141516171819202122[[#This Row],[PEMBULATAN]]*O213</f>
        <v>57000</v>
      </c>
    </row>
    <row r="214" spans="1:16" ht="39" customHeight="1" x14ac:dyDescent="0.2">
      <c r="A214" s="93"/>
      <c r="B214" s="76"/>
      <c r="C214" s="74" t="s">
        <v>3075</v>
      </c>
      <c r="D214" s="79" t="s">
        <v>82</v>
      </c>
      <c r="E214" s="13">
        <v>44421</v>
      </c>
      <c r="F214" s="77" t="s">
        <v>2516</v>
      </c>
      <c r="G214" s="13">
        <v>44424</v>
      </c>
      <c r="H214" s="78" t="s">
        <v>2517</v>
      </c>
      <c r="I214" s="15">
        <v>47</v>
      </c>
      <c r="J214" s="15">
        <v>44</v>
      </c>
      <c r="K214" s="15">
        <v>34</v>
      </c>
      <c r="L214" s="15">
        <v>4</v>
      </c>
      <c r="M214" s="84">
        <v>17.577999999999999</v>
      </c>
      <c r="N214" s="73">
        <v>18</v>
      </c>
      <c r="O214" s="64">
        <v>3000</v>
      </c>
      <c r="P214" s="65">
        <f>Table22452368910111213141516171819202122242345678910111213141516171819202122[[#This Row],[PEMBULATAN]]*O214</f>
        <v>54000</v>
      </c>
    </row>
    <row r="215" spans="1:16" ht="39" customHeight="1" x14ac:dyDescent="0.2">
      <c r="A215" s="93"/>
      <c r="B215" s="76"/>
      <c r="C215" s="74" t="s">
        <v>3076</v>
      </c>
      <c r="D215" s="79" t="s">
        <v>82</v>
      </c>
      <c r="E215" s="13">
        <v>44421</v>
      </c>
      <c r="F215" s="77" t="s">
        <v>2516</v>
      </c>
      <c r="G215" s="13">
        <v>44424</v>
      </c>
      <c r="H215" s="78" t="s">
        <v>2517</v>
      </c>
      <c r="I215" s="15">
        <v>42</v>
      </c>
      <c r="J215" s="15">
        <v>32</v>
      </c>
      <c r="K215" s="15">
        <v>57</v>
      </c>
      <c r="L215" s="15">
        <v>15</v>
      </c>
      <c r="M215" s="84">
        <v>19.152000000000001</v>
      </c>
      <c r="N215" s="73">
        <v>19</v>
      </c>
      <c r="O215" s="64">
        <v>3000</v>
      </c>
      <c r="P215" s="65">
        <f>Table22452368910111213141516171819202122242345678910111213141516171819202122[[#This Row],[PEMBULATAN]]*O215</f>
        <v>57000</v>
      </c>
    </row>
    <row r="216" spans="1:16" ht="39" customHeight="1" x14ac:dyDescent="0.2">
      <c r="A216" s="93"/>
      <c r="B216" s="76"/>
      <c r="C216" s="74" t="s">
        <v>3077</v>
      </c>
      <c r="D216" s="79" t="s">
        <v>82</v>
      </c>
      <c r="E216" s="13">
        <v>44421</v>
      </c>
      <c r="F216" s="77" t="s">
        <v>2516</v>
      </c>
      <c r="G216" s="13">
        <v>44424</v>
      </c>
      <c r="H216" s="78" t="s">
        <v>2517</v>
      </c>
      <c r="I216" s="15">
        <v>42</v>
      </c>
      <c r="J216" s="15">
        <v>30</v>
      </c>
      <c r="K216" s="15">
        <v>29</v>
      </c>
      <c r="L216" s="15">
        <v>2</v>
      </c>
      <c r="M216" s="84">
        <v>9.1349999999999998</v>
      </c>
      <c r="N216" s="73">
        <v>9</v>
      </c>
      <c r="O216" s="64">
        <v>3000</v>
      </c>
      <c r="P216" s="65">
        <f>Table22452368910111213141516171819202122242345678910111213141516171819202122[[#This Row],[PEMBULATAN]]*O216</f>
        <v>27000</v>
      </c>
    </row>
    <row r="217" spans="1:16" ht="39" customHeight="1" x14ac:dyDescent="0.2">
      <c r="A217" s="93"/>
      <c r="B217" s="76"/>
      <c r="C217" s="74" t="s">
        <v>3078</v>
      </c>
      <c r="D217" s="79" t="s">
        <v>82</v>
      </c>
      <c r="E217" s="13">
        <v>44421</v>
      </c>
      <c r="F217" s="77" t="s">
        <v>2516</v>
      </c>
      <c r="G217" s="13">
        <v>44424</v>
      </c>
      <c r="H217" s="78" t="s">
        <v>2517</v>
      </c>
      <c r="I217" s="15">
        <v>103</v>
      </c>
      <c r="J217" s="15">
        <v>27</v>
      </c>
      <c r="K217" s="15">
        <v>12</v>
      </c>
      <c r="L217" s="15">
        <v>4</v>
      </c>
      <c r="M217" s="84">
        <v>8.343</v>
      </c>
      <c r="N217" s="73">
        <v>9</v>
      </c>
      <c r="O217" s="64">
        <v>3000</v>
      </c>
      <c r="P217" s="65">
        <f>Table22452368910111213141516171819202122242345678910111213141516171819202122[[#This Row],[PEMBULATAN]]*O217</f>
        <v>27000</v>
      </c>
    </row>
    <row r="218" spans="1:16" ht="39" customHeight="1" x14ac:dyDescent="0.2">
      <c r="A218" s="93"/>
      <c r="B218" s="76"/>
      <c r="C218" s="74" t="s">
        <v>3079</v>
      </c>
      <c r="D218" s="79" t="s">
        <v>82</v>
      </c>
      <c r="E218" s="13">
        <v>44421</v>
      </c>
      <c r="F218" s="77" t="s">
        <v>2516</v>
      </c>
      <c r="G218" s="13">
        <v>44424</v>
      </c>
      <c r="H218" s="78" t="s">
        <v>2517</v>
      </c>
      <c r="I218" s="15">
        <v>113</v>
      </c>
      <c r="J218" s="15">
        <v>23</v>
      </c>
      <c r="K218" s="15">
        <v>10</v>
      </c>
      <c r="L218" s="15">
        <v>3</v>
      </c>
      <c r="M218" s="84">
        <v>6.4974999999999996</v>
      </c>
      <c r="N218" s="73">
        <v>6</v>
      </c>
      <c r="O218" s="64">
        <v>3000</v>
      </c>
      <c r="P218" s="65">
        <f>Table22452368910111213141516171819202122242345678910111213141516171819202122[[#This Row],[PEMBULATAN]]*O218</f>
        <v>18000</v>
      </c>
    </row>
    <row r="219" spans="1:16" ht="39" customHeight="1" x14ac:dyDescent="0.2">
      <c r="A219" s="93"/>
      <c r="B219" s="76"/>
      <c r="C219" s="74" t="s">
        <v>3080</v>
      </c>
      <c r="D219" s="79" t="s">
        <v>82</v>
      </c>
      <c r="E219" s="13">
        <v>44421</v>
      </c>
      <c r="F219" s="77" t="s">
        <v>2516</v>
      </c>
      <c r="G219" s="13">
        <v>44424</v>
      </c>
      <c r="H219" s="78" t="s">
        <v>2517</v>
      </c>
      <c r="I219" s="15">
        <v>53</v>
      </c>
      <c r="J219" s="15">
        <v>49</v>
      </c>
      <c r="K219" s="15">
        <v>50</v>
      </c>
      <c r="L219" s="15">
        <v>36</v>
      </c>
      <c r="M219" s="84">
        <v>32.462499999999999</v>
      </c>
      <c r="N219" s="73">
        <v>36</v>
      </c>
      <c r="O219" s="64">
        <v>3000</v>
      </c>
      <c r="P219" s="65">
        <f>Table22452368910111213141516171819202122242345678910111213141516171819202122[[#This Row],[PEMBULATAN]]*O219</f>
        <v>108000</v>
      </c>
    </row>
    <row r="220" spans="1:16" ht="39" customHeight="1" x14ac:dyDescent="0.2">
      <c r="A220" s="93"/>
      <c r="B220" s="76"/>
      <c r="C220" s="74" t="s">
        <v>3081</v>
      </c>
      <c r="D220" s="79" t="s">
        <v>82</v>
      </c>
      <c r="E220" s="13">
        <v>44421</v>
      </c>
      <c r="F220" s="77" t="s">
        <v>2516</v>
      </c>
      <c r="G220" s="13">
        <v>44424</v>
      </c>
      <c r="H220" s="78" t="s">
        <v>2517</v>
      </c>
      <c r="I220" s="15">
        <v>41</v>
      </c>
      <c r="J220" s="15">
        <v>44</v>
      </c>
      <c r="K220" s="15">
        <v>32</v>
      </c>
      <c r="L220" s="15">
        <v>50</v>
      </c>
      <c r="M220" s="84">
        <v>14.432</v>
      </c>
      <c r="N220" s="73">
        <v>50</v>
      </c>
      <c r="O220" s="64">
        <v>3000</v>
      </c>
      <c r="P220" s="65">
        <f>Table22452368910111213141516171819202122242345678910111213141516171819202122[[#This Row],[PEMBULATAN]]*O220</f>
        <v>150000</v>
      </c>
    </row>
    <row r="221" spans="1:16" ht="39" customHeight="1" x14ac:dyDescent="0.2">
      <c r="A221" s="93"/>
      <c r="B221" s="76"/>
      <c r="C221" s="74" t="s">
        <v>3082</v>
      </c>
      <c r="D221" s="79" t="s">
        <v>82</v>
      </c>
      <c r="E221" s="13">
        <v>44421</v>
      </c>
      <c r="F221" s="77" t="s">
        <v>2516</v>
      </c>
      <c r="G221" s="13">
        <v>44424</v>
      </c>
      <c r="H221" s="78" t="s">
        <v>2517</v>
      </c>
      <c r="I221" s="15">
        <v>76</v>
      </c>
      <c r="J221" s="15">
        <v>41</v>
      </c>
      <c r="K221" s="15">
        <v>18</v>
      </c>
      <c r="L221" s="15">
        <v>2</v>
      </c>
      <c r="M221" s="84">
        <v>14.022</v>
      </c>
      <c r="N221" s="73">
        <v>14</v>
      </c>
      <c r="O221" s="64">
        <v>3000</v>
      </c>
      <c r="P221" s="65">
        <f>Table22452368910111213141516171819202122242345678910111213141516171819202122[[#This Row],[PEMBULATAN]]*O221</f>
        <v>42000</v>
      </c>
    </row>
    <row r="222" spans="1:16" ht="39" customHeight="1" x14ac:dyDescent="0.2">
      <c r="A222" s="93"/>
      <c r="B222" s="76"/>
      <c r="C222" s="74" t="s">
        <v>3083</v>
      </c>
      <c r="D222" s="79" t="s">
        <v>82</v>
      </c>
      <c r="E222" s="13">
        <v>44421</v>
      </c>
      <c r="F222" s="77" t="s">
        <v>2516</v>
      </c>
      <c r="G222" s="13">
        <v>44424</v>
      </c>
      <c r="H222" s="78" t="s">
        <v>2517</v>
      </c>
      <c r="I222" s="15">
        <v>136</v>
      </c>
      <c r="J222" s="15">
        <v>18</v>
      </c>
      <c r="K222" s="15">
        <v>18</v>
      </c>
      <c r="L222" s="15">
        <v>37</v>
      </c>
      <c r="M222" s="84">
        <v>11.016</v>
      </c>
      <c r="N222" s="73">
        <v>37</v>
      </c>
      <c r="O222" s="64">
        <v>3000</v>
      </c>
      <c r="P222" s="65">
        <f>Table22452368910111213141516171819202122242345678910111213141516171819202122[[#This Row],[PEMBULATAN]]*O222</f>
        <v>111000</v>
      </c>
    </row>
    <row r="223" spans="1:16" ht="39" customHeight="1" x14ac:dyDescent="0.2">
      <c r="A223" s="93"/>
      <c r="B223" s="76"/>
      <c r="C223" s="74" t="s">
        <v>3084</v>
      </c>
      <c r="D223" s="79" t="s">
        <v>82</v>
      </c>
      <c r="E223" s="13">
        <v>44421</v>
      </c>
      <c r="F223" s="77" t="s">
        <v>2516</v>
      </c>
      <c r="G223" s="13">
        <v>44424</v>
      </c>
      <c r="H223" s="78" t="s">
        <v>2517</v>
      </c>
      <c r="I223" s="15">
        <v>52</v>
      </c>
      <c r="J223" s="15">
        <v>33</v>
      </c>
      <c r="K223" s="15">
        <v>23</v>
      </c>
      <c r="L223" s="15">
        <v>7</v>
      </c>
      <c r="M223" s="84">
        <v>9.8670000000000009</v>
      </c>
      <c r="N223" s="73">
        <v>10</v>
      </c>
      <c r="O223" s="64">
        <v>3000</v>
      </c>
      <c r="P223" s="65">
        <f>Table22452368910111213141516171819202122242345678910111213141516171819202122[[#This Row],[PEMBULATAN]]*O223</f>
        <v>30000</v>
      </c>
    </row>
    <row r="224" spans="1:16" ht="39" customHeight="1" x14ac:dyDescent="0.2">
      <c r="A224" s="93"/>
      <c r="B224" s="76"/>
      <c r="C224" s="74" t="s">
        <v>3085</v>
      </c>
      <c r="D224" s="79" t="s">
        <v>82</v>
      </c>
      <c r="E224" s="13">
        <v>44421</v>
      </c>
      <c r="F224" s="77" t="s">
        <v>2516</v>
      </c>
      <c r="G224" s="13">
        <v>44424</v>
      </c>
      <c r="H224" s="78" t="s">
        <v>2517</v>
      </c>
      <c r="I224" s="15">
        <v>63</v>
      </c>
      <c r="J224" s="15">
        <v>42</v>
      </c>
      <c r="K224" s="15">
        <v>4</v>
      </c>
      <c r="L224" s="15">
        <v>2</v>
      </c>
      <c r="M224" s="84">
        <v>2.6459999999999999</v>
      </c>
      <c r="N224" s="73">
        <v>3</v>
      </c>
      <c r="O224" s="64">
        <v>3000</v>
      </c>
      <c r="P224" s="65">
        <f>Table22452368910111213141516171819202122242345678910111213141516171819202122[[#This Row],[PEMBULATAN]]*O224</f>
        <v>9000</v>
      </c>
    </row>
    <row r="225" spans="1:16" ht="39" customHeight="1" x14ac:dyDescent="0.2">
      <c r="A225" s="93"/>
      <c r="B225" s="76"/>
      <c r="C225" s="74" t="s">
        <v>3086</v>
      </c>
      <c r="D225" s="79" t="s">
        <v>82</v>
      </c>
      <c r="E225" s="13">
        <v>44421</v>
      </c>
      <c r="F225" s="77" t="s">
        <v>2516</v>
      </c>
      <c r="G225" s="13">
        <v>44424</v>
      </c>
      <c r="H225" s="78" t="s">
        <v>2517</v>
      </c>
      <c r="I225" s="15">
        <v>113</v>
      </c>
      <c r="J225" s="15">
        <v>26</v>
      </c>
      <c r="K225" s="15">
        <v>11</v>
      </c>
      <c r="L225" s="15">
        <v>4</v>
      </c>
      <c r="M225" s="84">
        <v>8.0794999999999995</v>
      </c>
      <c r="N225" s="73">
        <v>8</v>
      </c>
      <c r="O225" s="64">
        <v>3000</v>
      </c>
      <c r="P225" s="65">
        <f>Table22452368910111213141516171819202122242345678910111213141516171819202122[[#This Row],[PEMBULATAN]]*O225</f>
        <v>24000</v>
      </c>
    </row>
    <row r="226" spans="1:16" ht="39" customHeight="1" x14ac:dyDescent="0.2">
      <c r="A226" s="93"/>
      <c r="B226" s="76"/>
      <c r="C226" s="74" t="s">
        <v>3087</v>
      </c>
      <c r="D226" s="79" t="s">
        <v>82</v>
      </c>
      <c r="E226" s="13">
        <v>44421</v>
      </c>
      <c r="F226" s="77" t="s">
        <v>2516</v>
      </c>
      <c r="G226" s="13">
        <v>44424</v>
      </c>
      <c r="H226" s="78" t="s">
        <v>2517</v>
      </c>
      <c r="I226" s="15">
        <v>125</v>
      </c>
      <c r="J226" s="15">
        <v>9</v>
      </c>
      <c r="K226" s="15">
        <v>5</v>
      </c>
      <c r="L226" s="15">
        <v>1</v>
      </c>
      <c r="M226" s="84">
        <v>1.40625</v>
      </c>
      <c r="N226" s="73">
        <v>2</v>
      </c>
      <c r="O226" s="64">
        <v>3000</v>
      </c>
      <c r="P226" s="65">
        <f>Table22452368910111213141516171819202122242345678910111213141516171819202122[[#This Row],[PEMBULATAN]]*O226</f>
        <v>6000</v>
      </c>
    </row>
    <row r="227" spans="1:16" ht="39" customHeight="1" x14ac:dyDescent="0.2">
      <c r="A227" s="93"/>
      <c r="B227" s="76"/>
      <c r="C227" s="74" t="s">
        <v>3088</v>
      </c>
      <c r="D227" s="79" t="s">
        <v>82</v>
      </c>
      <c r="E227" s="13">
        <v>44421</v>
      </c>
      <c r="F227" s="77" t="s">
        <v>2516</v>
      </c>
      <c r="G227" s="13">
        <v>44424</v>
      </c>
      <c r="H227" s="78" t="s">
        <v>2517</v>
      </c>
      <c r="I227" s="15">
        <v>118</v>
      </c>
      <c r="J227" s="15">
        <v>12</v>
      </c>
      <c r="K227" s="15">
        <v>8</v>
      </c>
      <c r="L227" s="15">
        <v>1</v>
      </c>
      <c r="M227" s="84">
        <v>2.8319999999999999</v>
      </c>
      <c r="N227" s="73">
        <v>3</v>
      </c>
      <c r="O227" s="64">
        <v>3000</v>
      </c>
      <c r="P227" s="65">
        <f>Table22452368910111213141516171819202122242345678910111213141516171819202122[[#This Row],[PEMBULATAN]]*O227</f>
        <v>9000</v>
      </c>
    </row>
    <row r="228" spans="1:16" ht="39" customHeight="1" x14ac:dyDescent="0.2">
      <c r="A228" s="93"/>
      <c r="B228" s="76"/>
      <c r="C228" s="74" t="s">
        <v>3089</v>
      </c>
      <c r="D228" s="79" t="s">
        <v>82</v>
      </c>
      <c r="E228" s="13">
        <v>44421</v>
      </c>
      <c r="F228" s="77" t="s">
        <v>2516</v>
      </c>
      <c r="G228" s="13">
        <v>44424</v>
      </c>
      <c r="H228" s="78" t="s">
        <v>2517</v>
      </c>
      <c r="I228" s="15">
        <v>65</v>
      </c>
      <c r="J228" s="15">
        <v>68</v>
      </c>
      <c r="K228" s="15">
        <v>14</v>
      </c>
      <c r="L228" s="15">
        <v>8</v>
      </c>
      <c r="M228" s="84">
        <v>15.47</v>
      </c>
      <c r="N228" s="73">
        <v>16</v>
      </c>
      <c r="O228" s="64">
        <v>3000</v>
      </c>
      <c r="P228" s="65">
        <f>Table22452368910111213141516171819202122242345678910111213141516171819202122[[#This Row],[PEMBULATAN]]*O228</f>
        <v>48000</v>
      </c>
    </row>
    <row r="229" spans="1:16" ht="39" customHeight="1" x14ac:dyDescent="0.2">
      <c r="A229" s="93"/>
      <c r="B229" s="76"/>
      <c r="C229" s="74" t="s">
        <v>3090</v>
      </c>
      <c r="D229" s="79" t="s">
        <v>82</v>
      </c>
      <c r="E229" s="13">
        <v>44421</v>
      </c>
      <c r="F229" s="77" t="s">
        <v>2516</v>
      </c>
      <c r="G229" s="13">
        <v>44424</v>
      </c>
      <c r="H229" s="78" t="s">
        <v>2517</v>
      </c>
      <c r="I229" s="15">
        <v>34</v>
      </c>
      <c r="J229" s="15">
        <v>35</v>
      </c>
      <c r="K229" s="15">
        <v>32</v>
      </c>
      <c r="L229" s="15">
        <v>10</v>
      </c>
      <c r="M229" s="84">
        <v>9.52</v>
      </c>
      <c r="N229" s="73">
        <v>10</v>
      </c>
      <c r="O229" s="64">
        <v>3000</v>
      </c>
      <c r="P229" s="65">
        <f>Table22452368910111213141516171819202122242345678910111213141516171819202122[[#This Row],[PEMBULATAN]]*O229</f>
        <v>30000</v>
      </c>
    </row>
    <row r="230" spans="1:16" ht="39" customHeight="1" x14ac:dyDescent="0.2">
      <c r="A230" s="93"/>
      <c r="B230" s="76"/>
      <c r="C230" s="74" t="s">
        <v>3091</v>
      </c>
      <c r="D230" s="79" t="s">
        <v>82</v>
      </c>
      <c r="E230" s="13">
        <v>44421</v>
      </c>
      <c r="F230" s="77" t="s">
        <v>2516</v>
      </c>
      <c r="G230" s="13">
        <v>44424</v>
      </c>
      <c r="H230" s="78" t="s">
        <v>2517</v>
      </c>
      <c r="I230" s="15">
        <v>160</v>
      </c>
      <c r="J230" s="15">
        <v>14</v>
      </c>
      <c r="K230" s="15">
        <v>10</v>
      </c>
      <c r="L230" s="15">
        <v>3</v>
      </c>
      <c r="M230" s="84">
        <v>5.6</v>
      </c>
      <c r="N230" s="73">
        <v>6</v>
      </c>
      <c r="O230" s="64">
        <v>3000</v>
      </c>
      <c r="P230" s="65">
        <f>Table22452368910111213141516171819202122242345678910111213141516171819202122[[#This Row],[PEMBULATAN]]*O230</f>
        <v>18000</v>
      </c>
    </row>
    <row r="231" spans="1:16" ht="39" customHeight="1" x14ac:dyDescent="0.2">
      <c r="A231" s="93"/>
      <c r="B231" s="76"/>
      <c r="C231" s="74" t="s">
        <v>3092</v>
      </c>
      <c r="D231" s="79" t="s">
        <v>82</v>
      </c>
      <c r="E231" s="13">
        <v>44421</v>
      </c>
      <c r="F231" s="77" t="s">
        <v>2516</v>
      </c>
      <c r="G231" s="13">
        <v>44424</v>
      </c>
      <c r="H231" s="78" t="s">
        <v>2517</v>
      </c>
      <c r="I231" s="15">
        <v>62</v>
      </c>
      <c r="J231" s="15">
        <v>46</v>
      </c>
      <c r="K231" s="15">
        <v>34</v>
      </c>
      <c r="L231" s="15">
        <v>13</v>
      </c>
      <c r="M231" s="84">
        <v>24.242000000000001</v>
      </c>
      <c r="N231" s="73">
        <v>24</v>
      </c>
      <c r="O231" s="64">
        <v>3000</v>
      </c>
      <c r="P231" s="65">
        <f>Table22452368910111213141516171819202122242345678910111213141516171819202122[[#This Row],[PEMBULATAN]]*O231</f>
        <v>72000</v>
      </c>
    </row>
    <row r="232" spans="1:16" ht="39" customHeight="1" x14ac:dyDescent="0.2">
      <c r="A232" s="93"/>
      <c r="B232" s="76"/>
      <c r="C232" s="74" t="s">
        <v>3093</v>
      </c>
      <c r="D232" s="79" t="s">
        <v>82</v>
      </c>
      <c r="E232" s="13">
        <v>44421</v>
      </c>
      <c r="F232" s="77" t="s">
        <v>2516</v>
      </c>
      <c r="G232" s="13">
        <v>44424</v>
      </c>
      <c r="H232" s="78" t="s">
        <v>2517</v>
      </c>
      <c r="I232" s="15">
        <v>39</v>
      </c>
      <c r="J232" s="15">
        <v>27</v>
      </c>
      <c r="K232" s="15">
        <v>28</v>
      </c>
      <c r="L232" s="15">
        <v>7</v>
      </c>
      <c r="M232" s="84">
        <v>7.3710000000000004</v>
      </c>
      <c r="N232" s="73">
        <v>8</v>
      </c>
      <c r="O232" s="64">
        <v>3000</v>
      </c>
      <c r="P232" s="65">
        <f>Table22452368910111213141516171819202122242345678910111213141516171819202122[[#This Row],[PEMBULATAN]]*O232</f>
        <v>24000</v>
      </c>
    </row>
    <row r="233" spans="1:16" ht="39" customHeight="1" x14ac:dyDescent="0.2">
      <c r="A233" s="93"/>
      <c r="B233" s="76"/>
      <c r="C233" s="74" t="s">
        <v>3094</v>
      </c>
      <c r="D233" s="79" t="s">
        <v>82</v>
      </c>
      <c r="E233" s="13">
        <v>44421</v>
      </c>
      <c r="F233" s="77" t="s">
        <v>2516</v>
      </c>
      <c r="G233" s="13">
        <v>44424</v>
      </c>
      <c r="H233" s="78" t="s">
        <v>2517</v>
      </c>
      <c r="I233" s="15">
        <v>130</v>
      </c>
      <c r="J233" s="15">
        <v>10</v>
      </c>
      <c r="K233" s="15">
        <v>10</v>
      </c>
      <c r="L233" s="15">
        <v>7</v>
      </c>
      <c r="M233" s="84">
        <v>3.25</v>
      </c>
      <c r="N233" s="73">
        <v>7</v>
      </c>
      <c r="O233" s="64">
        <v>3000</v>
      </c>
      <c r="P233" s="65">
        <f>Table22452368910111213141516171819202122242345678910111213141516171819202122[[#This Row],[PEMBULATAN]]*O233</f>
        <v>21000</v>
      </c>
    </row>
    <row r="234" spans="1:16" ht="39" customHeight="1" x14ac:dyDescent="0.2">
      <c r="A234" s="93"/>
      <c r="B234" s="76"/>
      <c r="C234" s="74" t="s">
        <v>3095</v>
      </c>
      <c r="D234" s="79" t="s">
        <v>82</v>
      </c>
      <c r="E234" s="13">
        <v>44421</v>
      </c>
      <c r="F234" s="77" t="s">
        <v>2516</v>
      </c>
      <c r="G234" s="13">
        <v>44424</v>
      </c>
      <c r="H234" s="78" t="s">
        <v>2517</v>
      </c>
      <c r="I234" s="15">
        <v>43</v>
      </c>
      <c r="J234" s="15">
        <v>35</v>
      </c>
      <c r="K234" s="15">
        <v>19</v>
      </c>
      <c r="L234" s="15">
        <v>6</v>
      </c>
      <c r="M234" s="84">
        <v>7.1487499999999997</v>
      </c>
      <c r="N234" s="73">
        <v>7</v>
      </c>
      <c r="O234" s="64">
        <v>3000</v>
      </c>
      <c r="P234" s="65">
        <f>Table22452368910111213141516171819202122242345678910111213141516171819202122[[#This Row],[PEMBULATAN]]*O234</f>
        <v>21000</v>
      </c>
    </row>
    <row r="235" spans="1:16" ht="39" customHeight="1" x14ac:dyDescent="0.2">
      <c r="A235" s="93"/>
      <c r="B235" s="76"/>
      <c r="C235" s="74" t="s">
        <v>3096</v>
      </c>
      <c r="D235" s="79" t="s">
        <v>82</v>
      </c>
      <c r="E235" s="13">
        <v>44421</v>
      </c>
      <c r="F235" s="77" t="s">
        <v>2516</v>
      </c>
      <c r="G235" s="13">
        <v>44424</v>
      </c>
      <c r="H235" s="78" t="s">
        <v>2517</v>
      </c>
      <c r="I235" s="15">
        <v>46</v>
      </c>
      <c r="J235" s="15">
        <v>20</v>
      </c>
      <c r="K235" s="15">
        <v>36</v>
      </c>
      <c r="L235" s="15">
        <v>6</v>
      </c>
      <c r="M235" s="84">
        <v>8.2799999999999994</v>
      </c>
      <c r="N235" s="73">
        <v>8</v>
      </c>
      <c r="O235" s="64">
        <v>3000</v>
      </c>
      <c r="P235" s="65">
        <f>Table22452368910111213141516171819202122242345678910111213141516171819202122[[#This Row],[PEMBULATAN]]*O235</f>
        <v>24000</v>
      </c>
    </row>
    <row r="236" spans="1:16" ht="39" customHeight="1" x14ac:dyDescent="0.2">
      <c r="A236" s="93"/>
      <c r="B236" s="76"/>
      <c r="C236" s="74" t="s">
        <v>3097</v>
      </c>
      <c r="D236" s="79" t="s">
        <v>82</v>
      </c>
      <c r="E236" s="13">
        <v>44421</v>
      </c>
      <c r="F236" s="77" t="s">
        <v>2516</v>
      </c>
      <c r="G236" s="13">
        <v>44424</v>
      </c>
      <c r="H236" s="78" t="s">
        <v>2517</v>
      </c>
      <c r="I236" s="15">
        <v>41</v>
      </c>
      <c r="J236" s="15">
        <v>39</v>
      </c>
      <c r="K236" s="15">
        <v>24</v>
      </c>
      <c r="L236" s="15">
        <v>8</v>
      </c>
      <c r="M236" s="84">
        <v>9.5939999999999994</v>
      </c>
      <c r="N236" s="73">
        <v>10</v>
      </c>
      <c r="O236" s="64">
        <v>3000</v>
      </c>
      <c r="P236" s="65">
        <f>Table22452368910111213141516171819202122242345678910111213141516171819202122[[#This Row],[PEMBULATAN]]*O236</f>
        <v>30000</v>
      </c>
    </row>
    <row r="237" spans="1:16" ht="39" customHeight="1" x14ac:dyDescent="0.2">
      <c r="A237" s="93"/>
      <c r="B237" s="76"/>
      <c r="C237" s="74" t="s">
        <v>3098</v>
      </c>
      <c r="D237" s="79" t="s">
        <v>82</v>
      </c>
      <c r="E237" s="13">
        <v>44421</v>
      </c>
      <c r="F237" s="77" t="s">
        <v>2516</v>
      </c>
      <c r="G237" s="13">
        <v>44424</v>
      </c>
      <c r="H237" s="78" t="s">
        <v>2517</v>
      </c>
      <c r="I237" s="15">
        <v>31</v>
      </c>
      <c r="J237" s="15">
        <v>28</v>
      </c>
      <c r="K237" s="15">
        <v>10</v>
      </c>
      <c r="L237" s="15">
        <v>21</v>
      </c>
      <c r="M237" s="84">
        <v>2.17</v>
      </c>
      <c r="N237" s="73">
        <v>21</v>
      </c>
      <c r="O237" s="64">
        <v>3000</v>
      </c>
      <c r="P237" s="65">
        <f>Table22452368910111213141516171819202122242345678910111213141516171819202122[[#This Row],[PEMBULATAN]]*O237</f>
        <v>63000</v>
      </c>
    </row>
    <row r="238" spans="1:16" ht="39" customHeight="1" x14ac:dyDescent="0.2">
      <c r="A238" s="93"/>
      <c r="B238" s="76"/>
      <c r="C238" s="74" t="s">
        <v>3099</v>
      </c>
      <c r="D238" s="79" t="s">
        <v>82</v>
      </c>
      <c r="E238" s="13">
        <v>44421</v>
      </c>
      <c r="F238" s="77" t="s">
        <v>2516</v>
      </c>
      <c r="G238" s="13">
        <v>44424</v>
      </c>
      <c r="H238" s="78" t="s">
        <v>2517</v>
      </c>
      <c r="I238" s="15">
        <v>31</v>
      </c>
      <c r="J238" s="15">
        <v>28</v>
      </c>
      <c r="K238" s="15">
        <v>10</v>
      </c>
      <c r="L238" s="15">
        <v>21</v>
      </c>
      <c r="M238" s="84">
        <v>2.17</v>
      </c>
      <c r="N238" s="73">
        <v>21</v>
      </c>
      <c r="O238" s="64">
        <v>3000</v>
      </c>
      <c r="P238" s="65">
        <f>Table22452368910111213141516171819202122242345678910111213141516171819202122[[#This Row],[PEMBULATAN]]*O238</f>
        <v>63000</v>
      </c>
    </row>
    <row r="239" spans="1:16" ht="39" customHeight="1" x14ac:dyDescent="0.2">
      <c r="A239" s="93"/>
      <c r="B239" s="76"/>
      <c r="C239" s="74" t="s">
        <v>3100</v>
      </c>
      <c r="D239" s="79" t="s">
        <v>82</v>
      </c>
      <c r="E239" s="13">
        <v>44421</v>
      </c>
      <c r="F239" s="77" t="s">
        <v>2516</v>
      </c>
      <c r="G239" s="13">
        <v>44424</v>
      </c>
      <c r="H239" s="78" t="s">
        <v>2517</v>
      </c>
      <c r="I239" s="15">
        <v>31</v>
      </c>
      <c r="J239" s="15">
        <v>28</v>
      </c>
      <c r="K239" s="15">
        <v>10</v>
      </c>
      <c r="L239" s="15">
        <v>21</v>
      </c>
      <c r="M239" s="84">
        <v>2.17</v>
      </c>
      <c r="N239" s="73">
        <v>21</v>
      </c>
      <c r="O239" s="64">
        <v>3000</v>
      </c>
      <c r="P239" s="65">
        <f>Table22452368910111213141516171819202122242345678910111213141516171819202122[[#This Row],[PEMBULATAN]]*O239</f>
        <v>63000</v>
      </c>
    </row>
    <row r="240" spans="1:16" ht="39" customHeight="1" x14ac:dyDescent="0.2">
      <c r="A240" s="93"/>
      <c r="B240" s="76"/>
      <c r="C240" s="74" t="s">
        <v>3101</v>
      </c>
      <c r="D240" s="79" t="s">
        <v>82</v>
      </c>
      <c r="E240" s="13">
        <v>44421</v>
      </c>
      <c r="F240" s="77" t="s">
        <v>2516</v>
      </c>
      <c r="G240" s="13">
        <v>44424</v>
      </c>
      <c r="H240" s="78" t="s">
        <v>2517</v>
      </c>
      <c r="I240" s="15">
        <v>31</v>
      </c>
      <c r="J240" s="15">
        <v>28</v>
      </c>
      <c r="K240" s="15">
        <v>10</v>
      </c>
      <c r="L240" s="15">
        <v>21</v>
      </c>
      <c r="M240" s="84">
        <v>2.17</v>
      </c>
      <c r="N240" s="73">
        <v>21</v>
      </c>
      <c r="O240" s="64">
        <v>3000</v>
      </c>
      <c r="P240" s="65">
        <f>Table22452368910111213141516171819202122242345678910111213141516171819202122[[#This Row],[PEMBULATAN]]*O240</f>
        <v>63000</v>
      </c>
    </row>
    <row r="241" spans="1:16" ht="39" customHeight="1" x14ac:dyDescent="0.2">
      <c r="A241" s="93"/>
      <c r="B241" s="76"/>
      <c r="C241" s="74" t="s">
        <v>3102</v>
      </c>
      <c r="D241" s="79" t="s">
        <v>82</v>
      </c>
      <c r="E241" s="13">
        <v>44421</v>
      </c>
      <c r="F241" s="77" t="s">
        <v>2516</v>
      </c>
      <c r="G241" s="13">
        <v>44424</v>
      </c>
      <c r="H241" s="78" t="s">
        <v>2517</v>
      </c>
      <c r="I241" s="15">
        <v>31</v>
      </c>
      <c r="J241" s="15">
        <v>28</v>
      </c>
      <c r="K241" s="15">
        <v>10</v>
      </c>
      <c r="L241" s="15">
        <v>21</v>
      </c>
      <c r="M241" s="84">
        <v>2.17</v>
      </c>
      <c r="N241" s="73">
        <v>21</v>
      </c>
      <c r="O241" s="64">
        <v>3000</v>
      </c>
      <c r="P241" s="65">
        <f>Table22452368910111213141516171819202122242345678910111213141516171819202122[[#This Row],[PEMBULATAN]]*O241</f>
        <v>63000</v>
      </c>
    </row>
    <row r="242" spans="1:16" ht="39" customHeight="1" x14ac:dyDescent="0.2">
      <c r="A242" s="93"/>
      <c r="B242" s="76"/>
      <c r="C242" s="74" t="s">
        <v>3103</v>
      </c>
      <c r="D242" s="79" t="s">
        <v>82</v>
      </c>
      <c r="E242" s="13">
        <v>44421</v>
      </c>
      <c r="F242" s="77" t="s">
        <v>2516</v>
      </c>
      <c r="G242" s="13">
        <v>44424</v>
      </c>
      <c r="H242" s="78" t="s">
        <v>2517</v>
      </c>
      <c r="I242" s="15">
        <v>31</v>
      </c>
      <c r="J242" s="15">
        <v>28</v>
      </c>
      <c r="K242" s="15">
        <v>10</v>
      </c>
      <c r="L242" s="15">
        <v>21</v>
      </c>
      <c r="M242" s="84">
        <v>2.17</v>
      </c>
      <c r="N242" s="73">
        <v>21</v>
      </c>
      <c r="O242" s="64">
        <v>3000</v>
      </c>
      <c r="P242" s="65">
        <f>Table22452368910111213141516171819202122242345678910111213141516171819202122[[#This Row],[PEMBULATAN]]*O242</f>
        <v>63000</v>
      </c>
    </row>
    <row r="243" spans="1:16" ht="39" customHeight="1" x14ac:dyDescent="0.2">
      <c r="A243" s="93"/>
      <c r="B243" s="76"/>
      <c r="C243" s="74" t="s">
        <v>3104</v>
      </c>
      <c r="D243" s="79" t="s">
        <v>82</v>
      </c>
      <c r="E243" s="13">
        <v>44421</v>
      </c>
      <c r="F243" s="77" t="s">
        <v>2516</v>
      </c>
      <c r="G243" s="13">
        <v>44424</v>
      </c>
      <c r="H243" s="78" t="s">
        <v>2517</v>
      </c>
      <c r="I243" s="15">
        <v>31</v>
      </c>
      <c r="J243" s="15">
        <v>28</v>
      </c>
      <c r="K243" s="15">
        <v>10</v>
      </c>
      <c r="L243" s="15">
        <v>21</v>
      </c>
      <c r="M243" s="84">
        <v>2.17</v>
      </c>
      <c r="N243" s="73">
        <v>21</v>
      </c>
      <c r="O243" s="64">
        <v>3000</v>
      </c>
      <c r="P243" s="65">
        <f>Table22452368910111213141516171819202122242345678910111213141516171819202122[[#This Row],[PEMBULATAN]]*O243</f>
        <v>63000</v>
      </c>
    </row>
    <row r="244" spans="1:16" ht="39" customHeight="1" x14ac:dyDescent="0.2">
      <c r="A244" s="93"/>
      <c r="B244" s="76"/>
      <c r="C244" s="74" t="s">
        <v>3105</v>
      </c>
      <c r="D244" s="79" t="s">
        <v>82</v>
      </c>
      <c r="E244" s="13">
        <v>44421</v>
      </c>
      <c r="F244" s="77" t="s">
        <v>2516</v>
      </c>
      <c r="G244" s="13">
        <v>44424</v>
      </c>
      <c r="H244" s="78" t="s">
        <v>2517</v>
      </c>
      <c r="I244" s="15">
        <v>31</v>
      </c>
      <c r="J244" s="15">
        <v>28</v>
      </c>
      <c r="K244" s="15">
        <v>10</v>
      </c>
      <c r="L244" s="15">
        <v>21</v>
      </c>
      <c r="M244" s="84">
        <v>2.17</v>
      </c>
      <c r="N244" s="73">
        <v>21</v>
      </c>
      <c r="O244" s="64">
        <v>3000</v>
      </c>
      <c r="P244" s="65">
        <f>Table22452368910111213141516171819202122242345678910111213141516171819202122[[#This Row],[PEMBULATAN]]*O244</f>
        <v>63000</v>
      </c>
    </row>
    <row r="245" spans="1:16" ht="39" customHeight="1" x14ac:dyDescent="0.2">
      <c r="A245" s="93"/>
      <c r="B245" s="76"/>
      <c r="C245" s="74" t="s">
        <v>3106</v>
      </c>
      <c r="D245" s="79" t="s">
        <v>82</v>
      </c>
      <c r="E245" s="13">
        <v>44421</v>
      </c>
      <c r="F245" s="77" t="s">
        <v>2516</v>
      </c>
      <c r="G245" s="13">
        <v>44424</v>
      </c>
      <c r="H245" s="78" t="s">
        <v>2517</v>
      </c>
      <c r="I245" s="15">
        <v>31</v>
      </c>
      <c r="J245" s="15">
        <v>28</v>
      </c>
      <c r="K245" s="15">
        <v>10</v>
      </c>
      <c r="L245" s="15">
        <v>21</v>
      </c>
      <c r="M245" s="84">
        <v>2.17</v>
      </c>
      <c r="N245" s="73">
        <v>21</v>
      </c>
      <c r="O245" s="64">
        <v>3000</v>
      </c>
      <c r="P245" s="65">
        <f>Table22452368910111213141516171819202122242345678910111213141516171819202122[[#This Row],[PEMBULATAN]]*O245</f>
        <v>63000</v>
      </c>
    </row>
    <row r="246" spans="1:16" ht="39" customHeight="1" x14ac:dyDescent="0.2">
      <c r="A246" s="93"/>
      <c r="B246" s="76"/>
      <c r="C246" s="74" t="s">
        <v>3107</v>
      </c>
      <c r="D246" s="79" t="s">
        <v>82</v>
      </c>
      <c r="E246" s="13">
        <v>44421</v>
      </c>
      <c r="F246" s="77" t="s">
        <v>2516</v>
      </c>
      <c r="G246" s="13">
        <v>44424</v>
      </c>
      <c r="H246" s="78" t="s">
        <v>2517</v>
      </c>
      <c r="I246" s="15">
        <v>31</v>
      </c>
      <c r="J246" s="15">
        <v>28</v>
      </c>
      <c r="K246" s="15">
        <v>10</v>
      </c>
      <c r="L246" s="15">
        <v>21</v>
      </c>
      <c r="M246" s="84">
        <v>2.17</v>
      </c>
      <c r="N246" s="73">
        <v>21</v>
      </c>
      <c r="O246" s="64">
        <v>3000</v>
      </c>
      <c r="P246" s="65">
        <f>Table22452368910111213141516171819202122242345678910111213141516171819202122[[#This Row],[PEMBULATAN]]*O246</f>
        <v>63000</v>
      </c>
    </row>
    <row r="247" spans="1:16" ht="39" customHeight="1" x14ac:dyDescent="0.2">
      <c r="A247" s="93"/>
      <c r="B247" s="76"/>
      <c r="C247" s="74" t="s">
        <v>3108</v>
      </c>
      <c r="D247" s="79" t="s">
        <v>82</v>
      </c>
      <c r="E247" s="13">
        <v>44421</v>
      </c>
      <c r="F247" s="77" t="s">
        <v>2516</v>
      </c>
      <c r="G247" s="13">
        <v>44424</v>
      </c>
      <c r="H247" s="78" t="s">
        <v>2517</v>
      </c>
      <c r="I247" s="15">
        <v>31</v>
      </c>
      <c r="J247" s="15">
        <v>28</v>
      </c>
      <c r="K247" s="15">
        <v>10</v>
      </c>
      <c r="L247" s="15">
        <v>21</v>
      </c>
      <c r="M247" s="84">
        <v>2.17</v>
      </c>
      <c r="N247" s="73">
        <v>21</v>
      </c>
      <c r="O247" s="64">
        <v>3000</v>
      </c>
      <c r="P247" s="65">
        <f>Table22452368910111213141516171819202122242345678910111213141516171819202122[[#This Row],[PEMBULATAN]]*O247</f>
        <v>63000</v>
      </c>
    </row>
    <row r="248" spans="1:16" ht="39" customHeight="1" x14ac:dyDescent="0.2">
      <c r="A248" s="93"/>
      <c r="B248" s="76"/>
      <c r="C248" s="74" t="s">
        <v>3109</v>
      </c>
      <c r="D248" s="79" t="s">
        <v>82</v>
      </c>
      <c r="E248" s="13">
        <v>44421</v>
      </c>
      <c r="F248" s="77" t="s">
        <v>2516</v>
      </c>
      <c r="G248" s="13">
        <v>44424</v>
      </c>
      <c r="H248" s="78" t="s">
        <v>2517</v>
      </c>
      <c r="I248" s="15">
        <v>31</v>
      </c>
      <c r="J248" s="15">
        <v>28</v>
      </c>
      <c r="K248" s="15">
        <v>10</v>
      </c>
      <c r="L248" s="15">
        <v>21</v>
      </c>
      <c r="M248" s="84">
        <v>2.17</v>
      </c>
      <c r="N248" s="73">
        <v>21</v>
      </c>
      <c r="O248" s="64">
        <v>3000</v>
      </c>
      <c r="P248" s="65">
        <f>Table22452368910111213141516171819202122242345678910111213141516171819202122[[#This Row],[PEMBULATAN]]*O248</f>
        <v>63000</v>
      </c>
    </row>
    <row r="249" spans="1:16" ht="39" customHeight="1" x14ac:dyDescent="0.2">
      <c r="A249" s="93"/>
      <c r="B249" s="76"/>
      <c r="C249" s="74" t="s">
        <v>3110</v>
      </c>
      <c r="D249" s="79" t="s">
        <v>82</v>
      </c>
      <c r="E249" s="13">
        <v>44421</v>
      </c>
      <c r="F249" s="77" t="s">
        <v>2516</v>
      </c>
      <c r="G249" s="13">
        <v>44424</v>
      </c>
      <c r="H249" s="78" t="s">
        <v>2517</v>
      </c>
      <c r="I249" s="15">
        <v>31</v>
      </c>
      <c r="J249" s="15">
        <v>28</v>
      </c>
      <c r="K249" s="15">
        <v>10</v>
      </c>
      <c r="L249" s="15">
        <v>21</v>
      </c>
      <c r="M249" s="84">
        <v>2.17</v>
      </c>
      <c r="N249" s="73">
        <v>21</v>
      </c>
      <c r="O249" s="64">
        <v>3000</v>
      </c>
      <c r="P249" s="65">
        <f>Table22452368910111213141516171819202122242345678910111213141516171819202122[[#This Row],[PEMBULATAN]]*O249</f>
        <v>63000</v>
      </c>
    </row>
    <row r="250" spans="1:16" ht="39" customHeight="1" x14ac:dyDescent="0.2">
      <c r="A250" s="93"/>
      <c r="B250" s="76"/>
      <c r="C250" s="74" t="s">
        <v>3111</v>
      </c>
      <c r="D250" s="79" t="s">
        <v>82</v>
      </c>
      <c r="E250" s="13">
        <v>44421</v>
      </c>
      <c r="F250" s="77" t="s">
        <v>2516</v>
      </c>
      <c r="G250" s="13">
        <v>44424</v>
      </c>
      <c r="H250" s="78" t="s">
        <v>2517</v>
      </c>
      <c r="I250" s="15">
        <v>31</v>
      </c>
      <c r="J250" s="15">
        <v>28</v>
      </c>
      <c r="K250" s="15">
        <v>10</v>
      </c>
      <c r="L250" s="15">
        <v>21</v>
      </c>
      <c r="M250" s="84">
        <v>2.17</v>
      </c>
      <c r="N250" s="73">
        <v>21</v>
      </c>
      <c r="O250" s="64">
        <v>3000</v>
      </c>
      <c r="P250" s="65">
        <f>Table22452368910111213141516171819202122242345678910111213141516171819202122[[#This Row],[PEMBULATAN]]*O250</f>
        <v>63000</v>
      </c>
    </row>
    <row r="251" spans="1:16" ht="39" customHeight="1" x14ac:dyDescent="0.2">
      <c r="A251" s="93"/>
      <c r="B251" s="76"/>
      <c r="C251" s="74" t="s">
        <v>3112</v>
      </c>
      <c r="D251" s="79" t="s">
        <v>82</v>
      </c>
      <c r="E251" s="13">
        <v>44421</v>
      </c>
      <c r="F251" s="77" t="s">
        <v>2516</v>
      </c>
      <c r="G251" s="13">
        <v>44424</v>
      </c>
      <c r="H251" s="78" t="s">
        <v>2517</v>
      </c>
      <c r="I251" s="15">
        <v>31</v>
      </c>
      <c r="J251" s="15">
        <v>28</v>
      </c>
      <c r="K251" s="15">
        <v>10</v>
      </c>
      <c r="L251" s="15">
        <v>21</v>
      </c>
      <c r="M251" s="84">
        <v>2.17</v>
      </c>
      <c r="N251" s="73">
        <v>21</v>
      </c>
      <c r="O251" s="64">
        <v>3000</v>
      </c>
      <c r="P251" s="65">
        <f>Table22452368910111213141516171819202122242345678910111213141516171819202122[[#This Row],[PEMBULATAN]]*O251</f>
        <v>63000</v>
      </c>
    </row>
    <row r="252" spans="1:16" ht="39" customHeight="1" x14ac:dyDescent="0.2">
      <c r="A252" s="93"/>
      <c r="B252" s="76"/>
      <c r="C252" s="74" t="s">
        <v>3113</v>
      </c>
      <c r="D252" s="79" t="s">
        <v>82</v>
      </c>
      <c r="E252" s="13">
        <v>44421</v>
      </c>
      <c r="F252" s="77" t="s">
        <v>2516</v>
      </c>
      <c r="G252" s="13">
        <v>44424</v>
      </c>
      <c r="H252" s="78" t="s">
        <v>2517</v>
      </c>
      <c r="I252" s="15">
        <v>31</v>
      </c>
      <c r="J252" s="15">
        <v>28</v>
      </c>
      <c r="K252" s="15">
        <v>10</v>
      </c>
      <c r="L252" s="15">
        <v>21</v>
      </c>
      <c r="M252" s="84">
        <v>2.17</v>
      </c>
      <c r="N252" s="73">
        <v>21</v>
      </c>
      <c r="O252" s="64">
        <v>3000</v>
      </c>
      <c r="P252" s="65">
        <f>Table22452368910111213141516171819202122242345678910111213141516171819202122[[#This Row],[PEMBULATAN]]*O252</f>
        <v>63000</v>
      </c>
    </row>
    <row r="253" spans="1:16" ht="39" customHeight="1" x14ac:dyDescent="0.2">
      <c r="A253" s="93"/>
      <c r="B253" s="76"/>
      <c r="C253" s="74" t="s">
        <v>3114</v>
      </c>
      <c r="D253" s="79" t="s">
        <v>82</v>
      </c>
      <c r="E253" s="13">
        <v>44421</v>
      </c>
      <c r="F253" s="77" t="s">
        <v>2516</v>
      </c>
      <c r="G253" s="13">
        <v>44424</v>
      </c>
      <c r="H253" s="78" t="s">
        <v>2517</v>
      </c>
      <c r="I253" s="15">
        <v>31</v>
      </c>
      <c r="J253" s="15">
        <v>28</v>
      </c>
      <c r="K253" s="15">
        <v>10</v>
      </c>
      <c r="L253" s="15">
        <v>21</v>
      </c>
      <c r="M253" s="84">
        <v>2.17</v>
      </c>
      <c r="N253" s="73">
        <v>21</v>
      </c>
      <c r="O253" s="64">
        <v>3000</v>
      </c>
      <c r="P253" s="65">
        <f>Table22452368910111213141516171819202122242345678910111213141516171819202122[[#This Row],[PEMBULATAN]]*O253</f>
        <v>63000</v>
      </c>
    </row>
    <row r="254" spans="1:16" ht="39" customHeight="1" x14ac:dyDescent="0.2">
      <c r="A254" s="93"/>
      <c r="B254" s="76"/>
      <c r="C254" s="74" t="s">
        <v>3115</v>
      </c>
      <c r="D254" s="79" t="s">
        <v>82</v>
      </c>
      <c r="E254" s="13">
        <v>44421</v>
      </c>
      <c r="F254" s="77" t="s">
        <v>2516</v>
      </c>
      <c r="G254" s="13">
        <v>44424</v>
      </c>
      <c r="H254" s="78" t="s">
        <v>2517</v>
      </c>
      <c r="I254" s="15">
        <v>31</v>
      </c>
      <c r="J254" s="15">
        <v>28</v>
      </c>
      <c r="K254" s="15">
        <v>10</v>
      </c>
      <c r="L254" s="15">
        <v>21</v>
      </c>
      <c r="M254" s="84">
        <v>2.17</v>
      </c>
      <c r="N254" s="73">
        <v>21</v>
      </c>
      <c r="O254" s="64">
        <v>3000</v>
      </c>
      <c r="P254" s="65">
        <f>Table22452368910111213141516171819202122242345678910111213141516171819202122[[#This Row],[PEMBULATAN]]*O254</f>
        <v>63000</v>
      </c>
    </row>
    <row r="255" spans="1:16" ht="39" customHeight="1" x14ac:dyDescent="0.2">
      <c r="A255" s="93"/>
      <c r="B255" s="76"/>
      <c r="C255" s="74" t="s">
        <v>3116</v>
      </c>
      <c r="D255" s="79" t="s">
        <v>82</v>
      </c>
      <c r="E255" s="13">
        <v>44421</v>
      </c>
      <c r="F255" s="77" t="s">
        <v>2516</v>
      </c>
      <c r="G255" s="13">
        <v>44424</v>
      </c>
      <c r="H255" s="78" t="s">
        <v>2517</v>
      </c>
      <c r="I255" s="15">
        <v>44</v>
      </c>
      <c r="J255" s="15">
        <v>30</v>
      </c>
      <c r="K255" s="15">
        <v>32</v>
      </c>
      <c r="L255" s="15">
        <v>5</v>
      </c>
      <c r="M255" s="84">
        <v>10.56</v>
      </c>
      <c r="N255" s="73">
        <v>11</v>
      </c>
      <c r="O255" s="64">
        <v>3000</v>
      </c>
      <c r="P255" s="65">
        <f>Table22452368910111213141516171819202122242345678910111213141516171819202122[[#This Row],[PEMBULATAN]]*O255</f>
        <v>33000</v>
      </c>
    </row>
    <row r="256" spans="1:16" ht="39" customHeight="1" x14ac:dyDescent="0.2">
      <c r="A256" s="93"/>
      <c r="B256" s="76"/>
      <c r="C256" s="74" t="s">
        <v>3117</v>
      </c>
      <c r="D256" s="79" t="s">
        <v>82</v>
      </c>
      <c r="E256" s="13">
        <v>44421</v>
      </c>
      <c r="F256" s="77" t="s">
        <v>2516</v>
      </c>
      <c r="G256" s="13">
        <v>44424</v>
      </c>
      <c r="H256" s="78" t="s">
        <v>2517</v>
      </c>
      <c r="I256" s="15">
        <v>75</v>
      </c>
      <c r="J256" s="15">
        <v>48</v>
      </c>
      <c r="K256" s="15">
        <v>25</v>
      </c>
      <c r="L256" s="15">
        <v>8</v>
      </c>
      <c r="M256" s="84">
        <v>22.5</v>
      </c>
      <c r="N256" s="73">
        <v>23</v>
      </c>
      <c r="O256" s="64">
        <v>3000</v>
      </c>
      <c r="P256" s="65">
        <f>Table22452368910111213141516171819202122242345678910111213141516171819202122[[#This Row],[PEMBULATAN]]*O256</f>
        <v>69000</v>
      </c>
    </row>
    <row r="257" spans="1:16" ht="39" customHeight="1" x14ac:dyDescent="0.2">
      <c r="A257" s="93"/>
      <c r="B257" s="76"/>
      <c r="C257" s="74" t="s">
        <v>3118</v>
      </c>
      <c r="D257" s="79" t="s">
        <v>82</v>
      </c>
      <c r="E257" s="13">
        <v>44421</v>
      </c>
      <c r="F257" s="77" t="s">
        <v>2516</v>
      </c>
      <c r="G257" s="13">
        <v>44424</v>
      </c>
      <c r="H257" s="78" t="s">
        <v>2517</v>
      </c>
      <c r="I257" s="15">
        <v>85</v>
      </c>
      <c r="J257" s="15">
        <v>45</v>
      </c>
      <c r="K257" s="15">
        <v>19</v>
      </c>
      <c r="L257" s="15">
        <v>9</v>
      </c>
      <c r="M257" s="84">
        <v>18.168749999999999</v>
      </c>
      <c r="N257" s="73">
        <v>18</v>
      </c>
      <c r="O257" s="64">
        <v>3000</v>
      </c>
      <c r="P257" s="65">
        <f>Table22452368910111213141516171819202122242345678910111213141516171819202122[[#This Row],[PEMBULATAN]]*O257</f>
        <v>54000</v>
      </c>
    </row>
    <row r="258" spans="1:16" ht="39" customHeight="1" x14ac:dyDescent="0.2">
      <c r="A258" s="93"/>
      <c r="B258" s="76"/>
      <c r="C258" s="74" t="s">
        <v>3119</v>
      </c>
      <c r="D258" s="79" t="s">
        <v>82</v>
      </c>
      <c r="E258" s="13">
        <v>44421</v>
      </c>
      <c r="F258" s="77" t="s">
        <v>2516</v>
      </c>
      <c r="G258" s="13">
        <v>44424</v>
      </c>
      <c r="H258" s="78" t="s">
        <v>2517</v>
      </c>
      <c r="I258" s="15">
        <v>74</v>
      </c>
      <c r="J258" s="15">
        <v>62</v>
      </c>
      <c r="K258" s="15">
        <v>22</v>
      </c>
      <c r="L258" s="15">
        <v>10</v>
      </c>
      <c r="M258" s="84">
        <v>25.234000000000002</v>
      </c>
      <c r="N258" s="73">
        <v>25</v>
      </c>
      <c r="O258" s="64">
        <v>3000</v>
      </c>
      <c r="P258" s="65">
        <f>Table22452368910111213141516171819202122242345678910111213141516171819202122[[#This Row],[PEMBULATAN]]*O258</f>
        <v>75000</v>
      </c>
    </row>
    <row r="259" spans="1:16" ht="39" customHeight="1" x14ac:dyDescent="0.2">
      <c r="A259" s="93"/>
      <c r="B259" s="76"/>
      <c r="C259" s="74" t="s">
        <v>3120</v>
      </c>
      <c r="D259" s="79" t="s">
        <v>82</v>
      </c>
      <c r="E259" s="13">
        <v>44421</v>
      </c>
      <c r="F259" s="77" t="s">
        <v>2516</v>
      </c>
      <c r="G259" s="13">
        <v>44424</v>
      </c>
      <c r="H259" s="78" t="s">
        <v>2517</v>
      </c>
      <c r="I259" s="15">
        <v>82</v>
      </c>
      <c r="J259" s="15">
        <v>50</v>
      </c>
      <c r="K259" s="15">
        <v>21</v>
      </c>
      <c r="L259" s="15">
        <v>13</v>
      </c>
      <c r="M259" s="84">
        <v>21.524999999999999</v>
      </c>
      <c r="N259" s="73">
        <v>22</v>
      </c>
      <c r="O259" s="64">
        <v>3000</v>
      </c>
      <c r="P259" s="65">
        <f>Table22452368910111213141516171819202122242345678910111213141516171819202122[[#This Row],[PEMBULATAN]]*O259</f>
        <v>66000</v>
      </c>
    </row>
    <row r="260" spans="1:16" ht="39" customHeight="1" x14ac:dyDescent="0.2">
      <c r="A260" s="93"/>
      <c r="B260" s="76"/>
      <c r="C260" s="74" t="s">
        <v>3121</v>
      </c>
      <c r="D260" s="79" t="s">
        <v>82</v>
      </c>
      <c r="E260" s="13">
        <v>44421</v>
      </c>
      <c r="F260" s="77" t="s">
        <v>2516</v>
      </c>
      <c r="G260" s="13">
        <v>44424</v>
      </c>
      <c r="H260" s="78" t="s">
        <v>2517</v>
      </c>
      <c r="I260" s="15">
        <v>83</v>
      </c>
      <c r="J260" s="15">
        <v>48</v>
      </c>
      <c r="K260" s="15">
        <v>29</v>
      </c>
      <c r="L260" s="15">
        <v>13</v>
      </c>
      <c r="M260" s="84">
        <v>28.884</v>
      </c>
      <c r="N260" s="73">
        <v>29</v>
      </c>
      <c r="O260" s="64">
        <v>3000</v>
      </c>
      <c r="P260" s="65">
        <f>Table22452368910111213141516171819202122242345678910111213141516171819202122[[#This Row],[PEMBULATAN]]*O260</f>
        <v>87000</v>
      </c>
    </row>
    <row r="261" spans="1:16" ht="39" customHeight="1" x14ac:dyDescent="0.2">
      <c r="A261" s="93"/>
      <c r="B261" s="76"/>
      <c r="C261" s="74" t="s">
        <v>3122</v>
      </c>
      <c r="D261" s="79" t="s">
        <v>82</v>
      </c>
      <c r="E261" s="13">
        <v>44421</v>
      </c>
      <c r="F261" s="77" t="s">
        <v>2516</v>
      </c>
      <c r="G261" s="13">
        <v>44424</v>
      </c>
      <c r="H261" s="78" t="s">
        <v>2517</v>
      </c>
      <c r="I261" s="15">
        <v>44</v>
      </c>
      <c r="J261" s="15">
        <v>28</v>
      </c>
      <c r="K261" s="15">
        <v>15</v>
      </c>
      <c r="L261" s="15">
        <v>4</v>
      </c>
      <c r="M261" s="84">
        <v>4.62</v>
      </c>
      <c r="N261" s="73">
        <v>5</v>
      </c>
      <c r="O261" s="64">
        <v>3000</v>
      </c>
      <c r="P261" s="65">
        <f>Table22452368910111213141516171819202122242345678910111213141516171819202122[[#This Row],[PEMBULATAN]]*O261</f>
        <v>15000</v>
      </c>
    </row>
    <row r="262" spans="1:16" ht="39" customHeight="1" x14ac:dyDescent="0.2">
      <c r="A262" s="93"/>
      <c r="B262" s="76"/>
      <c r="C262" s="74" t="s">
        <v>3123</v>
      </c>
      <c r="D262" s="79" t="s">
        <v>82</v>
      </c>
      <c r="E262" s="13">
        <v>44421</v>
      </c>
      <c r="F262" s="77" t="s">
        <v>2516</v>
      </c>
      <c r="G262" s="13">
        <v>44424</v>
      </c>
      <c r="H262" s="78" t="s">
        <v>2517</v>
      </c>
      <c r="I262" s="15">
        <v>60</v>
      </c>
      <c r="J262" s="15">
        <v>52</v>
      </c>
      <c r="K262" s="15">
        <v>22</v>
      </c>
      <c r="L262" s="15">
        <v>11</v>
      </c>
      <c r="M262" s="84">
        <v>17.16</v>
      </c>
      <c r="N262" s="73">
        <v>17</v>
      </c>
      <c r="O262" s="64">
        <v>3000</v>
      </c>
      <c r="P262" s="65">
        <f>Table22452368910111213141516171819202122242345678910111213141516171819202122[[#This Row],[PEMBULATAN]]*O262</f>
        <v>51000</v>
      </c>
    </row>
    <row r="263" spans="1:16" ht="39" customHeight="1" x14ac:dyDescent="0.2">
      <c r="A263" s="93"/>
      <c r="B263" s="76"/>
      <c r="C263" s="74" t="s">
        <v>3124</v>
      </c>
      <c r="D263" s="79" t="s">
        <v>82</v>
      </c>
      <c r="E263" s="13">
        <v>44421</v>
      </c>
      <c r="F263" s="77" t="s">
        <v>2516</v>
      </c>
      <c r="G263" s="13">
        <v>44424</v>
      </c>
      <c r="H263" s="78" t="s">
        <v>2517</v>
      </c>
      <c r="I263" s="15">
        <v>77</v>
      </c>
      <c r="J263" s="15">
        <v>53</v>
      </c>
      <c r="K263" s="15">
        <v>30</v>
      </c>
      <c r="L263" s="15">
        <v>16</v>
      </c>
      <c r="M263" s="84">
        <v>30.607500000000002</v>
      </c>
      <c r="N263" s="73">
        <v>31</v>
      </c>
      <c r="O263" s="64">
        <v>3000</v>
      </c>
      <c r="P263" s="65">
        <f>Table22452368910111213141516171819202122242345678910111213141516171819202122[[#This Row],[PEMBULATAN]]*O263</f>
        <v>93000</v>
      </c>
    </row>
    <row r="264" spans="1:16" ht="39" customHeight="1" x14ac:dyDescent="0.2">
      <c r="A264" s="93"/>
      <c r="B264" s="76"/>
      <c r="C264" s="74" t="s">
        <v>3125</v>
      </c>
      <c r="D264" s="79" t="s">
        <v>82</v>
      </c>
      <c r="E264" s="13">
        <v>44421</v>
      </c>
      <c r="F264" s="77" t="s">
        <v>2516</v>
      </c>
      <c r="G264" s="13">
        <v>44424</v>
      </c>
      <c r="H264" s="78" t="s">
        <v>2517</v>
      </c>
      <c r="I264" s="15">
        <v>85</v>
      </c>
      <c r="J264" s="15">
        <v>50</v>
      </c>
      <c r="K264" s="15">
        <v>28</v>
      </c>
      <c r="L264" s="15">
        <v>11</v>
      </c>
      <c r="M264" s="84">
        <v>29.75</v>
      </c>
      <c r="N264" s="73">
        <v>30</v>
      </c>
      <c r="O264" s="64">
        <v>3000</v>
      </c>
      <c r="P264" s="65">
        <f>Table22452368910111213141516171819202122242345678910111213141516171819202122[[#This Row],[PEMBULATAN]]*O264</f>
        <v>90000</v>
      </c>
    </row>
    <row r="265" spans="1:16" ht="39" customHeight="1" x14ac:dyDescent="0.2">
      <c r="A265" s="93"/>
      <c r="B265" s="76"/>
      <c r="C265" s="74" t="s">
        <v>3126</v>
      </c>
      <c r="D265" s="79" t="s">
        <v>82</v>
      </c>
      <c r="E265" s="13">
        <v>44421</v>
      </c>
      <c r="F265" s="77" t="s">
        <v>2516</v>
      </c>
      <c r="G265" s="13">
        <v>44424</v>
      </c>
      <c r="H265" s="78" t="s">
        <v>2517</v>
      </c>
      <c r="I265" s="15">
        <v>63</v>
      </c>
      <c r="J265" s="15">
        <v>33</v>
      </c>
      <c r="K265" s="15">
        <v>17</v>
      </c>
      <c r="L265" s="15">
        <v>10</v>
      </c>
      <c r="M265" s="84">
        <v>8.8357500000000009</v>
      </c>
      <c r="N265" s="73">
        <v>10</v>
      </c>
      <c r="O265" s="64">
        <v>3000</v>
      </c>
      <c r="P265" s="65">
        <f>Table22452368910111213141516171819202122242345678910111213141516171819202122[[#This Row],[PEMBULATAN]]*O265</f>
        <v>30000</v>
      </c>
    </row>
    <row r="266" spans="1:16" ht="39" customHeight="1" x14ac:dyDescent="0.2">
      <c r="A266" s="93"/>
      <c r="B266" s="76"/>
      <c r="C266" s="74" t="s">
        <v>3127</v>
      </c>
      <c r="D266" s="79" t="s">
        <v>82</v>
      </c>
      <c r="E266" s="13">
        <v>44421</v>
      </c>
      <c r="F266" s="77" t="s">
        <v>2516</v>
      </c>
      <c r="G266" s="13">
        <v>44424</v>
      </c>
      <c r="H266" s="78" t="s">
        <v>2517</v>
      </c>
      <c r="I266" s="15">
        <v>49</v>
      </c>
      <c r="J266" s="15">
        <v>43</v>
      </c>
      <c r="K266" s="15">
        <v>32</v>
      </c>
      <c r="L266" s="15">
        <v>13</v>
      </c>
      <c r="M266" s="84">
        <v>16.856000000000002</v>
      </c>
      <c r="N266" s="73">
        <v>17</v>
      </c>
      <c r="O266" s="64">
        <v>3000</v>
      </c>
      <c r="P266" s="65">
        <f>Table22452368910111213141516171819202122242345678910111213141516171819202122[[#This Row],[PEMBULATAN]]*O266</f>
        <v>51000</v>
      </c>
    </row>
    <row r="267" spans="1:16" ht="39" customHeight="1" x14ac:dyDescent="0.2">
      <c r="A267" s="93"/>
      <c r="B267" s="76"/>
      <c r="C267" s="74" t="s">
        <v>3128</v>
      </c>
      <c r="D267" s="79" t="s">
        <v>82</v>
      </c>
      <c r="E267" s="13">
        <v>44421</v>
      </c>
      <c r="F267" s="77" t="s">
        <v>2516</v>
      </c>
      <c r="G267" s="13">
        <v>44424</v>
      </c>
      <c r="H267" s="78" t="s">
        <v>2517</v>
      </c>
      <c r="I267" s="15">
        <v>53</v>
      </c>
      <c r="J267" s="15">
        <v>36</v>
      </c>
      <c r="K267" s="15">
        <v>34</v>
      </c>
      <c r="L267" s="15">
        <v>6</v>
      </c>
      <c r="M267" s="84">
        <v>16.218</v>
      </c>
      <c r="N267" s="73">
        <v>16</v>
      </c>
      <c r="O267" s="64">
        <v>3000</v>
      </c>
      <c r="P267" s="65">
        <f>Table22452368910111213141516171819202122242345678910111213141516171819202122[[#This Row],[PEMBULATAN]]*O267</f>
        <v>48000</v>
      </c>
    </row>
    <row r="268" spans="1:16" ht="39" customHeight="1" x14ac:dyDescent="0.2">
      <c r="A268" s="93"/>
      <c r="B268" s="76"/>
      <c r="C268" s="74" t="s">
        <v>3129</v>
      </c>
      <c r="D268" s="79" t="s">
        <v>82</v>
      </c>
      <c r="E268" s="13">
        <v>44421</v>
      </c>
      <c r="F268" s="77" t="s">
        <v>2516</v>
      </c>
      <c r="G268" s="13">
        <v>44424</v>
      </c>
      <c r="H268" s="78" t="s">
        <v>2517</v>
      </c>
      <c r="I268" s="15">
        <v>38</v>
      </c>
      <c r="J268" s="15">
        <v>23</v>
      </c>
      <c r="K268" s="15">
        <v>29</v>
      </c>
      <c r="L268" s="15">
        <v>20</v>
      </c>
      <c r="M268" s="84">
        <v>6.3365</v>
      </c>
      <c r="N268" s="73">
        <v>20</v>
      </c>
      <c r="O268" s="64">
        <v>3000</v>
      </c>
      <c r="P268" s="65">
        <f>Table22452368910111213141516171819202122242345678910111213141516171819202122[[#This Row],[PEMBULATAN]]*O268</f>
        <v>60000</v>
      </c>
    </row>
    <row r="269" spans="1:16" ht="39" customHeight="1" x14ac:dyDescent="0.2">
      <c r="A269" s="93"/>
      <c r="B269" s="76"/>
      <c r="C269" s="74" t="s">
        <v>3130</v>
      </c>
      <c r="D269" s="79" t="s">
        <v>82</v>
      </c>
      <c r="E269" s="13">
        <v>44421</v>
      </c>
      <c r="F269" s="77" t="s">
        <v>2516</v>
      </c>
      <c r="G269" s="13">
        <v>44424</v>
      </c>
      <c r="H269" s="78" t="s">
        <v>2517</v>
      </c>
      <c r="I269" s="15">
        <v>63</v>
      </c>
      <c r="J269" s="15">
        <v>47</v>
      </c>
      <c r="K269" s="15">
        <v>13</v>
      </c>
      <c r="L269" s="15">
        <v>9</v>
      </c>
      <c r="M269" s="84">
        <v>9.6232500000000005</v>
      </c>
      <c r="N269" s="73">
        <v>10</v>
      </c>
      <c r="O269" s="64">
        <v>3000</v>
      </c>
      <c r="P269" s="65">
        <f>Table22452368910111213141516171819202122242345678910111213141516171819202122[[#This Row],[PEMBULATAN]]*O269</f>
        <v>30000</v>
      </c>
    </row>
    <row r="270" spans="1:16" ht="39" customHeight="1" x14ac:dyDescent="0.2">
      <c r="A270" s="93"/>
      <c r="B270" s="76"/>
      <c r="C270" s="74" t="s">
        <v>3131</v>
      </c>
      <c r="D270" s="79" t="s">
        <v>82</v>
      </c>
      <c r="E270" s="13">
        <v>44421</v>
      </c>
      <c r="F270" s="77" t="s">
        <v>2516</v>
      </c>
      <c r="G270" s="13">
        <v>44424</v>
      </c>
      <c r="H270" s="78" t="s">
        <v>2517</v>
      </c>
      <c r="I270" s="15">
        <v>51</v>
      </c>
      <c r="J270" s="15">
        <v>26</v>
      </c>
      <c r="K270" s="15">
        <v>50</v>
      </c>
      <c r="L270" s="15">
        <v>10</v>
      </c>
      <c r="M270" s="84">
        <v>16.574999999999999</v>
      </c>
      <c r="N270" s="73">
        <v>17</v>
      </c>
      <c r="O270" s="64">
        <v>3000</v>
      </c>
      <c r="P270" s="65">
        <f>Table22452368910111213141516171819202122242345678910111213141516171819202122[[#This Row],[PEMBULATAN]]*O270</f>
        <v>51000</v>
      </c>
    </row>
    <row r="271" spans="1:16" ht="39" customHeight="1" x14ac:dyDescent="0.2">
      <c r="A271" s="93"/>
      <c r="B271" s="76"/>
      <c r="C271" s="74" t="s">
        <v>3132</v>
      </c>
      <c r="D271" s="79" t="s">
        <v>82</v>
      </c>
      <c r="E271" s="13">
        <v>44421</v>
      </c>
      <c r="F271" s="77" t="s">
        <v>2516</v>
      </c>
      <c r="G271" s="13">
        <v>44424</v>
      </c>
      <c r="H271" s="78" t="s">
        <v>2517</v>
      </c>
      <c r="I271" s="15">
        <v>39</v>
      </c>
      <c r="J271" s="15">
        <v>29</v>
      </c>
      <c r="K271" s="15">
        <v>18</v>
      </c>
      <c r="L271" s="15">
        <v>7</v>
      </c>
      <c r="M271" s="84">
        <v>5.0895000000000001</v>
      </c>
      <c r="N271" s="73">
        <v>7</v>
      </c>
      <c r="O271" s="64">
        <v>3000</v>
      </c>
      <c r="P271" s="65">
        <f>Table22452368910111213141516171819202122242345678910111213141516171819202122[[#This Row],[PEMBULATAN]]*O271</f>
        <v>21000</v>
      </c>
    </row>
    <row r="272" spans="1:16" ht="39" customHeight="1" x14ac:dyDescent="0.2">
      <c r="A272" s="93"/>
      <c r="B272" s="76"/>
      <c r="C272" s="74" t="s">
        <v>3133</v>
      </c>
      <c r="D272" s="79" t="s">
        <v>82</v>
      </c>
      <c r="E272" s="13">
        <v>44421</v>
      </c>
      <c r="F272" s="77" t="s">
        <v>2516</v>
      </c>
      <c r="G272" s="13">
        <v>44424</v>
      </c>
      <c r="H272" s="78" t="s">
        <v>2517</v>
      </c>
      <c r="I272" s="15">
        <v>61</v>
      </c>
      <c r="J272" s="15">
        <v>40</v>
      </c>
      <c r="K272" s="15">
        <v>6</v>
      </c>
      <c r="L272" s="15">
        <v>3</v>
      </c>
      <c r="M272" s="84">
        <v>3.66</v>
      </c>
      <c r="N272" s="73">
        <v>4</v>
      </c>
      <c r="O272" s="64">
        <v>3000</v>
      </c>
      <c r="P272" s="65">
        <f>Table22452368910111213141516171819202122242345678910111213141516171819202122[[#This Row],[PEMBULATAN]]*O272</f>
        <v>12000</v>
      </c>
    </row>
    <row r="273" spans="1:16" ht="39" customHeight="1" x14ac:dyDescent="0.2">
      <c r="A273" s="93"/>
      <c r="B273" s="76"/>
      <c r="C273" s="74" t="s">
        <v>3134</v>
      </c>
      <c r="D273" s="79" t="s">
        <v>82</v>
      </c>
      <c r="E273" s="13">
        <v>44421</v>
      </c>
      <c r="F273" s="77" t="s">
        <v>2516</v>
      </c>
      <c r="G273" s="13">
        <v>44424</v>
      </c>
      <c r="H273" s="78" t="s">
        <v>2517</v>
      </c>
      <c r="I273" s="15">
        <v>79</v>
      </c>
      <c r="J273" s="15">
        <v>32</v>
      </c>
      <c r="K273" s="15">
        <v>30</v>
      </c>
      <c r="L273" s="15">
        <v>12</v>
      </c>
      <c r="M273" s="84">
        <v>18.96</v>
      </c>
      <c r="N273" s="73">
        <v>19</v>
      </c>
      <c r="O273" s="64">
        <v>3000</v>
      </c>
      <c r="P273" s="65">
        <f>Table22452368910111213141516171819202122242345678910111213141516171819202122[[#This Row],[PEMBULATAN]]*O273</f>
        <v>57000</v>
      </c>
    </row>
    <row r="274" spans="1:16" ht="39" customHeight="1" x14ac:dyDescent="0.2">
      <c r="A274" s="93"/>
      <c r="B274" s="92"/>
      <c r="C274" s="74" t="s">
        <v>3135</v>
      </c>
      <c r="D274" s="79" t="s">
        <v>82</v>
      </c>
      <c r="E274" s="13">
        <v>44421</v>
      </c>
      <c r="F274" s="77" t="s">
        <v>2516</v>
      </c>
      <c r="G274" s="13">
        <v>44424</v>
      </c>
      <c r="H274" s="78" t="s">
        <v>2517</v>
      </c>
      <c r="I274" s="15">
        <v>54</v>
      </c>
      <c r="J274" s="15">
        <v>38</v>
      </c>
      <c r="K274" s="15">
        <v>30</v>
      </c>
      <c r="L274" s="15">
        <v>7</v>
      </c>
      <c r="M274" s="84">
        <v>15.39</v>
      </c>
      <c r="N274" s="73">
        <v>16</v>
      </c>
      <c r="O274" s="64">
        <v>3000</v>
      </c>
      <c r="P274" s="65">
        <f>Table22452368910111213141516171819202122242345678910111213141516171819202122[[#This Row],[PEMBULATAN]]*O274</f>
        <v>48000</v>
      </c>
    </row>
    <row r="275" spans="1:16" ht="39" customHeight="1" x14ac:dyDescent="0.2">
      <c r="A275" s="93"/>
      <c r="B275" s="76" t="s">
        <v>3136</v>
      </c>
      <c r="C275" s="74" t="s">
        <v>3137</v>
      </c>
      <c r="D275" s="79" t="s">
        <v>82</v>
      </c>
      <c r="E275" s="13">
        <v>44421</v>
      </c>
      <c r="F275" s="77" t="s">
        <v>2516</v>
      </c>
      <c r="G275" s="13">
        <v>44424</v>
      </c>
      <c r="H275" s="78" t="s">
        <v>2517</v>
      </c>
      <c r="I275" s="15">
        <v>50</v>
      </c>
      <c r="J275" s="15">
        <v>38</v>
      </c>
      <c r="K275" s="15">
        <v>24</v>
      </c>
      <c r="L275" s="15">
        <v>21</v>
      </c>
      <c r="M275" s="84">
        <v>11.4</v>
      </c>
      <c r="N275" s="73">
        <v>21</v>
      </c>
      <c r="O275" s="64">
        <v>3000</v>
      </c>
      <c r="P275" s="65">
        <f>Table22452368910111213141516171819202122242345678910111213141516171819202122[[#This Row],[PEMBULATAN]]*O275</f>
        <v>63000</v>
      </c>
    </row>
    <row r="276" spans="1:16" ht="39" customHeight="1" x14ac:dyDescent="0.2">
      <c r="A276" s="93"/>
      <c r="B276" s="76"/>
      <c r="C276" s="74" t="s">
        <v>3138</v>
      </c>
      <c r="D276" s="79" t="s">
        <v>82</v>
      </c>
      <c r="E276" s="13">
        <v>44421</v>
      </c>
      <c r="F276" s="77" t="s">
        <v>2516</v>
      </c>
      <c r="G276" s="13">
        <v>44424</v>
      </c>
      <c r="H276" s="78" t="s">
        <v>2517</v>
      </c>
      <c r="I276" s="15">
        <v>72</v>
      </c>
      <c r="J276" s="15">
        <v>60</v>
      </c>
      <c r="K276" s="15">
        <v>20</v>
      </c>
      <c r="L276" s="15">
        <v>15</v>
      </c>
      <c r="M276" s="84">
        <v>21.6</v>
      </c>
      <c r="N276" s="73">
        <v>22</v>
      </c>
      <c r="O276" s="64">
        <v>3000</v>
      </c>
      <c r="P276" s="65">
        <f>Table22452368910111213141516171819202122242345678910111213141516171819202122[[#This Row],[PEMBULATAN]]*O276</f>
        <v>66000</v>
      </c>
    </row>
    <row r="277" spans="1:16" ht="39" customHeight="1" x14ac:dyDescent="0.2">
      <c r="A277" s="93"/>
      <c r="B277" s="76"/>
      <c r="C277" s="74" t="s">
        <v>3139</v>
      </c>
      <c r="D277" s="79" t="s">
        <v>82</v>
      </c>
      <c r="E277" s="13">
        <v>44421</v>
      </c>
      <c r="F277" s="77" t="s">
        <v>2516</v>
      </c>
      <c r="G277" s="13">
        <v>44424</v>
      </c>
      <c r="H277" s="78" t="s">
        <v>2517</v>
      </c>
      <c r="I277" s="15">
        <v>36</v>
      </c>
      <c r="J277" s="15">
        <v>32</v>
      </c>
      <c r="K277" s="15">
        <v>38</v>
      </c>
      <c r="L277" s="15">
        <v>9</v>
      </c>
      <c r="M277" s="84">
        <v>10.944000000000001</v>
      </c>
      <c r="N277" s="73">
        <v>11</v>
      </c>
      <c r="O277" s="64">
        <v>3000</v>
      </c>
      <c r="P277" s="65">
        <f>Table22452368910111213141516171819202122242345678910111213141516171819202122[[#This Row],[PEMBULATAN]]*O277</f>
        <v>33000</v>
      </c>
    </row>
    <row r="278" spans="1:16" ht="39" customHeight="1" x14ac:dyDescent="0.2">
      <c r="A278" s="93"/>
      <c r="B278" s="76"/>
      <c r="C278" s="74" t="s">
        <v>3140</v>
      </c>
      <c r="D278" s="79" t="s">
        <v>82</v>
      </c>
      <c r="E278" s="13">
        <v>44421</v>
      </c>
      <c r="F278" s="77" t="s">
        <v>2516</v>
      </c>
      <c r="G278" s="13">
        <v>44424</v>
      </c>
      <c r="H278" s="78" t="s">
        <v>2517</v>
      </c>
      <c r="I278" s="15">
        <v>50</v>
      </c>
      <c r="J278" s="15">
        <v>44</v>
      </c>
      <c r="K278" s="15">
        <v>17</v>
      </c>
      <c r="L278" s="15">
        <v>8</v>
      </c>
      <c r="M278" s="84">
        <v>9.35</v>
      </c>
      <c r="N278" s="73">
        <v>10</v>
      </c>
      <c r="O278" s="64">
        <v>3000</v>
      </c>
      <c r="P278" s="65">
        <f>Table22452368910111213141516171819202122242345678910111213141516171819202122[[#This Row],[PEMBULATAN]]*O278</f>
        <v>30000</v>
      </c>
    </row>
    <row r="279" spans="1:16" ht="39" customHeight="1" x14ac:dyDescent="0.2">
      <c r="A279" s="93"/>
      <c r="B279" s="76"/>
      <c r="C279" s="74" t="s">
        <v>3141</v>
      </c>
      <c r="D279" s="79" t="s">
        <v>82</v>
      </c>
      <c r="E279" s="13">
        <v>44421</v>
      </c>
      <c r="F279" s="77" t="s">
        <v>2516</v>
      </c>
      <c r="G279" s="13">
        <v>44424</v>
      </c>
      <c r="H279" s="78" t="s">
        <v>2517</v>
      </c>
      <c r="I279" s="15">
        <v>46</v>
      </c>
      <c r="J279" s="15">
        <v>44</v>
      </c>
      <c r="K279" s="15">
        <v>17</v>
      </c>
      <c r="L279" s="15">
        <v>9</v>
      </c>
      <c r="M279" s="84">
        <v>8.6020000000000003</v>
      </c>
      <c r="N279" s="73">
        <v>9</v>
      </c>
      <c r="O279" s="64">
        <v>3000</v>
      </c>
      <c r="P279" s="65">
        <f>Table22452368910111213141516171819202122242345678910111213141516171819202122[[#This Row],[PEMBULATAN]]*O279</f>
        <v>27000</v>
      </c>
    </row>
    <row r="280" spans="1:16" ht="39" customHeight="1" x14ac:dyDescent="0.2">
      <c r="A280" s="93"/>
      <c r="B280" s="76"/>
      <c r="C280" s="74" t="s">
        <v>3142</v>
      </c>
      <c r="D280" s="79" t="s">
        <v>82</v>
      </c>
      <c r="E280" s="13">
        <v>44421</v>
      </c>
      <c r="F280" s="77" t="s">
        <v>2516</v>
      </c>
      <c r="G280" s="13">
        <v>44424</v>
      </c>
      <c r="H280" s="78" t="s">
        <v>2517</v>
      </c>
      <c r="I280" s="15">
        <v>46</v>
      </c>
      <c r="J280" s="15">
        <v>25</v>
      </c>
      <c r="K280" s="15">
        <v>50</v>
      </c>
      <c r="L280" s="15">
        <v>12</v>
      </c>
      <c r="M280" s="84">
        <v>14.375</v>
      </c>
      <c r="N280" s="73">
        <v>15</v>
      </c>
      <c r="O280" s="64">
        <v>3000</v>
      </c>
      <c r="P280" s="65">
        <f>Table22452368910111213141516171819202122242345678910111213141516171819202122[[#This Row],[PEMBULATAN]]*O280</f>
        <v>45000</v>
      </c>
    </row>
    <row r="281" spans="1:16" ht="39" customHeight="1" x14ac:dyDescent="0.2">
      <c r="A281" s="93"/>
      <c r="B281" s="76"/>
      <c r="C281" s="74" t="s">
        <v>3143</v>
      </c>
      <c r="D281" s="79" t="s">
        <v>82</v>
      </c>
      <c r="E281" s="13">
        <v>44421</v>
      </c>
      <c r="F281" s="77" t="s">
        <v>2516</v>
      </c>
      <c r="G281" s="13">
        <v>44424</v>
      </c>
      <c r="H281" s="78" t="s">
        <v>2517</v>
      </c>
      <c r="I281" s="15">
        <v>122</v>
      </c>
      <c r="J281" s="15">
        <v>72</v>
      </c>
      <c r="K281" s="15">
        <v>22</v>
      </c>
      <c r="L281" s="15">
        <v>15</v>
      </c>
      <c r="M281" s="84">
        <v>48.311999999999998</v>
      </c>
      <c r="N281" s="73">
        <v>49</v>
      </c>
      <c r="O281" s="64">
        <v>3000</v>
      </c>
      <c r="P281" s="65">
        <f>Table22452368910111213141516171819202122242345678910111213141516171819202122[[#This Row],[PEMBULATAN]]*O281</f>
        <v>147000</v>
      </c>
    </row>
    <row r="282" spans="1:16" ht="39" customHeight="1" x14ac:dyDescent="0.2">
      <c r="A282" s="93"/>
      <c r="B282" s="76"/>
      <c r="C282" s="74" t="s">
        <v>3144</v>
      </c>
      <c r="D282" s="79" t="s">
        <v>82</v>
      </c>
      <c r="E282" s="13">
        <v>44421</v>
      </c>
      <c r="F282" s="77" t="s">
        <v>2516</v>
      </c>
      <c r="G282" s="13">
        <v>44424</v>
      </c>
      <c r="H282" s="78" t="s">
        <v>2517</v>
      </c>
      <c r="I282" s="15">
        <v>68</v>
      </c>
      <c r="J282" s="15">
        <v>60</v>
      </c>
      <c r="K282" s="15">
        <v>78</v>
      </c>
      <c r="L282" s="15">
        <v>17</v>
      </c>
      <c r="M282" s="84">
        <v>79.56</v>
      </c>
      <c r="N282" s="73">
        <v>80</v>
      </c>
      <c r="O282" s="64">
        <v>3000</v>
      </c>
      <c r="P282" s="65">
        <f>Table22452368910111213141516171819202122242345678910111213141516171819202122[[#This Row],[PEMBULATAN]]*O282</f>
        <v>240000</v>
      </c>
    </row>
    <row r="283" spans="1:16" ht="39" customHeight="1" x14ac:dyDescent="0.2">
      <c r="A283" s="93"/>
      <c r="B283" s="76"/>
      <c r="C283" s="74" t="s">
        <v>3145</v>
      </c>
      <c r="D283" s="79" t="s">
        <v>82</v>
      </c>
      <c r="E283" s="13">
        <v>44421</v>
      </c>
      <c r="F283" s="77" t="s">
        <v>2516</v>
      </c>
      <c r="G283" s="13">
        <v>44424</v>
      </c>
      <c r="H283" s="78" t="s">
        <v>2517</v>
      </c>
      <c r="I283" s="15">
        <v>78</v>
      </c>
      <c r="J283" s="15">
        <v>47</v>
      </c>
      <c r="K283" s="15">
        <v>29</v>
      </c>
      <c r="L283" s="15">
        <v>30</v>
      </c>
      <c r="M283" s="84">
        <v>26.578499999999998</v>
      </c>
      <c r="N283" s="73">
        <v>30</v>
      </c>
      <c r="O283" s="64">
        <v>3000</v>
      </c>
      <c r="P283" s="65">
        <f>Table22452368910111213141516171819202122242345678910111213141516171819202122[[#This Row],[PEMBULATAN]]*O283</f>
        <v>90000</v>
      </c>
    </row>
    <row r="284" spans="1:16" ht="39" customHeight="1" x14ac:dyDescent="0.2">
      <c r="A284" s="93"/>
      <c r="B284" s="76"/>
      <c r="C284" s="74" t="s">
        <v>3146</v>
      </c>
      <c r="D284" s="79" t="s">
        <v>82</v>
      </c>
      <c r="E284" s="13">
        <v>44421</v>
      </c>
      <c r="F284" s="77" t="s">
        <v>2516</v>
      </c>
      <c r="G284" s="13">
        <v>44424</v>
      </c>
      <c r="H284" s="78" t="s">
        <v>2517</v>
      </c>
      <c r="I284" s="15">
        <v>77</v>
      </c>
      <c r="J284" s="15">
        <v>38</v>
      </c>
      <c r="K284" s="15">
        <v>47</v>
      </c>
      <c r="L284" s="15">
        <v>30</v>
      </c>
      <c r="M284" s="84">
        <v>34.380499999999998</v>
      </c>
      <c r="N284" s="73">
        <v>35</v>
      </c>
      <c r="O284" s="64">
        <v>3000</v>
      </c>
      <c r="P284" s="65">
        <f>Table22452368910111213141516171819202122242345678910111213141516171819202122[[#This Row],[PEMBULATAN]]*O284</f>
        <v>105000</v>
      </c>
    </row>
    <row r="285" spans="1:16" ht="22.5" customHeight="1" x14ac:dyDescent="0.2">
      <c r="A285" s="144" t="s">
        <v>33</v>
      </c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6"/>
      <c r="M285" s="80">
        <f>SUBTOTAL(109,Table22452368910111213141516171819202122242345678910111213141516171819202122[KG VOLUME])</f>
        <v>5760.7329999999984</v>
      </c>
      <c r="N285" s="68">
        <f>SUM(N3:N284)</f>
        <v>6363</v>
      </c>
      <c r="O285" s="147">
        <f>SUM(P3:P284)</f>
        <v>19089000</v>
      </c>
      <c r="P285" s="148"/>
    </row>
    <row r="286" spans="1:16" ht="22.5" customHeight="1" x14ac:dyDescent="0.2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6"/>
      <c r="N286" s="88" t="s">
        <v>54</v>
      </c>
      <c r="O286" s="87"/>
      <c r="P286" s="87">
        <f>O285*10%</f>
        <v>1908900</v>
      </c>
    </row>
    <row r="287" spans="1:16" x14ac:dyDescent="0.2">
      <c r="A287" s="11"/>
      <c r="B287" s="56" t="s">
        <v>47</v>
      </c>
      <c r="C287" s="55"/>
      <c r="D287" s="57" t="s">
        <v>48</v>
      </c>
      <c r="H287" s="63"/>
      <c r="N287" s="62" t="s">
        <v>34</v>
      </c>
      <c r="P287" s="69">
        <f>O285*1%</f>
        <v>190890</v>
      </c>
    </row>
    <row r="288" spans="1:16" x14ac:dyDescent="0.2">
      <c r="A288" s="11"/>
      <c r="H288" s="63"/>
      <c r="N288" s="62" t="s">
        <v>35</v>
      </c>
      <c r="P288" s="71">
        <v>0</v>
      </c>
    </row>
    <row r="289" spans="1:16" ht="15.75" thickBot="1" x14ac:dyDescent="0.25">
      <c r="A289" s="11"/>
      <c r="H289" s="63"/>
      <c r="N289" s="62" t="s">
        <v>36</v>
      </c>
      <c r="P289" s="71">
        <v>0</v>
      </c>
    </row>
    <row r="290" spans="1:16" x14ac:dyDescent="0.2">
      <c r="A290" s="11"/>
      <c r="H290" s="63"/>
      <c r="N290" s="66" t="s">
        <v>37</v>
      </c>
      <c r="O290" s="67"/>
      <c r="P290" s="70">
        <f>O285-P286+P287</f>
        <v>17370990</v>
      </c>
    </row>
    <row r="291" spans="1:16" x14ac:dyDescent="0.2">
      <c r="B291" s="56"/>
      <c r="C291" s="55"/>
      <c r="D291" s="57"/>
    </row>
    <row r="293" spans="1:16" x14ac:dyDescent="0.2">
      <c r="A293" s="11"/>
      <c r="H293" s="63"/>
      <c r="P293" s="72"/>
    </row>
    <row r="294" spans="1:16" x14ac:dyDescent="0.2">
      <c r="A294" s="11"/>
      <c r="H294" s="63"/>
      <c r="O294" s="58"/>
      <c r="P294" s="72"/>
    </row>
    <row r="295" spans="1:16" s="3" customFormat="1" x14ac:dyDescent="0.25">
      <c r="A295" s="11"/>
      <c r="B295" s="2"/>
      <c r="C295" s="2"/>
      <c r="E295" s="12"/>
      <c r="H295" s="63"/>
      <c r="N295" s="14"/>
      <c r="O295" s="14"/>
      <c r="P295" s="14"/>
    </row>
    <row r="296" spans="1:16" s="3" customFormat="1" x14ac:dyDescent="0.25">
      <c r="A296" s="11"/>
      <c r="B296" s="2"/>
      <c r="C296" s="2"/>
      <c r="E296" s="12"/>
      <c r="H296" s="63"/>
      <c r="N296" s="14"/>
      <c r="O296" s="14"/>
      <c r="P296" s="14"/>
    </row>
    <row r="297" spans="1:16" s="3" customFormat="1" x14ac:dyDescent="0.25">
      <c r="A297" s="11"/>
      <c r="B297" s="2"/>
      <c r="C297" s="2"/>
      <c r="E297" s="12"/>
      <c r="H297" s="63"/>
      <c r="N297" s="14"/>
      <c r="O297" s="14"/>
      <c r="P297" s="14"/>
    </row>
    <row r="298" spans="1:16" s="3" customFormat="1" x14ac:dyDescent="0.25">
      <c r="A298" s="11"/>
      <c r="B298" s="2"/>
      <c r="C298" s="2"/>
      <c r="E298" s="12"/>
      <c r="H298" s="63"/>
      <c r="N298" s="14"/>
      <c r="O298" s="14"/>
      <c r="P298" s="14"/>
    </row>
    <row r="299" spans="1:16" s="3" customFormat="1" x14ac:dyDescent="0.25">
      <c r="A299" s="11"/>
      <c r="B299" s="2"/>
      <c r="C299" s="2"/>
      <c r="E299" s="12"/>
      <c r="H299" s="63"/>
      <c r="N299" s="14"/>
      <c r="O299" s="14"/>
      <c r="P299" s="14"/>
    </row>
    <row r="300" spans="1:16" s="3" customFormat="1" x14ac:dyDescent="0.25">
      <c r="A300" s="11"/>
      <c r="B300" s="2"/>
      <c r="C300" s="2"/>
      <c r="E300" s="12"/>
      <c r="H300" s="63"/>
      <c r="N300" s="14"/>
      <c r="O300" s="14"/>
      <c r="P300" s="14"/>
    </row>
    <row r="301" spans="1:16" s="3" customFormat="1" x14ac:dyDescent="0.25">
      <c r="A301" s="11"/>
      <c r="B301" s="2"/>
      <c r="C301" s="2"/>
      <c r="E301" s="12"/>
      <c r="H301" s="63"/>
      <c r="N301" s="14"/>
      <c r="O301" s="14"/>
      <c r="P301" s="14"/>
    </row>
    <row r="302" spans="1:16" s="3" customFormat="1" x14ac:dyDescent="0.25">
      <c r="A302" s="11"/>
      <c r="B302" s="2"/>
      <c r="C302" s="2"/>
      <c r="E302" s="12"/>
      <c r="H302" s="63"/>
      <c r="N302" s="14"/>
      <c r="O302" s="14"/>
      <c r="P302" s="14"/>
    </row>
    <row r="303" spans="1:16" s="3" customFormat="1" x14ac:dyDescent="0.25">
      <c r="A303" s="11"/>
      <c r="B303" s="2"/>
      <c r="C303" s="2"/>
      <c r="E303" s="12"/>
      <c r="H303" s="63"/>
      <c r="N303" s="14"/>
      <c r="O303" s="14"/>
      <c r="P303" s="14"/>
    </row>
    <row r="304" spans="1:16" s="3" customFormat="1" x14ac:dyDescent="0.25">
      <c r="A304" s="11"/>
      <c r="B304" s="2"/>
      <c r="C304" s="2"/>
      <c r="E304" s="12"/>
      <c r="H304" s="63"/>
      <c r="N304" s="14"/>
      <c r="O304" s="14"/>
      <c r="P304" s="14"/>
    </row>
    <row r="305" spans="1:16" s="3" customFormat="1" x14ac:dyDescent="0.25">
      <c r="A305" s="11"/>
      <c r="B305" s="2"/>
      <c r="C305" s="2"/>
      <c r="E305" s="12"/>
      <c r="H305" s="63"/>
      <c r="N305" s="14"/>
      <c r="O305" s="14"/>
      <c r="P305" s="14"/>
    </row>
    <row r="306" spans="1:16" s="3" customFormat="1" x14ac:dyDescent="0.25">
      <c r="A306" s="11"/>
      <c r="B306" s="2"/>
      <c r="C306" s="2"/>
      <c r="E306" s="12"/>
      <c r="H306" s="63"/>
      <c r="N306" s="14"/>
      <c r="O306" s="14"/>
      <c r="P306" s="14"/>
    </row>
  </sheetData>
  <mergeCells count="3">
    <mergeCell ref="A3:A4"/>
    <mergeCell ref="A285:L285"/>
    <mergeCell ref="O285:P285"/>
  </mergeCells>
  <conditionalFormatting sqref="B3">
    <cfRule type="duplicateValues" dxfId="236" priority="2"/>
  </conditionalFormatting>
  <conditionalFormatting sqref="B4:B284">
    <cfRule type="duplicateValues" dxfId="235" priority="7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rgb="FF92D050"/>
  </sheetPr>
  <dimension ref="A1:P55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7" sqref="N3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.5703125" style="12" customWidth="1"/>
    <col min="6" max="6" width="9.28515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29.25" customHeight="1" x14ac:dyDescent="0.2">
      <c r="A3" s="142" t="s">
        <v>3183</v>
      </c>
      <c r="B3" s="75" t="s">
        <v>3147</v>
      </c>
      <c r="C3" s="9" t="s">
        <v>3148</v>
      </c>
      <c r="D3" s="77" t="s">
        <v>198</v>
      </c>
      <c r="E3" s="13" t="s">
        <v>3180</v>
      </c>
      <c r="F3" s="77" t="s">
        <v>3181</v>
      </c>
      <c r="G3" s="13">
        <v>44428</v>
      </c>
      <c r="H3" s="10" t="s">
        <v>3182</v>
      </c>
      <c r="I3" s="1">
        <v>50</v>
      </c>
      <c r="J3" s="1">
        <v>44</v>
      </c>
      <c r="K3" s="1">
        <v>17</v>
      </c>
      <c r="L3" s="1">
        <v>8</v>
      </c>
      <c r="M3" s="83">
        <v>9.35</v>
      </c>
      <c r="N3" s="8">
        <v>10</v>
      </c>
      <c r="O3" s="64">
        <v>3000</v>
      </c>
      <c r="P3" s="65">
        <f>Table2245236891011121314151617181920212224234567891011121314151617181920212223[[#This Row],[PEMBULATAN]]*O3</f>
        <v>30000</v>
      </c>
    </row>
    <row r="4" spans="1:16" ht="29.25" customHeight="1" x14ac:dyDescent="0.2">
      <c r="A4" s="143"/>
      <c r="B4" s="76"/>
      <c r="C4" s="9" t="s">
        <v>3149</v>
      </c>
      <c r="D4" s="77" t="s">
        <v>198</v>
      </c>
      <c r="E4" s="13" t="s">
        <v>3180</v>
      </c>
      <c r="F4" s="77" t="s">
        <v>3181</v>
      </c>
      <c r="G4" s="13">
        <v>44428</v>
      </c>
      <c r="H4" s="10" t="s">
        <v>3182</v>
      </c>
      <c r="I4" s="1">
        <v>50</v>
      </c>
      <c r="J4" s="1">
        <v>44</v>
      </c>
      <c r="K4" s="1">
        <v>17</v>
      </c>
      <c r="L4" s="1">
        <v>8</v>
      </c>
      <c r="M4" s="83">
        <v>9.35</v>
      </c>
      <c r="N4" s="8">
        <v>10</v>
      </c>
      <c r="O4" s="64">
        <v>3000</v>
      </c>
      <c r="P4" s="65">
        <f>Table2245236891011121314151617181920212224234567891011121314151617181920212223[[#This Row],[PEMBULATAN]]*O4</f>
        <v>30000</v>
      </c>
    </row>
    <row r="5" spans="1:16" ht="29.25" customHeight="1" x14ac:dyDescent="0.2">
      <c r="A5" s="93"/>
      <c r="B5" s="76"/>
      <c r="C5" s="90" t="s">
        <v>3150</v>
      </c>
      <c r="D5" s="79" t="s">
        <v>198</v>
      </c>
      <c r="E5" s="13" t="s">
        <v>3180</v>
      </c>
      <c r="F5" s="77" t="s">
        <v>3181</v>
      </c>
      <c r="G5" s="13">
        <v>44428</v>
      </c>
      <c r="H5" s="78" t="s">
        <v>3182</v>
      </c>
      <c r="I5" s="15">
        <v>50</v>
      </c>
      <c r="J5" s="15">
        <v>44</v>
      </c>
      <c r="K5" s="15">
        <v>17</v>
      </c>
      <c r="L5" s="15">
        <v>8</v>
      </c>
      <c r="M5" s="84">
        <v>9.35</v>
      </c>
      <c r="N5" s="73">
        <v>10</v>
      </c>
      <c r="O5" s="64">
        <v>3000</v>
      </c>
      <c r="P5" s="65">
        <f>Table2245236891011121314151617181920212224234567891011121314151617181920212223[[#This Row],[PEMBULATAN]]*O5</f>
        <v>30000</v>
      </c>
    </row>
    <row r="6" spans="1:16" ht="29.25" customHeight="1" x14ac:dyDescent="0.2">
      <c r="A6" s="93"/>
      <c r="B6" s="76"/>
      <c r="C6" s="90" t="s">
        <v>3151</v>
      </c>
      <c r="D6" s="79" t="s">
        <v>198</v>
      </c>
      <c r="E6" s="13" t="s">
        <v>3180</v>
      </c>
      <c r="F6" s="77" t="s">
        <v>3181</v>
      </c>
      <c r="G6" s="13">
        <v>44428</v>
      </c>
      <c r="H6" s="78" t="s">
        <v>3182</v>
      </c>
      <c r="I6" s="15">
        <v>50</v>
      </c>
      <c r="J6" s="15">
        <v>44</v>
      </c>
      <c r="K6" s="15">
        <v>17</v>
      </c>
      <c r="L6" s="15">
        <v>8</v>
      </c>
      <c r="M6" s="84">
        <v>9.35</v>
      </c>
      <c r="N6" s="73">
        <v>10</v>
      </c>
      <c r="O6" s="64">
        <v>3000</v>
      </c>
      <c r="P6" s="65">
        <f>Table2245236891011121314151617181920212224234567891011121314151617181920212223[[#This Row],[PEMBULATAN]]*O6</f>
        <v>30000</v>
      </c>
    </row>
    <row r="7" spans="1:16" ht="29.25" customHeight="1" x14ac:dyDescent="0.2">
      <c r="A7" s="93"/>
      <c r="B7" s="76"/>
      <c r="C7" s="90" t="s">
        <v>3152</v>
      </c>
      <c r="D7" s="79" t="s">
        <v>198</v>
      </c>
      <c r="E7" s="13" t="s">
        <v>3180</v>
      </c>
      <c r="F7" s="77" t="s">
        <v>3181</v>
      </c>
      <c r="G7" s="13">
        <v>44428</v>
      </c>
      <c r="H7" s="78" t="s">
        <v>3182</v>
      </c>
      <c r="I7" s="15">
        <v>51</v>
      </c>
      <c r="J7" s="15">
        <v>36</v>
      </c>
      <c r="K7" s="15">
        <v>33</v>
      </c>
      <c r="L7" s="15">
        <v>11</v>
      </c>
      <c r="M7" s="84">
        <v>15.147</v>
      </c>
      <c r="N7" s="73">
        <v>15</v>
      </c>
      <c r="O7" s="64">
        <v>3000</v>
      </c>
      <c r="P7" s="65">
        <f>Table2245236891011121314151617181920212224234567891011121314151617181920212223[[#This Row],[PEMBULATAN]]*O7</f>
        <v>45000</v>
      </c>
    </row>
    <row r="8" spans="1:16" ht="29.25" customHeight="1" x14ac:dyDescent="0.2">
      <c r="A8" s="93"/>
      <c r="B8" s="76"/>
      <c r="C8" s="90" t="s">
        <v>3153</v>
      </c>
      <c r="D8" s="79" t="s">
        <v>198</v>
      </c>
      <c r="E8" s="13" t="s">
        <v>3180</v>
      </c>
      <c r="F8" s="77" t="s">
        <v>3181</v>
      </c>
      <c r="G8" s="13">
        <v>44428</v>
      </c>
      <c r="H8" s="78" t="s">
        <v>3182</v>
      </c>
      <c r="I8" s="15">
        <v>51</v>
      </c>
      <c r="J8" s="15">
        <v>36</v>
      </c>
      <c r="K8" s="15">
        <v>33</v>
      </c>
      <c r="L8" s="15">
        <v>11</v>
      </c>
      <c r="M8" s="84">
        <v>15.147</v>
      </c>
      <c r="N8" s="73">
        <v>15</v>
      </c>
      <c r="O8" s="64">
        <v>3000</v>
      </c>
      <c r="P8" s="65">
        <f>Table2245236891011121314151617181920212224234567891011121314151617181920212223[[#This Row],[PEMBULATAN]]*O8</f>
        <v>45000</v>
      </c>
    </row>
    <row r="9" spans="1:16" ht="29.25" customHeight="1" x14ac:dyDescent="0.2">
      <c r="A9" s="93"/>
      <c r="B9" s="76"/>
      <c r="C9" s="90" t="s">
        <v>3154</v>
      </c>
      <c r="D9" s="79" t="s">
        <v>198</v>
      </c>
      <c r="E9" s="13" t="s">
        <v>3180</v>
      </c>
      <c r="F9" s="77" t="s">
        <v>3181</v>
      </c>
      <c r="G9" s="13">
        <v>44428</v>
      </c>
      <c r="H9" s="78" t="s">
        <v>3182</v>
      </c>
      <c r="I9" s="15">
        <v>80</v>
      </c>
      <c r="J9" s="15">
        <v>59</v>
      </c>
      <c r="K9" s="15">
        <v>23</v>
      </c>
      <c r="L9" s="15">
        <v>12</v>
      </c>
      <c r="M9" s="84">
        <v>27.14</v>
      </c>
      <c r="N9" s="73">
        <v>27</v>
      </c>
      <c r="O9" s="64">
        <v>3000</v>
      </c>
      <c r="P9" s="65">
        <f>Table2245236891011121314151617181920212224234567891011121314151617181920212223[[#This Row],[PEMBULATAN]]*O9</f>
        <v>81000</v>
      </c>
    </row>
    <row r="10" spans="1:16" ht="29.25" customHeight="1" x14ac:dyDescent="0.2">
      <c r="A10" s="93"/>
      <c r="B10" s="76"/>
      <c r="C10" s="90" t="s">
        <v>3155</v>
      </c>
      <c r="D10" s="79" t="s">
        <v>198</v>
      </c>
      <c r="E10" s="13" t="s">
        <v>3180</v>
      </c>
      <c r="F10" s="77" t="s">
        <v>3181</v>
      </c>
      <c r="G10" s="13">
        <v>44428</v>
      </c>
      <c r="H10" s="78" t="s">
        <v>3182</v>
      </c>
      <c r="I10" s="15">
        <v>66</v>
      </c>
      <c r="J10" s="15">
        <v>42</v>
      </c>
      <c r="K10" s="15">
        <v>13</v>
      </c>
      <c r="L10" s="15">
        <v>10</v>
      </c>
      <c r="M10" s="84">
        <v>9.0090000000000003</v>
      </c>
      <c r="N10" s="73">
        <v>10</v>
      </c>
      <c r="O10" s="64">
        <v>3000</v>
      </c>
      <c r="P10" s="65">
        <f>Table2245236891011121314151617181920212224234567891011121314151617181920212223[[#This Row],[PEMBULATAN]]*O10</f>
        <v>30000</v>
      </c>
    </row>
    <row r="11" spans="1:16" ht="29.25" customHeight="1" x14ac:dyDescent="0.2">
      <c r="A11" s="93"/>
      <c r="B11" s="76"/>
      <c r="C11" s="90" t="s">
        <v>3156</v>
      </c>
      <c r="D11" s="79" t="s">
        <v>198</v>
      </c>
      <c r="E11" s="13" t="s">
        <v>3180</v>
      </c>
      <c r="F11" s="77" t="s">
        <v>3181</v>
      </c>
      <c r="G11" s="13">
        <v>44428</v>
      </c>
      <c r="H11" s="78" t="s">
        <v>3182</v>
      </c>
      <c r="I11" s="15">
        <v>50</v>
      </c>
      <c r="J11" s="15">
        <v>40</v>
      </c>
      <c r="K11" s="15">
        <v>18</v>
      </c>
      <c r="L11" s="15">
        <v>10</v>
      </c>
      <c r="M11" s="84">
        <v>9</v>
      </c>
      <c r="N11" s="73">
        <v>10</v>
      </c>
      <c r="O11" s="64">
        <v>3000</v>
      </c>
      <c r="P11" s="65">
        <f>Table2245236891011121314151617181920212224234567891011121314151617181920212223[[#This Row],[PEMBULATAN]]*O11</f>
        <v>30000</v>
      </c>
    </row>
    <row r="12" spans="1:16" ht="29.25" customHeight="1" x14ac:dyDescent="0.2">
      <c r="A12" s="93"/>
      <c r="B12" s="76"/>
      <c r="C12" s="90" t="s">
        <v>3157</v>
      </c>
      <c r="D12" s="79" t="s">
        <v>198</v>
      </c>
      <c r="E12" s="13" t="s">
        <v>3180</v>
      </c>
      <c r="F12" s="77" t="s">
        <v>3181</v>
      </c>
      <c r="G12" s="13">
        <v>44428</v>
      </c>
      <c r="H12" s="78" t="s">
        <v>3182</v>
      </c>
      <c r="I12" s="15">
        <v>64</v>
      </c>
      <c r="J12" s="15">
        <v>60</v>
      </c>
      <c r="K12" s="15">
        <v>21</v>
      </c>
      <c r="L12" s="15">
        <v>11</v>
      </c>
      <c r="M12" s="84">
        <v>20.16</v>
      </c>
      <c r="N12" s="73">
        <v>20</v>
      </c>
      <c r="O12" s="64">
        <v>3000</v>
      </c>
      <c r="P12" s="65">
        <f>Table2245236891011121314151617181920212224234567891011121314151617181920212223[[#This Row],[PEMBULATAN]]*O12</f>
        <v>60000</v>
      </c>
    </row>
    <row r="13" spans="1:16" ht="29.25" customHeight="1" x14ac:dyDescent="0.2">
      <c r="A13" s="93"/>
      <c r="B13" s="76"/>
      <c r="C13" s="90" t="s">
        <v>3158</v>
      </c>
      <c r="D13" s="79" t="s">
        <v>198</v>
      </c>
      <c r="E13" s="13" t="s">
        <v>3180</v>
      </c>
      <c r="F13" s="77" t="s">
        <v>3181</v>
      </c>
      <c r="G13" s="13">
        <v>44428</v>
      </c>
      <c r="H13" s="78" t="s">
        <v>3182</v>
      </c>
      <c r="I13" s="15">
        <v>64</v>
      </c>
      <c r="J13" s="15">
        <v>60</v>
      </c>
      <c r="K13" s="15">
        <v>21</v>
      </c>
      <c r="L13" s="15">
        <v>11</v>
      </c>
      <c r="M13" s="84">
        <v>20.16</v>
      </c>
      <c r="N13" s="73">
        <v>20</v>
      </c>
      <c r="O13" s="64">
        <v>3000</v>
      </c>
      <c r="P13" s="65">
        <f>Table2245236891011121314151617181920212224234567891011121314151617181920212223[[#This Row],[PEMBULATAN]]*O13</f>
        <v>60000</v>
      </c>
    </row>
    <row r="14" spans="1:16" ht="29.25" customHeight="1" x14ac:dyDescent="0.2">
      <c r="A14" s="93"/>
      <c r="B14" s="76"/>
      <c r="C14" s="90" t="s">
        <v>3159</v>
      </c>
      <c r="D14" s="79" t="s">
        <v>198</v>
      </c>
      <c r="E14" s="13" t="s">
        <v>3180</v>
      </c>
      <c r="F14" s="77" t="s">
        <v>3181</v>
      </c>
      <c r="G14" s="13">
        <v>44428</v>
      </c>
      <c r="H14" s="78" t="s">
        <v>3182</v>
      </c>
      <c r="I14" s="15">
        <v>66</v>
      </c>
      <c r="J14" s="15">
        <v>42</v>
      </c>
      <c r="K14" s="15">
        <v>13</v>
      </c>
      <c r="L14" s="15">
        <v>10</v>
      </c>
      <c r="M14" s="84">
        <v>9.0090000000000003</v>
      </c>
      <c r="N14" s="73">
        <v>10</v>
      </c>
      <c r="O14" s="64">
        <v>3000</v>
      </c>
      <c r="P14" s="65">
        <f>Table2245236891011121314151617181920212224234567891011121314151617181920212223[[#This Row],[PEMBULATAN]]*O14</f>
        <v>30000</v>
      </c>
    </row>
    <row r="15" spans="1:16" ht="29.25" customHeight="1" x14ac:dyDescent="0.2">
      <c r="A15" s="93"/>
      <c r="B15" s="76"/>
      <c r="C15" s="90" t="s">
        <v>3160</v>
      </c>
      <c r="D15" s="79" t="s">
        <v>198</v>
      </c>
      <c r="E15" s="13" t="s">
        <v>3180</v>
      </c>
      <c r="F15" s="77" t="s">
        <v>3181</v>
      </c>
      <c r="G15" s="13">
        <v>44428</v>
      </c>
      <c r="H15" s="78" t="s">
        <v>3182</v>
      </c>
      <c r="I15" s="15">
        <v>50</v>
      </c>
      <c r="J15" s="15">
        <v>40</v>
      </c>
      <c r="K15" s="15">
        <v>18</v>
      </c>
      <c r="L15" s="15">
        <v>11</v>
      </c>
      <c r="M15" s="84">
        <v>9</v>
      </c>
      <c r="N15" s="73">
        <v>11</v>
      </c>
      <c r="O15" s="64">
        <v>3000</v>
      </c>
      <c r="P15" s="65">
        <f>Table2245236891011121314151617181920212224234567891011121314151617181920212223[[#This Row],[PEMBULATAN]]*O15</f>
        <v>33000</v>
      </c>
    </row>
    <row r="16" spans="1:16" ht="29.25" customHeight="1" x14ac:dyDescent="0.2">
      <c r="A16" s="93"/>
      <c r="B16" s="76"/>
      <c r="C16" s="90" t="s">
        <v>3161</v>
      </c>
      <c r="D16" s="79" t="s">
        <v>198</v>
      </c>
      <c r="E16" s="13" t="s">
        <v>3180</v>
      </c>
      <c r="F16" s="77" t="s">
        <v>3181</v>
      </c>
      <c r="G16" s="13">
        <v>44428</v>
      </c>
      <c r="H16" s="78" t="s">
        <v>3182</v>
      </c>
      <c r="I16" s="15">
        <v>63</v>
      </c>
      <c r="J16" s="15">
        <v>51</v>
      </c>
      <c r="K16" s="15">
        <v>12</v>
      </c>
      <c r="L16" s="15">
        <v>9</v>
      </c>
      <c r="M16" s="84">
        <v>9.6389999999999993</v>
      </c>
      <c r="N16" s="73">
        <v>10</v>
      </c>
      <c r="O16" s="64">
        <v>3000</v>
      </c>
      <c r="P16" s="65">
        <f>Table2245236891011121314151617181920212224234567891011121314151617181920212223[[#This Row],[PEMBULATAN]]*O16</f>
        <v>30000</v>
      </c>
    </row>
    <row r="17" spans="1:16" ht="29.25" customHeight="1" x14ac:dyDescent="0.2">
      <c r="A17" s="93"/>
      <c r="B17" s="76"/>
      <c r="C17" s="90" t="s">
        <v>3162</v>
      </c>
      <c r="D17" s="79" t="s">
        <v>198</v>
      </c>
      <c r="E17" s="13" t="s">
        <v>3180</v>
      </c>
      <c r="F17" s="77" t="s">
        <v>3181</v>
      </c>
      <c r="G17" s="13">
        <v>44428</v>
      </c>
      <c r="H17" s="78" t="s">
        <v>3182</v>
      </c>
      <c r="I17" s="15">
        <v>103</v>
      </c>
      <c r="J17" s="15">
        <v>26</v>
      </c>
      <c r="K17" s="15">
        <v>15</v>
      </c>
      <c r="L17" s="15">
        <v>31</v>
      </c>
      <c r="M17" s="84">
        <v>10.0425</v>
      </c>
      <c r="N17" s="73">
        <v>31</v>
      </c>
      <c r="O17" s="64">
        <v>3000</v>
      </c>
      <c r="P17" s="65">
        <f>Table2245236891011121314151617181920212224234567891011121314151617181920212223[[#This Row],[PEMBULATAN]]*O17</f>
        <v>93000</v>
      </c>
    </row>
    <row r="18" spans="1:16" ht="29.25" customHeight="1" x14ac:dyDescent="0.2">
      <c r="A18" s="93"/>
      <c r="B18" s="76"/>
      <c r="C18" s="90" t="s">
        <v>3163</v>
      </c>
      <c r="D18" s="79" t="s">
        <v>198</v>
      </c>
      <c r="E18" s="13" t="s">
        <v>3180</v>
      </c>
      <c r="F18" s="77" t="s">
        <v>3181</v>
      </c>
      <c r="G18" s="13">
        <v>44428</v>
      </c>
      <c r="H18" s="78" t="s">
        <v>3182</v>
      </c>
      <c r="I18" s="15">
        <v>103</v>
      </c>
      <c r="J18" s="15">
        <v>26</v>
      </c>
      <c r="K18" s="15">
        <v>15</v>
      </c>
      <c r="L18" s="15">
        <v>31</v>
      </c>
      <c r="M18" s="84">
        <v>10.0425</v>
      </c>
      <c r="N18" s="73">
        <v>31</v>
      </c>
      <c r="O18" s="64">
        <v>3000</v>
      </c>
      <c r="P18" s="65">
        <f>Table2245236891011121314151617181920212224234567891011121314151617181920212223[[#This Row],[PEMBULATAN]]*O18</f>
        <v>93000</v>
      </c>
    </row>
    <row r="19" spans="1:16" ht="29.25" customHeight="1" x14ac:dyDescent="0.2">
      <c r="A19" s="93"/>
      <c r="B19" s="76"/>
      <c r="C19" s="90" t="s">
        <v>3164</v>
      </c>
      <c r="D19" s="79" t="s">
        <v>198</v>
      </c>
      <c r="E19" s="13" t="s">
        <v>3180</v>
      </c>
      <c r="F19" s="77" t="s">
        <v>3181</v>
      </c>
      <c r="G19" s="13">
        <v>44428</v>
      </c>
      <c r="H19" s="78" t="s">
        <v>3182</v>
      </c>
      <c r="I19" s="15">
        <v>103</v>
      </c>
      <c r="J19" s="15">
        <v>26</v>
      </c>
      <c r="K19" s="15">
        <v>15</v>
      </c>
      <c r="L19" s="15">
        <v>31</v>
      </c>
      <c r="M19" s="84">
        <v>10.0425</v>
      </c>
      <c r="N19" s="73">
        <v>31</v>
      </c>
      <c r="O19" s="64">
        <v>3000</v>
      </c>
      <c r="P19" s="65">
        <f>Table2245236891011121314151617181920212224234567891011121314151617181920212223[[#This Row],[PEMBULATAN]]*O19</f>
        <v>93000</v>
      </c>
    </row>
    <row r="20" spans="1:16" ht="29.25" customHeight="1" x14ac:dyDescent="0.2">
      <c r="A20" s="93"/>
      <c r="B20" s="76"/>
      <c r="C20" s="90" t="s">
        <v>3165</v>
      </c>
      <c r="D20" s="79" t="s">
        <v>198</v>
      </c>
      <c r="E20" s="13" t="s">
        <v>3180</v>
      </c>
      <c r="F20" s="77" t="s">
        <v>3181</v>
      </c>
      <c r="G20" s="13">
        <v>44428</v>
      </c>
      <c r="H20" s="78" t="s">
        <v>3182</v>
      </c>
      <c r="I20" s="15">
        <v>103</v>
      </c>
      <c r="J20" s="15">
        <v>26</v>
      </c>
      <c r="K20" s="15">
        <v>15</v>
      </c>
      <c r="L20" s="15">
        <v>31</v>
      </c>
      <c r="M20" s="84">
        <v>10.0425</v>
      </c>
      <c r="N20" s="73">
        <v>31</v>
      </c>
      <c r="O20" s="64">
        <v>3000</v>
      </c>
      <c r="P20" s="65">
        <f>Table2245236891011121314151617181920212224234567891011121314151617181920212223[[#This Row],[PEMBULATAN]]*O20</f>
        <v>93000</v>
      </c>
    </row>
    <row r="21" spans="1:16" ht="29.25" customHeight="1" x14ac:dyDescent="0.2">
      <c r="A21" s="93"/>
      <c r="B21" s="76"/>
      <c r="C21" s="90" t="s">
        <v>3166</v>
      </c>
      <c r="D21" s="79" t="s">
        <v>198</v>
      </c>
      <c r="E21" s="13" t="s">
        <v>3180</v>
      </c>
      <c r="F21" s="77" t="s">
        <v>3181</v>
      </c>
      <c r="G21" s="13">
        <v>44428</v>
      </c>
      <c r="H21" s="78" t="s">
        <v>3182</v>
      </c>
      <c r="I21" s="15">
        <v>103</v>
      </c>
      <c r="J21" s="15">
        <v>26</v>
      </c>
      <c r="K21" s="15">
        <v>15</v>
      </c>
      <c r="L21" s="15">
        <v>31</v>
      </c>
      <c r="M21" s="84">
        <v>10.0425</v>
      </c>
      <c r="N21" s="73">
        <v>31</v>
      </c>
      <c r="O21" s="64">
        <v>3000</v>
      </c>
      <c r="P21" s="65">
        <f>Table2245236891011121314151617181920212224234567891011121314151617181920212223[[#This Row],[PEMBULATAN]]*O21</f>
        <v>93000</v>
      </c>
    </row>
    <row r="22" spans="1:16" ht="29.25" customHeight="1" x14ac:dyDescent="0.2">
      <c r="A22" s="93"/>
      <c r="B22" s="76"/>
      <c r="C22" s="90" t="s">
        <v>3167</v>
      </c>
      <c r="D22" s="79" t="s">
        <v>198</v>
      </c>
      <c r="E22" s="13" t="s">
        <v>3180</v>
      </c>
      <c r="F22" s="77" t="s">
        <v>3181</v>
      </c>
      <c r="G22" s="13">
        <v>44428</v>
      </c>
      <c r="H22" s="78" t="s">
        <v>3182</v>
      </c>
      <c r="I22" s="15">
        <v>103</v>
      </c>
      <c r="J22" s="15">
        <v>26</v>
      </c>
      <c r="K22" s="15">
        <v>15</v>
      </c>
      <c r="L22" s="15">
        <v>31</v>
      </c>
      <c r="M22" s="84">
        <v>10.0425</v>
      </c>
      <c r="N22" s="73">
        <v>31</v>
      </c>
      <c r="O22" s="64">
        <v>3000</v>
      </c>
      <c r="P22" s="65">
        <f>Table2245236891011121314151617181920212224234567891011121314151617181920212223[[#This Row],[PEMBULATAN]]*O22</f>
        <v>93000</v>
      </c>
    </row>
    <row r="23" spans="1:16" ht="29.25" customHeight="1" x14ac:dyDescent="0.2">
      <c r="A23" s="93"/>
      <c r="B23" s="76"/>
      <c r="C23" s="90" t="s">
        <v>3168</v>
      </c>
      <c r="D23" s="79" t="s">
        <v>198</v>
      </c>
      <c r="E23" s="13" t="s">
        <v>3180</v>
      </c>
      <c r="F23" s="77" t="s">
        <v>3181</v>
      </c>
      <c r="G23" s="13">
        <v>44428</v>
      </c>
      <c r="H23" s="78" t="s">
        <v>3182</v>
      </c>
      <c r="I23" s="15">
        <v>59</v>
      </c>
      <c r="J23" s="15">
        <v>35</v>
      </c>
      <c r="K23" s="15">
        <v>32</v>
      </c>
      <c r="L23" s="15">
        <v>8</v>
      </c>
      <c r="M23" s="84">
        <v>16.52</v>
      </c>
      <c r="N23" s="73">
        <v>17</v>
      </c>
      <c r="O23" s="64">
        <v>3000</v>
      </c>
      <c r="P23" s="65">
        <f>Table2245236891011121314151617181920212224234567891011121314151617181920212223[[#This Row],[PEMBULATAN]]*O23</f>
        <v>51000</v>
      </c>
    </row>
    <row r="24" spans="1:16" ht="29.25" customHeight="1" x14ac:dyDescent="0.2">
      <c r="A24" s="93"/>
      <c r="B24" s="76"/>
      <c r="C24" s="90" t="s">
        <v>3169</v>
      </c>
      <c r="D24" s="79" t="s">
        <v>198</v>
      </c>
      <c r="E24" s="13" t="s">
        <v>3180</v>
      </c>
      <c r="F24" s="77" t="s">
        <v>3181</v>
      </c>
      <c r="G24" s="13">
        <v>44428</v>
      </c>
      <c r="H24" s="78" t="s">
        <v>3182</v>
      </c>
      <c r="I24" s="15">
        <v>59</v>
      </c>
      <c r="J24" s="15">
        <v>35</v>
      </c>
      <c r="K24" s="15">
        <v>32</v>
      </c>
      <c r="L24" s="15">
        <v>8</v>
      </c>
      <c r="M24" s="84">
        <v>16.52</v>
      </c>
      <c r="N24" s="73">
        <v>17</v>
      </c>
      <c r="O24" s="64">
        <v>3000</v>
      </c>
      <c r="P24" s="65">
        <f>Table2245236891011121314151617181920212224234567891011121314151617181920212223[[#This Row],[PEMBULATAN]]*O24</f>
        <v>51000</v>
      </c>
    </row>
    <row r="25" spans="1:16" ht="29.25" customHeight="1" x14ac:dyDescent="0.2">
      <c r="A25" s="93"/>
      <c r="B25" s="76"/>
      <c r="C25" s="90" t="s">
        <v>3170</v>
      </c>
      <c r="D25" s="79" t="s">
        <v>198</v>
      </c>
      <c r="E25" s="13" t="s">
        <v>3180</v>
      </c>
      <c r="F25" s="77" t="s">
        <v>3181</v>
      </c>
      <c r="G25" s="13">
        <v>44428</v>
      </c>
      <c r="H25" s="78" t="s">
        <v>3182</v>
      </c>
      <c r="I25" s="15">
        <v>59</v>
      </c>
      <c r="J25" s="15">
        <v>35</v>
      </c>
      <c r="K25" s="15">
        <v>32</v>
      </c>
      <c r="L25" s="15">
        <v>8</v>
      </c>
      <c r="M25" s="84">
        <v>16.52</v>
      </c>
      <c r="N25" s="73">
        <v>17</v>
      </c>
      <c r="O25" s="64">
        <v>3000</v>
      </c>
      <c r="P25" s="65">
        <f>Table2245236891011121314151617181920212224234567891011121314151617181920212223[[#This Row],[PEMBULATAN]]*O25</f>
        <v>51000</v>
      </c>
    </row>
    <row r="26" spans="1:16" ht="29.25" customHeight="1" x14ac:dyDescent="0.2">
      <c r="A26" s="93"/>
      <c r="B26" s="76"/>
      <c r="C26" s="90" t="s">
        <v>3171</v>
      </c>
      <c r="D26" s="79" t="s">
        <v>198</v>
      </c>
      <c r="E26" s="13" t="s">
        <v>3180</v>
      </c>
      <c r="F26" s="77" t="s">
        <v>3181</v>
      </c>
      <c r="G26" s="13">
        <v>44428</v>
      </c>
      <c r="H26" s="78" t="s">
        <v>3182</v>
      </c>
      <c r="I26" s="15">
        <v>59</v>
      </c>
      <c r="J26" s="15">
        <v>35</v>
      </c>
      <c r="K26" s="15">
        <v>32</v>
      </c>
      <c r="L26" s="15">
        <v>8</v>
      </c>
      <c r="M26" s="84">
        <v>16.52</v>
      </c>
      <c r="N26" s="73">
        <v>17</v>
      </c>
      <c r="O26" s="64">
        <v>3000</v>
      </c>
      <c r="P26" s="65">
        <f>Table2245236891011121314151617181920212224234567891011121314151617181920212223[[#This Row],[PEMBULATAN]]*O26</f>
        <v>51000</v>
      </c>
    </row>
    <row r="27" spans="1:16" ht="29.25" customHeight="1" x14ac:dyDescent="0.2">
      <c r="A27" s="93"/>
      <c r="B27" s="76"/>
      <c r="C27" s="90" t="s">
        <v>3172</v>
      </c>
      <c r="D27" s="79" t="s">
        <v>198</v>
      </c>
      <c r="E27" s="13" t="s">
        <v>3180</v>
      </c>
      <c r="F27" s="77" t="s">
        <v>3181</v>
      </c>
      <c r="G27" s="13">
        <v>44428</v>
      </c>
      <c r="H27" s="78" t="s">
        <v>3182</v>
      </c>
      <c r="I27" s="15">
        <v>47</v>
      </c>
      <c r="J27" s="15">
        <v>30</v>
      </c>
      <c r="K27" s="15">
        <v>11</v>
      </c>
      <c r="L27" s="15">
        <v>6</v>
      </c>
      <c r="M27" s="84">
        <v>3.8774999999999999</v>
      </c>
      <c r="N27" s="73">
        <v>6</v>
      </c>
      <c r="O27" s="64">
        <v>3000</v>
      </c>
      <c r="P27" s="65">
        <f>Table2245236891011121314151617181920212224234567891011121314151617181920212223[[#This Row],[PEMBULATAN]]*O27</f>
        <v>18000</v>
      </c>
    </row>
    <row r="28" spans="1:16" ht="29.25" customHeight="1" x14ac:dyDescent="0.2">
      <c r="A28" s="93"/>
      <c r="B28" s="76"/>
      <c r="C28" s="90" t="s">
        <v>3173</v>
      </c>
      <c r="D28" s="79" t="s">
        <v>198</v>
      </c>
      <c r="E28" s="13" t="s">
        <v>3180</v>
      </c>
      <c r="F28" s="77" t="s">
        <v>3181</v>
      </c>
      <c r="G28" s="13">
        <v>44428</v>
      </c>
      <c r="H28" s="78" t="s">
        <v>3182</v>
      </c>
      <c r="I28" s="15">
        <v>53</v>
      </c>
      <c r="J28" s="15">
        <v>48</v>
      </c>
      <c r="K28" s="15">
        <v>29</v>
      </c>
      <c r="L28" s="15">
        <v>10</v>
      </c>
      <c r="M28" s="84">
        <v>18.443999999999999</v>
      </c>
      <c r="N28" s="73">
        <v>19</v>
      </c>
      <c r="O28" s="64">
        <v>3000</v>
      </c>
      <c r="P28" s="65">
        <f>Table2245236891011121314151617181920212224234567891011121314151617181920212223[[#This Row],[PEMBULATAN]]*O28</f>
        <v>57000</v>
      </c>
    </row>
    <row r="29" spans="1:16" ht="29.25" customHeight="1" x14ac:dyDescent="0.2">
      <c r="A29" s="93"/>
      <c r="B29" s="92"/>
      <c r="C29" s="90" t="s">
        <v>3174</v>
      </c>
      <c r="D29" s="79" t="s">
        <v>198</v>
      </c>
      <c r="E29" s="13" t="s">
        <v>3180</v>
      </c>
      <c r="F29" s="77" t="s">
        <v>3181</v>
      </c>
      <c r="G29" s="13">
        <v>44428</v>
      </c>
      <c r="H29" s="78" t="s">
        <v>3182</v>
      </c>
      <c r="I29" s="15">
        <v>64</v>
      </c>
      <c r="J29" s="15">
        <v>59</v>
      </c>
      <c r="K29" s="15">
        <v>38</v>
      </c>
      <c r="L29" s="15">
        <v>6</v>
      </c>
      <c r="M29" s="84">
        <v>35.872</v>
      </c>
      <c r="N29" s="73">
        <v>36</v>
      </c>
      <c r="O29" s="64">
        <v>3000</v>
      </c>
      <c r="P29" s="65">
        <f>Table2245236891011121314151617181920212224234567891011121314151617181920212223[[#This Row],[PEMBULATAN]]*O29</f>
        <v>108000</v>
      </c>
    </row>
    <row r="30" spans="1:16" ht="29.25" customHeight="1" x14ac:dyDescent="0.2">
      <c r="A30" s="93"/>
      <c r="B30" s="76" t="s">
        <v>3175</v>
      </c>
      <c r="C30" s="90" t="s">
        <v>3176</v>
      </c>
      <c r="D30" s="79" t="s">
        <v>198</v>
      </c>
      <c r="E30" s="13" t="s">
        <v>3180</v>
      </c>
      <c r="F30" s="77" t="s">
        <v>3181</v>
      </c>
      <c r="G30" s="13">
        <v>44428</v>
      </c>
      <c r="H30" s="78" t="s">
        <v>3182</v>
      </c>
      <c r="I30" s="15">
        <v>52</v>
      </c>
      <c r="J30" s="15">
        <v>52</v>
      </c>
      <c r="K30" s="15">
        <v>20</v>
      </c>
      <c r="L30" s="15">
        <v>11</v>
      </c>
      <c r="M30" s="84">
        <v>13.52</v>
      </c>
      <c r="N30" s="73">
        <v>14</v>
      </c>
      <c r="O30" s="64">
        <v>3000</v>
      </c>
      <c r="P30" s="65">
        <f>Table2245236891011121314151617181920212224234567891011121314151617181920212223[[#This Row],[PEMBULATAN]]*O30</f>
        <v>42000</v>
      </c>
    </row>
    <row r="31" spans="1:16" ht="29.25" customHeight="1" x14ac:dyDescent="0.2">
      <c r="A31" s="93"/>
      <c r="B31" s="76"/>
      <c r="C31" s="90" t="s">
        <v>3177</v>
      </c>
      <c r="D31" s="79" t="s">
        <v>198</v>
      </c>
      <c r="E31" s="13" t="s">
        <v>3180</v>
      </c>
      <c r="F31" s="77" t="s">
        <v>3181</v>
      </c>
      <c r="G31" s="13">
        <v>44428</v>
      </c>
      <c r="H31" s="78" t="s">
        <v>3182</v>
      </c>
      <c r="I31" s="15">
        <v>69</v>
      </c>
      <c r="J31" s="15">
        <v>35</v>
      </c>
      <c r="K31" s="15">
        <v>14</v>
      </c>
      <c r="L31" s="15">
        <v>4</v>
      </c>
      <c r="M31" s="84">
        <v>8.4525000000000006</v>
      </c>
      <c r="N31" s="73">
        <v>9</v>
      </c>
      <c r="O31" s="64">
        <v>3000</v>
      </c>
      <c r="P31" s="65">
        <f>Table2245236891011121314151617181920212224234567891011121314151617181920212223[[#This Row],[PEMBULATAN]]*O31</f>
        <v>27000</v>
      </c>
    </row>
    <row r="32" spans="1:16" ht="29.25" customHeight="1" x14ac:dyDescent="0.2">
      <c r="A32" s="93"/>
      <c r="B32" s="76"/>
      <c r="C32" s="90" t="s">
        <v>3178</v>
      </c>
      <c r="D32" s="79" t="s">
        <v>198</v>
      </c>
      <c r="E32" s="13" t="s">
        <v>3180</v>
      </c>
      <c r="F32" s="77" t="s">
        <v>3181</v>
      </c>
      <c r="G32" s="13">
        <v>44428</v>
      </c>
      <c r="H32" s="78" t="s">
        <v>3182</v>
      </c>
      <c r="I32" s="15">
        <v>69</v>
      </c>
      <c r="J32" s="15">
        <v>35</v>
      </c>
      <c r="K32" s="15">
        <v>14</v>
      </c>
      <c r="L32" s="15">
        <v>23</v>
      </c>
      <c r="M32" s="84">
        <v>8.4525000000000006</v>
      </c>
      <c r="N32" s="73">
        <v>23</v>
      </c>
      <c r="O32" s="64">
        <v>3000</v>
      </c>
      <c r="P32" s="65">
        <f>Table2245236891011121314151617181920212224234567891011121314151617181920212223[[#This Row],[PEMBULATAN]]*O32</f>
        <v>69000</v>
      </c>
    </row>
    <row r="33" spans="1:16" ht="29.25" customHeight="1" x14ac:dyDescent="0.2">
      <c r="A33" s="93"/>
      <c r="B33" s="76"/>
      <c r="C33" s="90" t="s">
        <v>3179</v>
      </c>
      <c r="D33" s="79" t="s">
        <v>198</v>
      </c>
      <c r="E33" s="13" t="s">
        <v>3180</v>
      </c>
      <c r="F33" s="77" t="s">
        <v>3181</v>
      </c>
      <c r="G33" s="13">
        <v>44428</v>
      </c>
      <c r="H33" s="78" t="s">
        <v>3182</v>
      </c>
      <c r="I33" s="15">
        <v>50</v>
      </c>
      <c r="J33" s="15">
        <v>44</v>
      </c>
      <c r="K33" s="15">
        <v>17</v>
      </c>
      <c r="L33" s="15">
        <v>2</v>
      </c>
      <c r="M33" s="84">
        <v>9.35</v>
      </c>
      <c r="N33" s="73">
        <v>10</v>
      </c>
      <c r="O33" s="64">
        <v>3000</v>
      </c>
      <c r="P33" s="65">
        <f>Table2245236891011121314151617181920212224234567891011121314151617181920212223[[#This Row],[PEMBULATAN]]*O33</f>
        <v>30000</v>
      </c>
    </row>
    <row r="34" spans="1:16" ht="22.5" customHeight="1" x14ac:dyDescent="0.2">
      <c r="A34" s="144" t="s">
        <v>33</v>
      </c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6"/>
      <c r="M34" s="80">
        <f>SUBTOTAL(109,Table2245236891011121314151617181920212224234567891011121314151617181920212223[KG VOLUME])</f>
        <v>405.11449999999991</v>
      </c>
      <c r="N34" s="68">
        <f>SUM(N3:N33)</f>
        <v>559</v>
      </c>
      <c r="O34" s="147">
        <f>SUM(P3:P33)</f>
        <v>1677000</v>
      </c>
      <c r="P34" s="148"/>
    </row>
    <row r="35" spans="1:16" ht="22.5" customHeight="1" x14ac:dyDescent="0.2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6"/>
      <c r="N35" s="88" t="s">
        <v>54</v>
      </c>
      <c r="O35" s="87"/>
      <c r="P35" s="87">
        <f>O34*10%</f>
        <v>167700</v>
      </c>
    </row>
    <row r="36" spans="1:16" x14ac:dyDescent="0.2">
      <c r="A36" s="11"/>
      <c r="B36" s="56" t="s">
        <v>47</v>
      </c>
      <c r="C36" s="55"/>
      <c r="D36" s="57" t="s">
        <v>48</v>
      </c>
      <c r="H36" s="63"/>
      <c r="N36" s="62" t="s">
        <v>34</v>
      </c>
      <c r="P36" s="69">
        <f>O34*1%</f>
        <v>16770</v>
      </c>
    </row>
    <row r="37" spans="1:16" x14ac:dyDescent="0.2">
      <c r="A37" s="11"/>
      <c r="H37" s="63"/>
      <c r="N37" s="62" t="s">
        <v>35</v>
      </c>
      <c r="P37" s="71">
        <v>0</v>
      </c>
    </row>
    <row r="38" spans="1:16" ht="15.75" thickBot="1" x14ac:dyDescent="0.25">
      <c r="A38" s="11"/>
      <c r="H38" s="63"/>
      <c r="N38" s="62" t="s">
        <v>36</v>
      </c>
      <c r="P38" s="71">
        <v>0</v>
      </c>
    </row>
    <row r="39" spans="1:16" x14ac:dyDescent="0.2">
      <c r="A39" s="11"/>
      <c r="H39" s="63"/>
      <c r="N39" s="66" t="s">
        <v>37</v>
      </c>
      <c r="O39" s="67"/>
      <c r="P39" s="70">
        <f>O34-P35+P36</f>
        <v>1526070</v>
      </c>
    </row>
    <row r="40" spans="1:16" x14ac:dyDescent="0.2">
      <c r="B40" s="56"/>
      <c r="C40" s="55"/>
      <c r="D40" s="57"/>
    </row>
    <row r="42" spans="1:16" x14ac:dyDescent="0.2">
      <c r="A42" s="11"/>
      <c r="H42" s="63"/>
      <c r="P42" s="72"/>
    </row>
    <row r="43" spans="1:16" x14ac:dyDescent="0.2">
      <c r="A43" s="11"/>
      <c r="H43" s="63"/>
      <c r="O43" s="58"/>
      <c r="P43" s="72"/>
    </row>
    <row r="44" spans="1:16" s="3" customFormat="1" x14ac:dyDescent="0.25">
      <c r="A44" s="11"/>
      <c r="B44" s="2"/>
      <c r="C44" s="2"/>
      <c r="E44" s="12"/>
      <c r="H44" s="63"/>
      <c r="N44" s="14"/>
      <c r="O44" s="14"/>
      <c r="P44" s="14"/>
    </row>
    <row r="45" spans="1:16" s="3" customFormat="1" x14ac:dyDescent="0.25">
      <c r="A45" s="11"/>
      <c r="B45" s="2"/>
      <c r="C45" s="2"/>
      <c r="E45" s="12"/>
      <c r="H45" s="63"/>
      <c r="N45" s="14"/>
      <c r="O45" s="14"/>
      <c r="P45" s="14"/>
    </row>
    <row r="46" spans="1:16" s="3" customFormat="1" x14ac:dyDescent="0.25">
      <c r="A46" s="11"/>
      <c r="B46" s="2"/>
      <c r="C46" s="2"/>
      <c r="E46" s="12"/>
      <c r="H46" s="63"/>
      <c r="N46" s="14"/>
      <c r="O46" s="14"/>
      <c r="P46" s="14"/>
    </row>
    <row r="47" spans="1:16" s="3" customFormat="1" x14ac:dyDescent="0.25">
      <c r="A47" s="11"/>
      <c r="B47" s="2"/>
      <c r="C47" s="2"/>
      <c r="E47" s="12"/>
      <c r="H47" s="63"/>
      <c r="N47" s="14"/>
      <c r="O47" s="14"/>
      <c r="P47" s="14"/>
    </row>
    <row r="48" spans="1:16" s="3" customFormat="1" x14ac:dyDescent="0.25">
      <c r="A48" s="11"/>
      <c r="B48" s="2"/>
      <c r="C48" s="2"/>
      <c r="E48" s="12"/>
      <c r="H48" s="63"/>
      <c r="N48" s="14"/>
      <c r="O48" s="14"/>
      <c r="P48" s="14"/>
    </row>
    <row r="49" spans="1:16" s="3" customFormat="1" x14ac:dyDescent="0.25">
      <c r="A49" s="11"/>
      <c r="B49" s="2"/>
      <c r="C49" s="2"/>
      <c r="E49" s="12"/>
      <c r="H49" s="63"/>
      <c r="N49" s="14"/>
      <c r="O49" s="14"/>
      <c r="P49" s="14"/>
    </row>
    <row r="50" spans="1:16" s="3" customFormat="1" x14ac:dyDescent="0.25">
      <c r="A50" s="11"/>
      <c r="B50" s="2"/>
      <c r="C50" s="2"/>
      <c r="E50" s="12"/>
      <c r="H50" s="63"/>
      <c r="N50" s="14"/>
      <c r="O50" s="14"/>
      <c r="P50" s="14"/>
    </row>
    <row r="51" spans="1:16" s="3" customFormat="1" x14ac:dyDescent="0.25">
      <c r="A51" s="11"/>
      <c r="B51" s="2"/>
      <c r="C51" s="2"/>
      <c r="E51" s="12"/>
      <c r="H51" s="63"/>
      <c r="N51" s="14"/>
      <c r="O51" s="14"/>
      <c r="P51" s="14"/>
    </row>
    <row r="52" spans="1:16" s="3" customFormat="1" x14ac:dyDescent="0.25">
      <c r="A52" s="11"/>
      <c r="B52" s="2"/>
      <c r="C52" s="2"/>
      <c r="E52" s="12"/>
      <c r="H52" s="63"/>
      <c r="N52" s="14"/>
      <c r="O52" s="14"/>
      <c r="P52" s="14"/>
    </row>
    <row r="53" spans="1:16" s="3" customFormat="1" x14ac:dyDescent="0.25">
      <c r="A53" s="11"/>
      <c r="B53" s="2"/>
      <c r="C53" s="2"/>
      <c r="E53" s="12"/>
      <c r="H53" s="63"/>
      <c r="N53" s="14"/>
      <c r="O53" s="14"/>
      <c r="P53" s="14"/>
    </row>
    <row r="54" spans="1:16" s="3" customFormat="1" x14ac:dyDescent="0.25">
      <c r="A54" s="11"/>
      <c r="B54" s="2"/>
      <c r="C54" s="2"/>
      <c r="E54" s="12"/>
      <c r="H54" s="63"/>
      <c r="N54" s="14"/>
      <c r="O54" s="14"/>
      <c r="P54" s="14"/>
    </row>
    <row r="55" spans="1:16" s="3" customFormat="1" x14ac:dyDescent="0.25">
      <c r="A55" s="11"/>
      <c r="B55" s="2"/>
      <c r="C55" s="2"/>
      <c r="E55" s="12"/>
      <c r="H55" s="63"/>
      <c r="N55" s="14"/>
      <c r="O55" s="14"/>
      <c r="P55" s="14"/>
    </row>
  </sheetData>
  <mergeCells count="3">
    <mergeCell ref="A3:A4"/>
    <mergeCell ref="A34:L34"/>
    <mergeCell ref="O34:P34"/>
  </mergeCells>
  <conditionalFormatting sqref="B3">
    <cfRule type="duplicateValues" dxfId="219" priority="2"/>
  </conditionalFormatting>
  <conditionalFormatting sqref="B4:B33">
    <cfRule type="duplicateValues" dxfId="218" priority="7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rgb="FF92D050"/>
  </sheetPr>
  <dimension ref="A1:P263"/>
  <sheetViews>
    <sheetView zoomScale="110" zoomScaleNormal="110" workbookViewId="0">
      <pane xSplit="3" ySplit="2" topLeftCell="D3" activePane="bottomRight" state="frozen"/>
      <selection activeCell="E54" sqref="E54"/>
      <selection pane="topRight" activeCell="E54" sqref="E54"/>
      <selection pane="bottomLeft" activeCell="E54" sqref="E54"/>
      <selection pane="bottomRight" activeCell="F7" sqref="F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.85546875" style="12" customWidth="1"/>
    <col min="6" max="6" width="9.28515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2.25" customHeight="1" x14ac:dyDescent="0.2">
      <c r="A3" s="142" t="s">
        <v>3428</v>
      </c>
      <c r="B3" s="75" t="s">
        <v>3184</v>
      </c>
      <c r="C3" s="9" t="s">
        <v>3185</v>
      </c>
      <c r="D3" s="77" t="s">
        <v>82</v>
      </c>
      <c r="E3" s="13" t="s">
        <v>3180</v>
      </c>
      <c r="F3" s="77" t="s">
        <v>3181</v>
      </c>
      <c r="G3" s="13">
        <v>44428</v>
      </c>
      <c r="H3" s="10" t="s">
        <v>3182</v>
      </c>
      <c r="I3" s="1">
        <v>31</v>
      </c>
      <c r="J3" s="1">
        <v>28</v>
      </c>
      <c r="K3" s="1">
        <v>23</v>
      </c>
      <c r="L3" s="1">
        <v>1</v>
      </c>
      <c r="M3" s="83">
        <v>4.9909999999999997</v>
      </c>
      <c r="N3" s="8">
        <v>5</v>
      </c>
      <c r="O3" s="64">
        <v>3000</v>
      </c>
      <c r="P3" s="65">
        <f>Table224523689101112131415161718192021222423456789101112131415161718192021222325[[#This Row],[PEMBULATAN]]*O3</f>
        <v>15000</v>
      </c>
    </row>
    <row r="4" spans="1:16" ht="32.25" customHeight="1" x14ac:dyDescent="0.2">
      <c r="A4" s="143"/>
      <c r="B4" s="76"/>
      <c r="C4" s="9" t="s">
        <v>3186</v>
      </c>
      <c r="D4" s="77" t="s">
        <v>82</v>
      </c>
      <c r="E4" s="13" t="s">
        <v>3180</v>
      </c>
      <c r="F4" s="77" t="s">
        <v>3181</v>
      </c>
      <c r="G4" s="13">
        <v>44428</v>
      </c>
      <c r="H4" s="10" t="s">
        <v>3182</v>
      </c>
      <c r="I4" s="1">
        <v>31</v>
      </c>
      <c r="J4" s="1">
        <v>28</v>
      </c>
      <c r="K4" s="1">
        <v>22</v>
      </c>
      <c r="L4" s="1">
        <v>1</v>
      </c>
      <c r="M4" s="83">
        <v>4.774</v>
      </c>
      <c r="N4" s="8">
        <v>5</v>
      </c>
      <c r="O4" s="64">
        <v>3000</v>
      </c>
      <c r="P4" s="65">
        <f>Table224523689101112131415161718192021222423456789101112131415161718192021222325[[#This Row],[PEMBULATAN]]*O4</f>
        <v>15000</v>
      </c>
    </row>
    <row r="5" spans="1:16" ht="32.25" customHeight="1" x14ac:dyDescent="0.2">
      <c r="A5" s="93"/>
      <c r="B5" s="76"/>
      <c r="C5" s="90" t="s">
        <v>3187</v>
      </c>
      <c r="D5" s="79" t="s">
        <v>82</v>
      </c>
      <c r="E5" s="13" t="s">
        <v>3180</v>
      </c>
      <c r="F5" s="77" t="s">
        <v>3181</v>
      </c>
      <c r="G5" s="13">
        <v>44428</v>
      </c>
      <c r="H5" s="78" t="s">
        <v>3182</v>
      </c>
      <c r="I5" s="15">
        <v>31</v>
      </c>
      <c r="J5" s="15">
        <v>28</v>
      </c>
      <c r="K5" s="15">
        <v>21</v>
      </c>
      <c r="L5" s="15">
        <v>6</v>
      </c>
      <c r="M5" s="84">
        <v>4.5570000000000004</v>
      </c>
      <c r="N5" s="73">
        <v>6</v>
      </c>
      <c r="O5" s="64">
        <v>3000</v>
      </c>
      <c r="P5" s="65">
        <f>Table224523689101112131415161718192021222423456789101112131415161718192021222325[[#This Row],[PEMBULATAN]]*O5</f>
        <v>18000</v>
      </c>
    </row>
    <row r="6" spans="1:16" ht="32.25" customHeight="1" x14ac:dyDescent="0.2">
      <c r="A6" s="94"/>
      <c r="B6" s="76"/>
      <c r="C6" s="90" t="s">
        <v>3188</v>
      </c>
      <c r="D6" s="79" t="s">
        <v>82</v>
      </c>
      <c r="E6" s="13" t="s">
        <v>3180</v>
      </c>
      <c r="F6" s="77" t="s">
        <v>3181</v>
      </c>
      <c r="G6" s="13">
        <v>44428</v>
      </c>
      <c r="H6" s="78" t="s">
        <v>3182</v>
      </c>
      <c r="I6" s="15">
        <v>35</v>
      </c>
      <c r="J6" s="15">
        <v>18</v>
      </c>
      <c r="K6" s="15">
        <v>34</v>
      </c>
      <c r="L6" s="15">
        <v>2</v>
      </c>
      <c r="M6" s="84">
        <v>5.3550000000000004</v>
      </c>
      <c r="N6" s="73">
        <v>6</v>
      </c>
      <c r="O6" s="64">
        <v>3000</v>
      </c>
      <c r="P6" s="65">
        <f>Table224523689101112131415161718192021222423456789101112131415161718192021222325[[#This Row],[PEMBULATAN]]*O6</f>
        <v>18000</v>
      </c>
    </row>
    <row r="7" spans="1:16" ht="32.25" customHeight="1" x14ac:dyDescent="0.2">
      <c r="A7" s="94"/>
      <c r="B7" s="76"/>
      <c r="C7" s="90" t="s">
        <v>3189</v>
      </c>
      <c r="D7" s="79" t="s">
        <v>82</v>
      </c>
      <c r="E7" s="13" t="s">
        <v>3180</v>
      </c>
      <c r="F7" s="77" t="s">
        <v>3181</v>
      </c>
      <c r="G7" s="13">
        <v>44428</v>
      </c>
      <c r="H7" s="78" t="s">
        <v>3182</v>
      </c>
      <c r="I7" s="15">
        <v>40</v>
      </c>
      <c r="J7" s="15">
        <v>28</v>
      </c>
      <c r="K7" s="15">
        <v>32</v>
      </c>
      <c r="L7" s="15">
        <v>5</v>
      </c>
      <c r="M7" s="84">
        <v>8.9600000000000009</v>
      </c>
      <c r="N7" s="73">
        <v>9</v>
      </c>
      <c r="O7" s="64">
        <v>3000</v>
      </c>
      <c r="P7" s="65">
        <f>Table224523689101112131415161718192021222423456789101112131415161718192021222325[[#This Row],[PEMBULATAN]]*O7</f>
        <v>27000</v>
      </c>
    </row>
    <row r="8" spans="1:16" ht="32.25" customHeight="1" x14ac:dyDescent="0.2">
      <c r="A8" s="94"/>
      <c r="B8" s="76"/>
      <c r="C8" s="90" t="s">
        <v>3190</v>
      </c>
      <c r="D8" s="79" t="s">
        <v>82</v>
      </c>
      <c r="E8" s="13" t="s">
        <v>3180</v>
      </c>
      <c r="F8" s="77" t="s">
        <v>3181</v>
      </c>
      <c r="G8" s="13">
        <v>44428</v>
      </c>
      <c r="H8" s="78" t="s">
        <v>3182</v>
      </c>
      <c r="I8" s="15">
        <v>40</v>
      </c>
      <c r="J8" s="15">
        <v>28</v>
      </c>
      <c r="K8" s="15">
        <v>32</v>
      </c>
      <c r="L8" s="15">
        <v>9</v>
      </c>
      <c r="M8" s="84">
        <v>8.9600000000000009</v>
      </c>
      <c r="N8" s="73">
        <v>9</v>
      </c>
      <c r="O8" s="64">
        <v>3000</v>
      </c>
      <c r="P8" s="65">
        <f>Table224523689101112131415161718192021222423456789101112131415161718192021222325[[#This Row],[PEMBULATAN]]*O8</f>
        <v>27000</v>
      </c>
    </row>
    <row r="9" spans="1:16" ht="32.25" customHeight="1" x14ac:dyDescent="0.2">
      <c r="A9" s="94"/>
      <c r="B9" s="76"/>
      <c r="C9" s="90" t="s">
        <v>3191</v>
      </c>
      <c r="D9" s="79" t="s">
        <v>82</v>
      </c>
      <c r="E9" s="13" t="s">
        <v>3180</v>
      </c>
      <c r="F9" s="77" t="s">
        <v>3181</v>
      </c>
      <c r="G9" s="13">
        <v>44428</v>
      </c>
      <c r="H9" s="78" t="s">
        <v>3182</v>
      </c>
      <c r="I9" s="15">
        <v>40</v>
      </c>
      <c r="J9" s="15">
        <v>10</v>
      </c>
      <c r="K9" s="15">
        <v>33</v>
      </c>
      <c r="L9" s="15">
        <v>4</v>
      </c>
      <c r="M9" s="84">
        <v>3.3</v>
      </c>
      <c r="N9" s="73">
        <v>4</v>
      </c>
      <c r="O9" s="64">
        <v>3000</v>
      </c>
      <c r="P9" s="65">
        <f>Table224523689101112131415161718192021222423456789101112131415161718192021222325[[#This Row],[PEMBULATAN]]*O9</f>
        <v>12000</v>
      </c>
    </row>
    <row r="10" spans="1:16" ht="32.25" customHeight="1" x14ac:dyDescent="0.2">
      <c r="A10" s="94"/>
      <c r="B10" s="76"/>
      <c r="C10" s="90" t="s">
        <v>3192</v>
      </c>
      <c r="D10" s="79" t="s">
        <v>82</v>
      </c>
      <c r="E10" s="13" t="s">
        <v>3180</v>
      </c>
      <c r="F10" s="77" t="s">
        <v>3181</v>
      </c>
      <c r="G10" s="13">
        <v>44428</v>
      </c>
      <c r="H10" s="78" t="s">
        <v>3182</v>
      </c>
      <c r="I10" s="15">
        <v>46</v>
      </c>
      <c r="J10" s="15">
        <v>13</v>
      </c>
      <c r="K10" s="15">
        <v>30</v>
      </c>
      <c r="L10" s="15">
        <v>6</v>
      </c>
      <c r="M10" s="84">
        <v>4.4850000000000003</v>
      </c>
      <c r="N10" s="73">
        <v>6</v>
      </c>
      <c r="O10" s="64">
        <v>3000</v>
      </c>
      <c r="P10" s="65">
        <f>Table224523689101112131415161718192021222423456789101112131415161718192021222325[[#This Row],[PEMBULATAN]]*O10</f>
        <v>18000</v>
      </c>
    </row>
    <row r="11" spans="1:16" ht="32.25" customHeight="1" x14ac:dyDescent="0.2">
      <c r="A11" s="94"/>
      <c r="B11" s="76"/>
      <c r="C11" s="90" t="s">
        <v>3193</v>
      </c>
      <c r="D11" s="79" t="s">
        <v>82</v>
      </c>
      <c r="E11" s="13" t="s">
        <v>3180</v>
      </c>
      <c r="F11" s="77" t="s">
        <v>3181</v>
      </c>
      <c r="G11" s="13">
        <v>44428</v>
      </c>
      <c r="H11" s="78" t="s">
        <v>3182</v>
      </c>
      <c r="I11" s="15">
        <v>40</v>
      </c>
      <c r="J11" s="15">
        <v>10</v>
      </c>
      <c r="K11" s="15">
        <v>33</v>
      </c>
      <c r="L11" s="15">
        <v>2</v>
      </c>
      <c r="M11" s="84">
        <v>3.3</v>
      </c>
      <c r="N11" s="73">
        <v>4</v>
      </c>
      <c r="O11" s="64">
        <v>3000</v>
      </c>
      <c r="P11" s="65">
        <f>Table224523689101112131415161718192021222423456789101112131415161718192021222325[[#This Row],[PEMBULATAN]]*O11</f>
        <v>12000</v>
      </c>
    </row>
    <row r="12" spans="1:16" ht="32.25" customHeight="1" x14ac:dyDescent="0.2">
      <c r="A12" s="94"/>
      <c r="B12" s="76"/>
      <c r="C12" s="90" t="s">
        <v>3194</v>
      </c>
      <c r="D12" s="79" t="s">
        <v>82</v>
      </c>
      <c r="E12" s="13" t="s">
        <v>3180</v>
      </c>
      <c r="F12" s="77" t="s">
        <v>3181</v>
      </c>
      <c r="G12" s="13">
        <v>44428</v>
      </c>
      <c r="H12" s="78" t="s">
        <v>3182</v>
      </c>
      <c r="I12" s="15">
        <v>40</v>
      </c>
      <c r="J12" s="15">
        <v>28</v>
      </c>
      <c r="K12" s="15">
        <v>32</v>
      </c>
      <c r="L12" s="15">
        <v>1</v>
      </c>
      <c r="M12" s="84">
        <v>8.9600000000000009</v>
      </c>
      <c r="N12" s="73">
        <v>9</v>
      </c>
      <c r="O12" s="64">
        <v>3000</v>
      </c>
      <c r="P12" s="65">
        <f>Table224523689101112131415161718192021222423456789101112131415161718192021222325[[#This Row],[PEMBULATAN]]*O12</f>
        <v>27000</v>
      </c>
    </row>
    <row r="13" spans="1:16" ht="32.25" customHeight="1" x14ac:dyDescent="0.2">
      <c r="A13" s="94"/>
      <c r="B13" s="76"/>
      <c r="C13" s="90" t="s">
        <v>3195</v>
      </c>
      <c r="D13" s="79" t="s">
        <v>82</v>
      </c>
      <c r="E13" s="13" t="s">
        <v>3180</v>
      </c>
      <c r="F13" s="77" t="s">
        <v>3181</v>
      </c>
      <c r="G13" s="13">
        <v>44428</v>
      </c>
      <c r="H13" s="78" t="s">
        <v>3182</v>
      </c>
      <c r="I13" s="15">
        <v>42</v>
      </c>
      <c r="J13" s="15">
        <v>13</v>
      </c>
      <c r="K13" s="15">
        <v>28</v>
      </c>
      <c r="L13" s="15">
        <v>9</v>
      </c>
      <c r="M13" s="84">
        <v>3.8220000000000001</v>
      </c>
      <c r="N13" s="73">
        <v>9</v>
      </c>
      <c r="O13" s="64">
        <v>3000</v>
      </c>
      <c r="P13" s="65">
        <f>Table224523689101112131415161718192021222423456789101112131415161718192021222325[[#This Row],[PEMBULATAN]]*O13</f>
        <v>27000</v>
      </c>
    </row>
    <row r="14" spans="1:16" ht="32.25" customHeight="1" x14ac:dyDescent="0.2">
      <c r="A14" s="94"/>
      <c r="B14" s="76"/>
      <c r="C14" s="90" t="s">
        <v>3196</v>
      </c>
      <c r="D14" s="79" t="s">
        <v>82</v>
      </c>
      <c r="E14" s="13" t="s">
        <v>3180</v>
      </c>
      <c r="F14" s="77" t="s">
        <v>3181</v>
      </c>
      <c r="G14" s="13">
        <v>44428</v>
      </c>
      <c r="H14" s="78" t="s">
        <v>3182</v>
      </c>
      <c r="I14" s="15">
        <v>42</v>
      </c>
      <c r="J14" s="15">
        <v>13</v>
      </c>
      <c r="K14" s="15">
        <v>28</v>
      </c>
      <c r="L14" s="15">
        <v>1</v>
      </c>
      <c r="M14" s="84">
        <v>3.8220000000000001</v>
      </c>
      <c r="N14" s="73">
        <v>4</v>
      </c>
      <c r="O14" s="64">
        <v>3000</v>
      </c>
      <c r="P14" s="65">
        <f>Table224523689101112131415161718192021222423456789101112131415161718192021222325[[#This Row],[PEMBULATAN]]*O14</f>
        <v>12000</v>
      </c>
    </row>
    <row r="15" spans="1:16" ht="32.25" customHeight="1" x14ac:dyDescent="0.2">
      <c r="A15" s="94"/>
      <c r="B15" s="76"/>
      <c r="C15" s="90" t="s">
        <v>3197</v>
      </c>
      <c r="D15" s="79" t="s">
        <v>82</v>
      </c>
      <c r="E15" s="13" t="s">
        <v>3180</v>
      </c>
      <c r="F15" s="77" t="s">
        <v>3181</v>
      </c>
      <c r="G15" s="13">
        <v>44428</v>
      </c>
      <c r="H15" s="78" t="s">
        <v>3182</v>
      </c>
      <c r="I15" s="15">
        <v>46</v>
      </c>
      <c r="J15" s="15">
        <v>45</v>
      </c>
      <c r="K15" s="15">
        <v>44</v>
      </c>
      <c r="L15" s="15">
        <v>4</v>
      </c>
      <c r="M15" s="84">
        <v>22.77</v>
      </c>
      <c r="N15" s="73">
        <v>23</v>
      </c>
      <c r="O15" s="64">
        <v>3000</v>
      </c>
      <c r="P15" s="65">
        <f>Table224523689101112131415161718192021222423456789101112131415161718192021222325[[#This Row],[PEMBULATAN]]*O15</f>
        <v>69000</v>
      </c>
    </row>
    <row r="16" spans="1:16" ht="32.25" customHeight="1" x14ac:dyDescent="0.2">
      <c r="A16" s="94"/>
      <c r="B16" s="76"/>
      <c r="C16" s="90" t="s">
        <v>3198</v>
      </c>
      <c r="D16" s="79" t="s">
        <v>82</v>
      </c>
      <c r="E16" s="13" t="s">
        <v>3180</v>
      </c>
      <c r="F16" s="77" t="s">
        <v>3181</v>
      </c>
      <c r="G16" s="13">
        <v>44428</v>
      </c>
      <c r="H16" s="78" t="s">
        <v>3182</v>
      </c>
      <c r="I16" s="15">
        <v>52</v>
      </c>
      <c r="J16" s="15">
        <v>19</v>
      </c>
      <c r="K16" s="15">
        <v>52</v>
      </c>
      <c r="L16" s="15">
        <v>16</v>
      </c>
      <c r="M16" s="84">
        <v>12.843999999999999</v>
      </c>
      <c r="N16" s="73">
        <v>16</v>
      </c>
      <c r="O16" s="64">
        <v>3000</v>
      </c>
      <c r="P16" s="65">
        <f>Table224523689101112131415161718192021222423456789101112131415161718192021222325[[#This Row],[PEMBULATAN]]*O16</f>
        <v>48000</v>
      </c>
    </row>
    <row r="17" spans="1:16" ht="32.25" customHeight="1" x14ac:dyDescent="0.2">
      <c r="A17" s="94"/>
      <c r="B17" s="76"/>
      <c r="C17" s="90" t="s">
        <v>3199</v>
      </c>
      <c r="D17" s="79" t="s">
        <v>82</v>
      </c>
      <c r="E17" s="13" t="s">
        <v>3180</v>
      </c>
      <c r="F17" s="77" t="s">
        <v>3181</v>
      </c>
      <c r="G17" s="13">
        <v>44428</v>
      </c>
      <c r="H17" s="78" t="s">
        <v>3182</v>
      </c>
      <c r="I17" s="15">
        <v>82</v>
      </c>
      <c r="J17" s="15">
        <v>40</v>
      </c>
      <c r="K17" s="15">
        <v>41</v>
      </c>
      <c r="L17" s="15">
        <v>11</v>
      </c>
      <c r="M17" s="84">
        <v>33.619999999999997</v>
      </c>
      <c r="N17" s="73">
        <v>34</v>
      </c>
      <c r="O17" s="64">
        <v>3000</v>
      </c>
      <c r="P17" s="65">
        <f>Table224523689101112131415161718192021222423456789101112131415161718192021222325[[#This Row],[PEMBULATAN]]*O17</f>
        <v>102000</v>
      </c>
    </row>
    <row r="18" spans="1:16" ht="32.25" customHeight="1" x14ac:dyDescent="0.2">
      <c r="A18" s="94"/>
      <c r="B18" s="76"/>
      <c r="C18" s="90" t="s">
        <v>3200</v>
      </c>
      <c r="D18" s="79" t="s">
        <v>82</v>
      </c>
      <c r="E18" s="13" t="s">
        <v>3180</v>
      </c>
      <c r="F18" s="77" t="s">
        <v>3181</v>
      </c>
      <c r="G18" s="13">
        <v>44428</v>
      </c>
      <c r="H18" s="78" t="s">
        <v>3182</v>
      </c>
      <c r="I18" s="15">
        <v>45</v>
      </c>
      <c r="J18" s="15">
        <v>36</v>
      </c>
      <c r="K18" s="15">
        <v>24</v>
      </c>
      <c r="L18" s="15">
        <v>7</v>
      </c>
      <c r="M18" s="84">
        <v>9.7200000000000006</v>
      </c>
      <c r="N18" s="73">
        <v>10</v>
      </c>
      <c r="O18" s="64">
        <v>3000</v>
      </c>
      <c r="P18" s="65">
        <f>Table224523689101112131415161718192021222423456789101112131415161718192021222325[[#This Row],[PEMBULATAN]]*O18</f>
        <v>30000</v>
      </c>
    </row>
    <row r="19" spans="1:16" ht="32.25" customHeight="1" x14ac:dyDescent="0.2">
      <c r="A19" s="94"/>
      <c r="B19" s="76"/>
      <c r="C19" s="90" t="s">
        <v>3201</v>
      </c>
      <c r="D19" s="79" t="s">
        <v>82</v>
      </c>
      <c r="E19" s="13" t="s">
        <v>3180</v>
      </c>
      <c r="F19" s="77" t="s">
        <v>3181</v>
      </c>
      <c r="G19" s="13">
        <v>44428</v>
      </c>
      <c r="H19" s="78" t="s">
        <v>3182</v>
      </c>
      <c r="I19" s="15">
        <v>56</v>
      </c>
      <c r="J19" s="15">
        <v>56</v>
      </c>
      <c r="K19" s="15">
        <v>20</v>
      </c>
      <c r="L19" s="15">
        <v>21</v>
      </c>
      <c r="M19" s="84">
        <v>15.68</v>
      </c>
      <c r="N19" s="73">
        <v>21</v>
      </c>
      <c r="O19" s="64">
        <v>3000</v>
      </c>
      <c r="P19" s="65">
        <f>Table224523689101112131415161718192021222423456789101112131415161718192021222325[[#This Row],[PEMBULATAN]]*O19</f>
        <v>63000</v>
      </c>
    </row>
    <row r="20" spans="1:16" ht="32.25" customHeight="1" x14ac:dyDescent="0.2">
      <c r="A20" s="94"/>
      <c r="B20" s="76"/>
      <c r="C20" s="90" t="s">
        <v>3202</v>
      </c>
      <c r="D20" s="79" t="s">
        <v>82</v>
      </c>
      <c r="E20" s="13" t="s">
        <v>3180</v>
      </c>
      <c r="F20" s="77" t="s">
        <v>3181</v>
      </c>
      <c r="G20" s="13">
        <v>44428</v>
      </c>
      <c r="H20" s="78" t="s">
        <v>3182</v>
      </c>
      <c r="I20" s="15">
        <v>57</v>
      </c>
      <c r="J20" s="15">
        <v>22</v>
      </c>
      <c r="K20" s="15">
        <v>36</v>
      </c>
      <c r="L20" s="15">
        <v>16</v>
      </c>
      <c r="M20" s="84">
        <v>11.286</v>
      </c>
      <c r="N20" s="73">
        <v>16</v>
      </c>
      <c r="O20" s="64">
        <v>3000</v>
      </c>
      <c r="P20" s="65">
        <f>Table224523689101112131415161718192021222423456789101112131415161718192021222325[[#This Row],[PEMBULATAN]]*O20</f>
        <v>48000</v>
      </c>
    </row>
    <row r="21" spans="1:16" ht="32.25" customHeight="1" x14ac:dyDescent="0.2">
      <c r="A21" s="94"/>
      <c r="B21" s="76"/>
      <c r="C21" s="90" t="s">
        <v>3203</v>
      </c>
      <c r="D21" s="79" t="s">
        <v>82</v>
      </c>
      <c r="E21" s="13" t="s">
        <v>3180</v>
      </c>
      <c r="F21" s="77" t="s">
        <v>3181</v>
      </c>
      <c r="G21" s="13">
        <v>44428</v>
      </c>
      <c r="H21" s="78" t="s">
        <v>3182</v>
      </c>
      <c r="I21" s="15">
        <v>165</v>
      </c>
      <c r="J21" s="15">
        <v>28</v>
      </c>
      <c r="K21" s="15">
        <v>12</v>
      </c>
      <c r="L21" s="15">
        <v>28</v>
      </c>
      <c r="M21" s="84">
        <v>13.86</v>
      </c>
      <c r="N21" s="73">
        <v>28</v>
      </c>
      <c r="O21" s="64">
        <v>3000</v>
      </c>
      <c r="P21" s="65">
        <f>Table224523689101112131415161718192021222423456789101112131415161718192021222325[[#This Row],[PEMBULATAN]]*O21</f>
        <v>84000</v>
      </c>
    </row>
    <row r="22" spans="1:16" ht="32.25" customHeight="1" x14ac:dyDescent="0.2">
      <c r="A22" s="94"/>
      <c r="B22" s="76"/>
      <c r="C22" s="90" t="s">
        <v>3204</v>
      </c>
      <c r="D22" s="79" t="s">
        <v>82</v>
      </c>
      <c r="E22" s="13" t="s">
        <v>3180</v>
      </c>
      <c r="F22" s="77" t="s">
        <v>3181</v>
      </c>
      <c r="G22" s="13">
        <v>44428</v>
      </c>
      <c r="H22" s="78" t="s">
        <v>3182</v>
      </c>
      <c r="I22" s="15">
        <v>84</v>
      </c>
      <c r="J22" s="15">
        <v>66</v>
      </c>
      <c r="K22" s="15">
        <v>29</v>
      </c>
      <c r="L22" s="15">
        <v>3</v>
      </c>
      <c r="M22" s="84">
        <v>40.194000000000003</v>
      </c>
      <c r="N22" s="73">
        <v>40</v>
      </c>
      <c r="O22" s="64">
        <v>3000</v>
      </c>
      <c r="P22" s="65">
        <f>Table224523689101112131415161718192021222423456789101112131415161718192021222325[[#This Row],[PEMBULATAN]]*O22</f>
        <v>120000</v>
      </c>
    </row>
    <row r="23" spans="1:16" ht="32.25" customHeight="1" x14ac:dyDescent="0.2">
      <c r="A23" s="94"/>
      <c r="B23" s="76"/>
      <c r="C23" s="90" t="s">
        <v>3205</v>
      </c>
      <c r="D23" s="79" t="s">
        <v>82</v>
      </c>
      <c r="E23" s="13" t="s">
        <v>3180</v>
      </c>
      <c r="F23" s="77" t="s">
        <v>3181</v>
      </c>
      <c r="G23" s="13">
        <v>44428</v>
      </c>
      <c r="H23" s="78" t="s">
        <v>3182</v>
      </c>
      <c r="I23" s="15">
        <v>66</v>
      </c>
      <c r="J23" s="15">
        <v>47</v>
      </c>
      <c r="K23" s="15">
        <v>29</v>
      </c>
      <c r="L23" s="15">
        <v>3</v>
      </c>
      <c r="M23" s="84">
        <v>22.4895</v>
      </c>
      <c r="N23" s="73">
        <v>23</v>
      </c>
      <c r="O23" s="64">
        <v>3000</v>
      </c>
      <c r="P23" s="65">
        <f>Table224523689101112131415161718192021222423456789101112131415161718192021222325[[#This Row],[PEMBULATAN]]*O23</f>
        <v>69000</v>
      </c>
    </row>
    <row r="24" spans="1:16" ht="32.25" customHeight="1" x14ac:dyDescent="0.2">
      <c r="A24" s="94"/>
      <c r="B24" s="76"/>
      <c r="C24" s="90" t="s">
        <v>3206</v>
      </c>
      <c r="D24" s="79" t="s">
        <v>82</v>
      </c>
      <c r="E24" s="13" t="s">
        <v>3180</v>
      </c>
      <c r="F24" s="77" t="s">
        <v>3181</v>
      </c>
      <c r="G24" s="13">
        <v>44428</v>
      </c>
      <c r="H24" s="78" t="s">
        <v>3182</v>
      </c>
      <c r="I24" s="15">
        <v>64</v>
      </c>
      <c r="J24" s="15">
        <v>40</v>
      </c>
      <c r="K24" s="15">
        <v>55</v>
      </c>
      <c r="L24" s="15">
        <v>6</v>
      </c>
      <c r="M24" s="84">
        <v>35.200000000000003</v>
      </c>
      <c r="N24" s="73">
        <v>35</v>
      </c>
      <c r="O24" s="64">
        <v>3000</v>
      </c>
      <c r="P24" s="65">
        <f>Table224523689101112131415161718192021222423456789101112131415161718192021222325[[#This Row],[PEMBULATAN]]*O24</f>
        <v>105000</v>
      </c>
    </row>
    <row r="25" spans="1:16" ht="32.25" customHeight="1" x14ac:dyDescent="0.2">
      <c r="A25" s="94"/>
      <c r="B25" s="76"/>
      <c r="C25" s="90" t="s">
        <v>3207</v>
      </c>
      <c r="D25" s="79" t="s">
        <v>82</v>
      </c>
      <c r="E25" s="13" t="s">
        <v>3180</v>
      </c>
      <c r="F25" s="77" t="s">
        <v>3181</v>
      </c>
      <c r="G25" s="13">
        <v>44428</v>
      </c>
      <c r="H25" s="78" t="s">
        <v>3182</v>
      </c>
      <c r="I25" s="15">
        <v>160</v>
      </c>
      <c r="J25" s="15">
        <v>34</v>
      </c>
      <c r="K25" s="15">
        <v>48</v>
      </c>
      <c r="L25" s="15">
        <v>1</v>
      </c>
      <c r="M25" s="84">
        <v>65.28</v>
      </c>
      <c r="N25" s="73">
        <v>65</v>
      </c>
      <c r="O25" s="64">
        <v>3000</v>
      </c>
      <c r="P25" s="65">
        <f>Table224523689101112131415161718192021222423456789101112131415161718192021222325[[#This Row],[PEMBULATAN]]*O25</f>
        <v>195000</v>
      </c>
    </row>
    <row r="26" spans="1:16" ht="32.25" customHeight="1" x14ac:dyDescent="0.2">
      <c r="A26" s="94"/>
      <c r="B26" s="76"/>
      <c r="C26" s="90" t="s">
        <v>3208</v>
      </c>
      <c r="D26" s="79" t="s">
        <v>82</v>
      </c>
      <c r="E26" s="13" t="s">
        <v>3180</v>
      </c>
      <c r="F26" s="77" t="s">
        <v>3181</v>
      </c>
      <c r="G26" s="13">
        <v>44428</v>
      </c>
      <c r="H26" s="78" t="s">
        <v>3182</v>
      </c>
      <c r="I26" s="15">
        <v>43</v>
      </c>
      <c r="J26" s="15">
        <v>44</v>
      </c>
      <c r="K26" s="15">
        <v>27</v>
      </c>
      <c r="L26" s="15">
        <v>12</v>
      </c>
      <c r="M26" s="84">
        <v>12.771000000000001</v>
      </c>
      <c r="N26" s="73">
        <v>13</v>
      </c>
      <c r="O26" s="64">
        <v>3000</v>
      </c>
      <c r="P26" s="65">
        <f>Table224523689101112131415161718192021222423456789101112131415161718192021222325[[#This Row],[PEMBULATAN]]*O26</f>
        <v>39000</v>
      </c>
    </row>
    <row r="27" spans="1:16" ht="32.25" customHeight="1" x14ac:dyDescent="0.2">
      <c r="A27" s="94"/>
      <c r="B27" s="76"/>
      <c r="C27" s="90" t="s">
        <v>3209</v>
      </c>
      <c r="D27" s="79" t="s">
        <v>82</v>
      </c>
      <c r="E27" s="13" t="s">
        <v>3180</v>
      </c>
      <c r="F27" s="77" t="s">
        <v>3181</v>
      </c>
      <c r="G27" s="13">
        <v>44428</v>
      </c>
      <c r="H27" s="78" t="s">
        <v>3182</v>
      </c>
      <c r="I27" s="15">
        <v>40</v>
      </c>
      <c r="J27" s="15">
        <v>10</v>
      </c>
      <c r="K27" s="15">
        <v>27</v>
      </c>
      <c r="L27" s="15">
        <v>3</v>
      </c>
      <c r="M27" s="84">
        <v>2.7</v>
      </c>
      <c r="N27" s="73">
        <v>3</v>
      </c>
      <c r="O27" s="64">
        <v>3000</v>
      </c>
      <c r="P27" s="65">
        <f>Table224523689101112131415161718192021222423456789101112131415161718192021222325[[#This Row],[PEMBULATAN]]*O27</f>
        <v>9000</v>
      </c>
    </row>
    <row r="28" spans="1:16" ht="32.25" customHeight="1" x14ac:dyDescent="0.2">
      <c r="A28" s="94"/>
      <c r="B28" s="76"/>
      <c r="C28" s="90" t="s">
        <v>3210</v>
      </c>
      <c r="D28" s="79" t="s">
        <v>82</v>
      </c>
      <c r="E28" s="13" t="s">
        <v>3180</v>
      </c>
      <c r="F28" s="77" t="s">
        <v>3181</v>
      </c>
      <c r="G28" s="13">
        <v>44428</v>
      </c>
      <c r="H28" s="78" t="s">
        <v>3182</v>
      </c>
      <c r="I28" s="15">
        <v>65</v>
      </c>
      <c r="J28" s="15">
        <v>22</v>
      </c>
      <c r="K28" s="15">
        <v>56</v>
      </c>
      <c r="L28" s="15">
        <v>2</v>
      </c>
      <c r="M28" s="84">
        <v>20.02</v>
      </c>
      <c r="N28" s="73">
        <v>20</v>
      </c>
      <c r="O28" s="64">
        <v>3000</v>
      </c>
      <c r="P28" s="65">
        <f>Table224523689101112131415161718192021222423456789101112131415161718192021222325[[#This Row],[PEMBULATAN]]*O28</f>
        <v>60000</v>
      </c>
    </row>
    <row r="29" spans="1:16" ht="32.25" customHeight="1" x14ac:dyDescent="0.2">
      <c r="A29" s="94"/>
      <c r="B29" s="76"/>
      <c r="C29" s="90" t="s">
        <v>3211</v>
      </c>
      <c r="D29" s="79" t="s">
        <v>82</v>
      </c>
      <c r="E29" s="13" t="s">
        <v>3180</v>
      </c>
      <c r="F29" s="77" t="s">
        <v>3181</v>
      </c>
      <c r="G29" s="13">
        <v>44428</v>
      </c>
      <c r="H29" s="78" t="s">
        <v>3182</v>
      </c>
      <c r="I29" s="15">
        <v>65</v>
      </c>
      <c r="J29" s="15">
        <v>22</v>
      </c>
      <c r="K29" s="15">
        <v>56</v>
      </c>
      <c r="L29" s="15">
        <v>4</v>
      </c>
      <c r="M29" s="84">
        <v>20.02</v>
      </c>
      <c r="N29" s="73">
        <v>20</v>
      </c>
      <c r="O29" s="64">
        <v>3000</v>
      </c>
      <c r="P29" s="65">
        <f>Table224523689101112131415161718192021222423456789101112131415161718192021222325[[#This Row],[PEMBULATAN]]*O29</f>
        <v>60000</v>
      </c>
    </row>
    <row r="30" spans="1:16" ht="32.25" customHeight="1" x14ac:dyDescent="0.2">
      <c r="A30" s="94"/>
      <c r="B30" s="76"/>
      <c r="C30" s="90" t="s">
        <v>3212</v>
      </c>
      <c r="D30" s="79" t="s">
        <v>82</v>
      </c>
      <c r="E30" s="13" t="s">
        <v>3180</v>
      </c>
      <c r="F30" s="77" t="s">
        <v>3181</v>
      </c>
      <c r="G30" s="13">
        <v>44428</v>
      </c>
      <c r="H30" s="78" t="s">
        <v>3182</v>
      </c>
      <c r="I30" s="15">
        <v>65</v>
      </c>
      <c r="J30" s="15">
        <v>22</v>
      </c>
      <c r="K30" s="15">
        <v>56</v>
      </c>
      <c r="L30" s="15">
        <v>13</v>
      </c>
      <c r="M30" s="84">
        <v>20.02</v>
      </c>
      <c r="N30" s="73">
        <v>20</v>
      </c>
      <c r="O30" s="64">
        <v>3000</v>
      </c>
      <c r="P30" s="65">
        <f>Table224523689101112131415161718192021222423456789101112131415161718192021222325[[#This Row],[PEMBULATAN]]*O30</f>
        <v>60000</v>
      </c>
    </row>
    <row r="31" spans="1:16" ht="32.25" customHeight="1" x14ac:dyDescent="0.2">
      <c r="A31" s="94"/>
      <c r="B31" s="76"/>
      <c r="C31" s="90" t="s">
        <v>3213</v>
      </c>
      <c r="D31" s="79" t="s">
        <v>82</v>
      </c>
      <c r="E31" s="13" t="s">
        <v>3180</v>
      </c>
      <c r="F31" s="77" t="s">
        <v>3181</v>
      </c>
      <c r="G31" s="13">
        <v>44428</v>
      </c>
      <c r="H31" s="78" t="s">
        <v>3182</v>
      </c>
      <c r="I31" s="15">
        <v>46</v>
      </c>
      <c r="J31" s="15">
        <v>44</v>
      </c>
      <c r="K31" s="15">
        <v>47</v>
      </c>
      <c r="L31" s="15">
        <v>32</v>
      </c>
      <c r="M31" s="84">
        <v>23.782</v>
      </c>
      <c r="N31" s="73">
        <v>32</v>
      </c>
      <c r="O31" s="64">
        <v>3000</v>
      </c>
      <c r="P31" s="65">
        <f>Table224523689101112131415161718192021222423456789101112131415161718192021222325[[#This Row],[PEMBULATAN]]*O31</f>
        <v>96000</v>
      </c>
    </row>
    <row r="32" spans="1:16" ht="32.25" customHeight="1" x14ac:dyDescent="0.2">
      <c r="A32" s="94"/>
      <c r="B32" s="76"/>
      <c r="C32" s="90" t="s">
        <v>3214</v>
      </c>
      <c r="D32" s="79" t="s">
        <v>82</v>
      </c>
      <c r="E32" s="13" t="s">
        <v>3180</v>
      </c>
      <c r="F32" s="77" t="s">
        <v>3181</v>
      </c>
      <c r="G32" s="13">
        <v>44428</v>
      </c>
      <c r="H32" s="78" t="s">
        <v>3182</v>
      </c>
      <c r="I32" s="15">
        <v>65</v>
      </c>
      <c r="J32" s="15">
        <v>22</v>
      </c>
      <c r="K32" s="15">
        <v>56</v>
      </c>
      <c r="L32" s="15">
        <v>31</v>
      </c>
      <c r="M32" s="84">
        <v>20.02</v>
      </c>
      <c r="N32" s="73">
        <v>31</v>
      </c>
      <c r="O32" s="64">
        <v>3000</v>
      </c>
      <c r="P32" s="65">
        <f>Table224523689101112131415161718192021222423456789101112131415161718192021222325[[#This Row],[PEMBULATAN]]*O32</f>
        <v>93000</v>
      </c>
    </row>
    <row r="33" spans="1:16" ht="32.25" customHeight="1" x14ac:dyDescent="0.2">
      <c r="A33" s="94"/>
      <c r="B33" s="76"/>
      <c r="C33" s="90" t="s">
        <v>3215</v>
      </c>
      <c r="D33" s="79" t="s">
        <v>82</v>
      </c>
      <c r="E33" s="13" t="s">
        <v>3180</v>
      </c>
      <c r="F33" s="77" t="s">
        <v>3181</v>
      </c>
      <c r="G33" s="13">
        <v>44428</v>
      </c>
      <c r="H33" s="78" t="s">
        <v>3182</v>
      </c>
      <c r="I33" s="15">
        <v>148</v>
      </c>
      <c r="J33" s="15">
        <v>9</v>
      </c>
      <c r="K33" s="15">
        <v>64</v>
      </c>
      <c r="L33" s="15">
        <v>2</v>
      </c>
      <c r="M33" s="84">
        <v>21.312000000000001</v>
      </c>
      <c r="N33" s="73">
        <v>22</v>
      </c>
      <c r="O33" s="64">
        <v>3000</v>
      </c>
      <c r="P33" s="65">
        <f>Table224523689101112131415161718192021222423456789101112131415161718192021222325[[#This Row],[PEMBULATAN]]*O33</f>
        <v>66000</v>
      </c>
    </row>
    <row r="34" spans="1:16" ht="32.25" customHeight="1" x14ac:dyDescent="0.2">
      <c r="A34" s="94"/>
      <c r="B34" s="76"/>
      <c r="C34" s="90" t="s">
        <v>3216</v>
      </c>
      <c r="D34" s="79" t="s">
        <v>82</v>
      </c>
      <c r="E34" s="13" t="s">
        <v>3180</v>
      </c>
      <c r="F34" s="77" t="s">
        <v>3181</v>
      </c>
      <c r="G34" s="13">
        <v>44428</v>
      </c>
      <c r="H34" s="78" t="s">
        <v>3182</v>
      </c>
      <c r="I34" s="15">
        <v>148</v>
      </c>
      <c r="J34" s="15">
        <v>9</v>
      </c>
      <c r="K34" s="15">
        <v>64</v>
      </c>
      <c r="L34" s="15">
        <v>10</v>
      </c>
      <c r="M34" s="84">
        <v>21.312000000000001</v>
      </c>
      <c r="N34" s="73">
        <v>22</v>
      </c>
      <c r="O34" s="64">
        <v>3000</v>
      </c>
      <c r="P34" s="65">
        <f>Table224523689101112131415161718192021222423456789101112131415161718192021222325[[#This Row],[PEMBULATAN]]*O34</f>
        <v>66000</v>
      </c>
    </row>
    <row r="35" spans="1:16" ht="32.25" customHeight="1" x14ac:dyDescent="0.2">
      <c r="A35" s="94"/>
      <c r="B35" s="76"/>
      <c r="C35" s="90" t="s">
        <v>3217</v>
      </c>
      <c r="D35" s="79" t="s">
        <v>82</v>
      </c>
      <c r="E35" s="13" t="s">
        <v>3180</v>
      </c>
      <c r="F35" s="77" t="s">
        <v>3181</v>
      </c>
      <c r="G35" s="13">
        <v>44428</v>
      </c>
      <c r="H35" s="78" t="s">
        <v>3182</v>
      </c>
      <c r="I35" s="15">
        <v>75</v>
      </c>
      <c r="J35" s="15">
        <v>18</v>
      </c>
      <c r="K35" s="15">
        <v>87</v>
      </c>
      <c r="L35" s="15">
        <v>6</v>
      </c>
      <c r="M35" s="84">
        <v>29.362500000000001</v>
      </c>
      <c r="N35" s="73">
        <v>30</v>
      </c>
      <c r="O35" s="64">
        <v>3000</v>
      </c>
      <c r="P35" s="65">
        <f>Table224523689101112131415161718192021222423456789101112131415161718192021222325[[#This Row],[PEMBULATAN]]*O35</f>
        <v>90000</v>
      </c>
    </row>
    <row r="36" spans="1:16" ht="32.25" customHeight="1" x14ac:dyDescent="0.2">
      <c r="A36" s="94"/>
      <c r="B36" s="76"/>
      <c r="C36" s="90" t="s">
        <v>3218</v>
      </c>
      <c r="D36" s="79" t="s">
        <v>82</v>
      </c>
      <c r="E36" s="13" t="s">
        <v>3180</v>
      </c>
      <c r="F36" s="77" t="s">
        <v>3181</v>
      </c>
      <c r="G36" s="13">
        <v>44428</v>
      </c>
      <c r="H36" s="78" t="s">
        <v>3182</v>
      </c>
      <c r="I36" s="15">
        <v>58</v>
      </c>
      <c r="J36" s="15">
        <v>40</v>
      </c>
      <c r="K36" s="15">
        <v>32</v>
      </c>
      <c r="L36" s="15">
        <v>6</v>
      </c>
      <c r="M36" s="84">
        <v>18.559999999999999</v>
      </c>
      <c r="N36" s="73">
        <v>19</v>
      </c>
      <c r="O36" s="64">
        <v>3000</v>
      </c>
      <c r="P36" s="65">
        <f>Table224523689101112131415161718192021222423456789101112131415161718192021222325[[#This Row],[PEMBULATAN]]*O36</f>
        <v>57000</v>
      </c>
    </row>
    <row r="37" spans="1:16" ht="32.25" customHeight="1" x14ac:dyDescent="0.2">
      <c r="A37" s="94"/>
      <c r="B37" s="76"/>
      <c r="C37" s="90" t="s">
        <v>3219</v>
      </c>
      <c r="D37" s="79" t="s">
        <v>82</v>
      </c>
      <c r="E37" s="13" t="s">
        <v>3180</v>
      </c>
      <c r="F37" s="77" t="s">
        <v>3181</v>
      </c>
      <c r="G37" s="13">
        <v>44428</v>
      </c>
      <c r="H37" s="78" t="s">
        <v>3182</v>
      </c>
      <c r="I37" s="15">
        <v>38</v>
      </c>
      <c r="J37" s="15">
        <v>40</v>
      </c>
      <c r="K37" s="15">
        <v>35</v>
      </c>
      <c r="L37" s="15">
        <v>10</v>
      </c>
      <c r="M37" s="84">
        <v>13.3</v>
      </c>
      <c r="N37" s="73">
        <v>14</v>
      </c>
      <c r="O37" s="64">
        <v>3000</v>
      </c>
      <c r="P37" s="65">
        <f>Table224523689101112131415161718192021222423456789101112131415161718192021222325[[#This Row],[PEMBULATAN]]*O37</f>
        <v>42000</v>
      </c>
    </row>
    <row r="38" spans="1:16" ht="32.25" customHeight="1" x14ac:dyDescent="0.2">
      <c r="A38" s="94"/>
      <c r="B38" s="76"/>
      <c r="C38" s="90" t="s">
        <v>3220</v>
      </c>
      <c r="D38" s="79" t="s">
        <v>82</v>
      </c>
      <c r="E38" s="13" t="s">
        <v>3180</v>
      </c>
      <c r="F38" s="77" t="s">
        <v>3181</v>
      </c>
      <c r="G38" s="13">
        <v>44428</v>
      </c>
      <c r="H38" s="78" t="s">
        <v>3182</v>
      </c>
      <c r="I38" s="15">
        <v>38</v>
      </c>
      <c r="J38" s="15">
        <v>40</v>
      </c>
      <c r="K38" s="15">
        <v>35</v>
      </c>
      <c r="L38" s="15">
        <v>4</v>
      </c>
      <c r="M38" s="84">
        <v>13.3</v>
      </c>
      <c r="N38" s="73">
        <v>14</v>
      </c>
      <c r="O38" s="64">
        <v>3000</v>
      </c>
      <c r="P38" s="65">
        <f>Table224523689101112131415161718192021222423456789101112131415161718192021222325[[#This Row],[PEMBULATAN]]*O38</f>
        <v>42000</v>
      </c>
    </row>
    <row r="39" spans="1:16" ht="32.25" customHeight="1" x14ac:dyDescent="0.2">
      <c r="A39" s="94"/>
      <c r="B39" s="76"/>
      <c r="C39" s="90" t="s">
        <v>3221</v>
      </c>
      <c r="D39" s="79" t="s">
        <v>82</v>
      </c>
      <c r="E39" s="13" t="s">
        <v>3180</v>
      </c>
      <c r="F39" s="77" t="s">
        <v>3181</v>
      </c>
      <c r="G39" s="13">
        <v>44428</v>
      </c>
      <c r="H39" s="78" t="s">
        <v>3182</v>
      </c>
      <c r="I39" s="15">
        <v>75</v>
      </c>
      <c r="J39" s="15">
        <v>38</v>
      </c>
      <c r="K39" s="15">
        <v>41</v>
      </c>
      <c r="L39" s="15">
        <v>5</v>
      </c>
      <c r="M39" s="84">
        <v>29.212499999999999</v>
      </c>
      <c r="N39" s="73">
        <v>29</v>
      </c>
      <c r="O39" s="64">
        <v>3000</v>
      </c>
      <c r="P39" s="65">
        <f>Table224523689101112131415161718192021222423456789101112131415161718192021222325[[#This Row],[PEMBULATAN]]*O39</f>
        <v>87000</v>
      </c>
    </row>
    <row r="40" spans="1:16" ht="32.25" customHeight="1" x14ac:dyDescent="0.2">
      <c r="A40" s="94"/>
      <c r="B40" s="76"/>
      <c r="C40" s="90" t="s">
        <v>3222</v>
      </c>
      <c r="D40" s="79" t="s">
        <v>82</v>
      </c>
      <c r="E40" s="13" t="s">
        <v>3180</v>
      </c>
      <c r="F40" s="77" t="s">
        <v>3181</v>
      </c>
      <c r="G40" s="13">
        <v>44428</v>
      </c>
      <c r="H40" s="78" t="s">
        <v>3182</v>
      </c>
      <c r="I40" s="15">
        <v>50</v>
      </c>
      <c r="J40" s="15">
        <v>43</v>
      </c>
      <c r="K40" s="15">
        <v>15</v>
      </c>
      <c r="L40" s="15">
        <v>1</v>
      </c>
      <c r="M40" s="84">
        <v>8.0625</v>
      </c>
      <c r="N40" s="73">
        <v>8</v>
      </c>
      <c r="O40" s="64">
        <v>3000</v>
      </c>
      <c r="P40" s="65">
        <f>Table224523689101112131415161718192021222423456789101112131415161718192021222325[[#This Row],[PEMBULATAN]]*O40</f>
        <v>24000</v>
      </c>
    </row>
    <row r="41" spans="1:16" ht="32.25" customHeight="1" x14ac:dyDescent="0.2">
      <c r="A41" s="94"/>
      <c r="B41" s="76"/>
      <c r="C41" s="90" t="s">
        <v>3223</v>
      </c>
      <c r="D41" s="79" t="s">
        <v>82</v>
      </c>
      <c r="E41" s="13" t="s">
        <v>3180</v>
      </c>
      <c r="F41" s="77" t="s">
        <v>3181</v>
      </c>
      <c r="G41" s="13">
        <v>44428</v>
      </c>
      <c r="H41" s="78" t="s">
        <v>3182</v>
      </c>
      <c r="I41" s="15">
        <v>148</v>
      </c>
      <c r="J41" s="15">
        <v>9</v>
      </c>
      <c r="K41" s="15">
        <v>64</v>
      </c>
      <c r="L41" s="15">
        <v>5</v>
      </c>
      <c r="M41" s="84">
        <v>21.312000000000001</v>
      </c>
      <c r="N41" s="73">
        <v>22</v>
      </c>
      <c r="O41" s="64">
        <v>3000</v>
      </c>
      <c r="P41" s="65">
        <f>Table224523689101112131415161718192021222423456789101112131415161718192021222325[[#This Row],[PEMBULATAN]]*O41</f>
        <v>66000</v>
      </c>
    </row>
    <row r="42" spans="1:16" ht="32.25" customHeight="1" x14ac:dyDescent="0.2">
      <c r="A42" s="94"/>
      <c r="B42" s="76"/>
      <c r="C42" s="90" t="s">
        <v>3224</v>
      </c>
      <c r="D42" s="79" t="s">
        <v>82</v>
      </c>
      <c r="E42" s="13" t="s">
        <v>3180</v>
      </c>
      <c r="F42" s="77" t="s">
        <v>3181</v>
      </c>
      <c r="G42" s="13">
        <v>44428</v>
      </c>
      <c r="H42" s="78" t="s">
        <v>3182</v>
      </c>
      <c r="I42" s="15">
        <v>148</v>
      </c>
      <c r="J42" s="15">
        <v>9</v>
      </c>
      <c r="K42" s="15">
        <v>64</v>
      </c>
      <c r="L42" s="15">
        <v>6</v>
      </c>
      <c r="M42" s="84">
        <v>21.312000000000001</v>
      </c>
      <c r="N42" s="73">
        <v>22</v>
      </c>
      <c r="O42" s="64">
        <v>3000</v>
      </c>
      <c r="P42" s="65">
        <f>Table224523689101112131415161718192021222423456789101112131415161718192021222325[[#This Row],[PEMBULATAN]]*O42</f>
        <v>66000</v>
      </c>
    </row>
    <row r="43" spans="1:16" ht="32.25" customHeight="1" x14ac:dyDescent="0.2">
      <c r="A43" s="94"/>
      <c r="B43" s="76"/>
      <c r="C43" s="90" t="s">
        <v>3225</v>
      </c>
      <c r="D43" s="79" t="s">
        <v>82</v>
      </c>
      <c r="E43" s="13" t="s">
        <v>3180</v>
      </c>
      <c r="F43" s="77" t="s">
        <v>3181</v>
      </c>
      <c r="G43" s="13">
        <v>44428</v>
      </c>
      <c r="H43" s="78" t="s">
        <v>3182</v>
      </c>
      <c r="I43" s="15">
        <v>63</v>
      </c>
      <c r="J43" s="15">
        <v>53</v>
      </c>
      <c r="K43" s="15">
        <v>29</v>
      </c>
      <c r="L43" s="15">
        <v>8</v>
      </c>
      <c r="M43" s="84">
        <v>24.207750000000001</v>
      </c>
      <c r="N43" s="73">
        <v>24</v>
      </c>
      <c r="O43" s="64">
        <v>3000</v>
      </c>
      <c r="P43" s="65">
        <f>Table224523689101112131415161718192021222423456789101112131415161718192021222325[[#This Row],[PEMBULATAN]]*O43</f>
        <v>72000</v>
      </c>
    </row>
    <row r="44" spans="1:16" ht="32.25" customHeight="1" x14ac:dyDescent="0.2">
      <c r="A44" s="94"/>
      <c r="B44" s="76"/>
      <c r="C44" s="90" t="s">
        <v>3226</v>
      </c>
      <c r="D44" s="79" t="s">
        <v>82</v>
      </c>
      <c r="E44" s="13" t="s">
        <v>3180</v>
      </c>
      <c r="F44" s="77" t="s">
        <v>3181</v>
      </c>
      <c r="G44" s="13">
        <v>44428</v>
      </c>
      <c r="H44" s="78" t="s">
        <v>3182</v>
      </c>
      <c r="I44" s="15">
        <v>36</v>
      </c>
      <c r="J44" s="15">
        <v>34</v>
      </c>
      <c r="K44" s="15">
        <v>18</v>
      </c>
      <c r="L44" s="15">
        <v>13</v>
      </c>
      <c r="M44" s="84">
        <v>5.508</v>
      </c>
      <c r="N44" s="73">
        <v>13</v>
      </c>
      <c r="O44" s="64">
        <v>3000</v>
      </c>
      <c r="P44" s="65">
        <f>Table224523689101112131415161718192021222423456789101112131415161718192021222325[[#This Row],[PEMBULATAN]]*O44</f>
        <v>39000</v>
      </c>
    </row>
    <row r="45" spans="1:16" ht="32.25" customHeight="1" x14ac:dyDescent="0.2">
      <c r="A45" s="94"/>
      <c r="B45" s="76"/>
      <c r="C45" s="90" t="s">
        <v>3227</v>
      </c>
      <c r="D45" s="79" t="s">
        <v>82</v>
      </c>
      <c r="E45" s="13" t="s">
        <v>3180</v>
      </c>
      <c r="F45" s="77" t="s">
        <v>3181</v>
      </c>
      <c r="G45" s="13">
        <v>44428</v>
      </c>
      <c r="H45" s="78" t="s">
        <v>3182</v>
      </c>
      <c r="I45" s="15">
        <v>40</v>
      </c>
      <c r="J45" s="15">
        <v>37</v>
      </c>
      <c r="K45" s="15">
        <v>22</v>
      </c>
      <c r="L45" s="15">
        <v>8</v>
      </c>
      <c r="M45" s="84">
        <v>8.14</v>
      </c>
      <c r="N45" s="73">
        <v>8</v>
      </c>
      <c r="O45" s="64">
        <v>3000</v>
      </c>
      <c r="P45" s="65">
        <f>Table224523689101112131415161718192021222423456789101112131415161718192021222325[[#This Row],[PEMBULATAN]]*O45</f>
        <v>24000</v>
      </c>
    </row>
    <row r="46" spans="1:16" ht="32.25" customHeight="1" x14ac:dyDescent="0.2">
      <c r="A46" s="94"/>
      <c r="B46" s="76"/>
      <c r="C46" s="90" t="s">
        <v>3228</v>
      </c>
      <c r="D46" s="79" t="s">
        <v>82</v>
      </c>
      <c r="E46" s="13" t="s">
        <v>3180</v>
      </c>
      <c r="F46" s="77" t="s">
        <v>3181</v>
      </c>
      <c r="G46" s="13">
        <v>44428</v>
      </c>
      <c r="H46" s="78" t="s">
        <v>3182</v>
      </c>
      <c r="I46" s="15">
        <v>39</v>
      </c>
      <c r="J46" s="15">
        <v>40</v>
      </c>
      <c r="K46" s="15">
        <v>15</v>
      </c>
      <c r="L46" s="15">
        <v>9</v>
      </c>
      <c r="M46" s="84">
        <v>5.85</v>
      </c>
      <c r="N46" s="73">
        <v>9</v>
      </c>
      <c r="O46" s="64">
        <v>3000</v>
      </c>
      <c r="P46" s="65">
        <f>Table224523689101112131415161718192021222423456789101112131415161718192021222325[[#This Row],[PEMBULATAN]]*O46</f>
        <v>27000</v>
      </c>
    </row>
    <row r="47" spans="1:16" ht="32.25" customHeight="1" x14ac:dyDescent="0.2">
      <c r="A47" s="94"/>
      <c r="B47" s="76"/>
      <c r="C47" s="90" t="s">
        <v>3229</v>
      </c>
      <c r="D47" s="79" t="s">
        <v>82</v>
      </c>
      <c r="E47" s="13" t="s">
        <v>3180</v>
      </c>
      <c r="F47" s="77" t="s">
        <v>3181</v>
      </c>
      <c r="G47" s="13">
        <v>44428</v>
      </c>
      <c r="H47" s="78" t="s">
        <v>3182</v>
      </c>
      <c r="I47" s="15">
        <v>44</v>
      </c>
      <c r="J47" s="15">
        <v>26</v>
      </c>
      <c r="K47" s="15">
        <v>12</v>
      </c>
      <c r="L47" s="15">
        <v>8</v>
      </c>
      <c r="M47" s="84">
        <v>3.4319999999999999</v>
      </c>
      <c r="N47" s="73">
        <v>8</v>
      </c>
      <c r="O47" s="64">
        <v>3000</v>
      </c>
      <c r="P47" s="65">
        <f>Table224523689101112131415161718192021222423456789101112131415161718192021222325[[#This Row],[PEMBULATAN]]*O47</f>
        <v>24000</v>
      </c>
    </row>
    <row r="48" spans="1:16" ht="32.25" customHeight="1" x14ac:dyDescent="0.2">
      <c r="A48" s="94"/>
      <c r="B48" s="76"/>
      <c r="C48" s="90" t="s">
        <v>3230</v>
      </c>
      <c r="D48" s="79" t="s">
        <v>82</v>
      </c>
      <c r="E48" s="13" t="s">
        <v>3180</v>
      </c>
      <c r="F48" s="77" t="s">
        <v>3181</v>
      </c>
      <c r="G48" s="13">
        <v>44428</v>
      </c>
      <c r="H48" s="78" t="s">
        <v>3182</v>
      </c>
      <c r="I48" s="15">
        <v>48</v>
      </c>
      <c r="J48" s="15">
        <v>40</v>
      </c>
      <c r="K48" s="15">
        <v>40</v>
      </c>
      <c r="L48" s="15">
        <v>15</v>
      </c>
      <c r="M48" s="84">
        <v>19.2</v>
      </c>
      <c r="N48" s="73">
        <v>19</v>
      </c>
      <c r="O48" s="64">
        <v>3000</v>
      </c>
      <c r="P48" s="65">
        <f>Table224523689101112131415161718192021222423456789101112131415161718192021222325[[#This Row],[PEMBULATAN]]*O48</f>
        <v>57000</v>
      </c>
    </row>
    <row r="49" spans="1:16" ht="32.25" customHeight="1" x14ac:dyDescent="0.2">
      <c r="A49" s="94"/>
      <c r="B49" s="76"/>
      <c r="C49" s="90" t="s">
        <v>3231</v>
      </c>
      <c r="D49" s="79" t="s">
        <v>82</v>
      </c>
      <c r="E49" s="13" t="s">
        <v>3180</v>
      </c>
      <c r="F49" s="77" t="s">
        <v>3181</v>
      </c>
      <c r="G49" s="13">
        <v>44428</v>
      </c>
      <c r="H49" s="78" t="s">
        <v>3182</v>
      </c>
      <c r="I49" s="15">
        <v>36</v>
      </c>
      <c r="J49" s="15">
        <v>34</v>
      </c>
      <c r="K49" s="15">
        <v>18</v>
      </c>
      <c r="L49" s="15">
        <v>7</v>
      </c>
      <c r="M49" s="84">
        <v>5.508</v>
      </c>
      <c r="N49" s="73">
        <v>7</v>
      </c>
      <c r="O49" s="64">
        <v>3000</v>
      </c>
      <c r="P49" s="65">
        <f>Table224523689101112131415161718192021222423456789101112131415161718192021222325[[#This Row],[PEMBULATAN]]*O49</f>
        <v>21000</v>
      </c>
    </row>
    <row r="50" spans="1:16" ht="32.25" customHeight="1" x14ac:dyDescent="0.2">
      <c r="A50" s="94"/>
      <c r="B50" s="76"/>
      <c r="C50" s="90" t="s">
        <v>3232</v>
      </c>
      <c r="D50" s="79" t="s">
        <v>82</v>
      </c>
      <c r="E50" s="13" t="s">
        <v>3180</v>
      </c>
      <c r="F50" s="77" t="s">
        <v>3181</v>
      </c>
      <c r="G50" s="13">
        <v>44428</v>
      </c>
      <c r="H50" s="78" t="s">
        <v>3182</v>
      </c>
      <c r="I50" s="15">
        <v>36</v>
      </c>
      <c r="J50" s="15">
        <v>34</v>
      </c>
      <c r="K50" s="15">
        <v>18</v>
      </c>
      <c r="L50" s="15">
        <v>26</v>
      </c>
      <c r="M50" s="84">
        <v>5.508</v>
      </c>
      <c r="N50" s="73">
        <v>26</v>
      </c>
      <c r="O50" s="64">
        <v>3000</v>
      </c>
      <c r="P50" s="65">
        <f>Table224523689101112131415161718192021222423456789101112131415161718192021222325[[#This Row],[PEMBULATAN]]*O50</f>
        <v>78000</v>
      </c>
    </row>
    <row r="51" spans="1:16" ht="32.25" customHeight="1" x14ac:dyDescent="0.2">
      <c r="A51" s="94"/>
      <c r="B51" s="76"/>
      <c r="C51" s="90" t="s">
        <v>3233</v>
      </c>
      <c r="D51" s="79" t="s">
        <v>82</v>
      </c>
      <c r="E51" s="13" t="s">
        <v>3180</v>
      </c>
      <c r="F51" s="77" t="s">
        <v>3181</v>
      </c>
      <c r="G51" s="13">
        <v>44428</v>
      </c>
      <c r="H51" s="78" t="s">
        <v>3182</v>
      </c>
      <c r="I51" s="15">
        <v>40</v>
      </c>
      <c r="J51" s="15">
        <v>36</v>
      </c>
      <c r="K51" s="15">
        <v>13</v>
      </c>
      <c r="L51" s="15">
        <v>8</v>
      </c>
      <c r="M51" s="84">
        <v>4.68</v>
      </c>
      <c r="N51" s="73">
        <v>8</v>
      </c>
      <c r="O51" s="64">
        <v>3000</v>
      </c>
      <c r="P51" s="65">
        <f>Table224523689101112131415161718192021222423456789101112131415161718192021222325[[#This Row],[PEMBULATAN]]*O51</f>
        <v>24000</v>
      </c>
    </row>
    <row r="52" spans="1:16" ht="32.25" customHeight="1" x14ac:dyDescent="0.2">
      <c r="A52" s="94"/>
      <c r="B52" s="76"/>
      <c r="C52" s="90" t="s">
        <v>3234</v>
      </c>
      <c r="D52" s="79" t="s">
        <v>82</v>
      </c>
      <c r="E52" s="13" t="s">
        <v>3180</v>
      </c>
      <c r="F52" s="77" t="s">
        <v>3181</v>
      </c>
      <c r="G52" s="13">
        <v>44428</v>
      </c>
      <c r="H52" s="78" t="s">
        <v>3182</v>
      </c>
      <c r="I52" s="15">
        <v>36</v>
      </c>
      <c r="J52" s="15">
        <v>34</v>
      </c>
      <c r="K52" s="15">
        <v>10</v>
      </c>
      <c r="L52" s="15">
        <v>1</v>
      </c>
      <c r="M52" s="84">
        <v>3.06</v>
      </c>
      <c r="N52" s="73">
        <v>3</v>
      </c>
      <c r="O52" s="64">
        <v>3000</v>
      </c>
      <c r="P52" s="65">
        <f>Table224523689101112131415161718192021222423456789101112131415161718192021222325[[#This Row],[PEMBULATAN]]*O52</f>
        <v>9000</v>
      </c>
    </row>
    <row r="53" spans="1:16" ht="32.25" customHeight="1" x14ac:dyDescent="0.2">
      <c r="A53" s="94"/>
      <c r="B53" s="76"/>
      <c r="C53" s="90" t="s">
        <v>3235</v>
      </c>
      <c r="D53" s="79" t="s">
        <v>82</v>
      </c>
      <c r="E53" s="13" t="s">
        <v>3180</v>
      </c>
      <c r="F53" s="77" t="s">
        <v>3181</v>
      </c>
      <c r="G53" s="13">
        <v>44428</v>
      </c>
      <c r="H53" s="78" t="s">
        <v>3182</v>
      </c>
      <c r="I53" s="15">
        <v>42</v>
      </c>
      <c r="J53" s="15">
        <v>39</v>
      </c>
      <c r="K53" s="15">
        <v>12</v>
      </c>
      <c r="L53" s="15">
        <v>14</v>
      </c>
      <c r="M53" s="84">
        <v>4.9139999999999997</v>
      </c>
      <c r="N53" s="73">
        <v>14</v>
      </c>
      <c r="O53" s="64">
        <v>3000</v>
      </c>
      <c r="P53" s="65">
        <f>Table224523689101112131415161718192021222423456789101112131415161718192021222325[[#This Row],[PEMBULATAN]]*O53</f>
        <v>42000</v>
      </c>
    </row>
    <row r="54" spans="1:16" ht="32.25" customHeight="1" x14ac:dyDescent="0.2">
      <c r="A54" s="94"/>
      <c r="B54" s="76"/>
      <c r="C54" s="90" t="s">
        <v>3236</v>
      </c>
      <c r="D54" s="79" t="s">
        <v>82</v>
      </c>
      <c r="E54" s="13" t="s">
        <v>3180</v>
      </c>
      <c r="F54" s="77" t="s">
        <v>3181</v>
      </c>
      <c r="G54" s="13">
        <v>44428</v>
      </c>
      <c r="H54" s="78" t="s">
        <v>3182</v>
      </c>
      <c r="I54" s="15">
        <v>15</v>
      </c>
      <c r="J54" s="15">
        <v>25</v>
      </c>
      <c r="K54" s="15">
        <v>13</v>
      </c>
      <c r="L54" s="15">
        <v>1</v>
      </c>
      <c r="M54" s="84">
        <v>1.21875</v>
      </c>
      <c r="N54" s="73">
        <v>1</v>
      </c>
      <c r="O54" s="64">
        <v>3000</v>
      </c>
      <c r="P54" s="65">
        <f>Table224523689101112131415161718192021222423456789101112131415161718192021222325[[#This Row],[PEMBULATAN]]*O54</f>
        <v>3000</v>
      </c>
    </row>
    <row r="55" spans="1:16" ht="32.25" customHeight="1" x14ac:dyDescent="0.2">
      <c r="A55" s="94"/>
      <c r="B55" s="76"/>
      <c r="C55" s="90" t="s">
        <v>3237</v>
      </c>
      <c r="D55" s="79" t="s">
        <v>82</v>
      </c>
      <c r="E55" s="13" t="s">
        <v>3180</v>
      </c>
      <c r="F55" s="77" t="s">
        <v>3181</v>
      </c>
      <c r="G55" s="13">
        <v>44428</v>
      </c>
      <c r="H55" s="78" t="s">
        <v>3182</v>
      </c>
      <c r="I55" s="15">
        <v>16</v>
      </c>
      <c r="J55" s="15">
        <v>110</v>
      </c>
      <c r="K55" s="15">
        <v>110</v>
      </c>
      <c r="L55" s="15">
        <v>7</v>
      </c>
      <c r="M55" s="84">
        <v>48.4</v>
      </c>
      <c r="N55" s="73">
        <v>49</v>
      </c>
      <c r="O55" s="64">
        <v>3000</v>
      </c>
      <c r="P55" s="65">
        <f>Table224523689101112131415161718192021222423456789101112131415161718192021222325[[#This Row],[PEMBULATAN]]*O55</f>
        <v>147000</v>
      </c>
    </row>
    <row r="56" spans="1:16" ht="32.25" customHeight="1" x14ac:dyDescent="0.2">
      <c r="A56" s="94"/>
      <c r="B56" s="76"/>
      <c r="C56" s="90" t="s">
        <v>3238</v>
      </c>
      <c r="D56" s="79" t="s">
        <v>82</v>
      </c>
      <c r="E56" s="13" t="s">
        <v>3180</v>
      </c>
      <c r="F56" s="77" t="s">
        <v>3181</v>
      </c>
      <c r="G56" s="13">
        <v>44428</v>
      </c>
      <c r="H56" s="78" t="s">
        <v>3182</v>
      </c>
      <c r="I56" s="15">
        <v>16</v>
      </c>
      <c r="J56" s="15">
        <v>110</v>
      </c>
      <c r="K56" s="15">
        <v>110</v>
      </c>
      <c r="L56" s="15">
        <v>4</v>
      </c>
      <c r="M56" s="84">
        <v>48.4</v>
      </c>
      <c r="N56" s="73">
        <v>49</v>
      </c>
      <c r="O56" s="64">
        <v>3000</v>
      </c>
      <c r="P56" s="65">
        <f>Table224523689101112131415161718192021222423456789101112131415161718192021222325[[#This Row],[PEMBULATAN]]*O56</f>
        <v>147000</v>
      </c>
    </row>
    <row r="57" spans="1:16" ht="32.25" customHeight="1" x14ac:dyDescent="0.2">
      <c r="A57" s="94"/>
      <c r="B57" s="76"/>
      <c r="C57" s="90" t="s">
        <v>3239</v>
      </c>
      <c r="D57" s="79" t="s">
        <v>82</v>
      </c>
      <c r="E57" s="13" t="s">
        <v>3180</v>
      </c>
      <c r="F57" s="77" t="s">
        <v>3181</v>
      </c>
      <c r="G57" s="13">
        <v>44428</v>
      </c>
      <c r="H57" s="78" t="s">
        <v>3182</v>
      </c>
      <c r="I57" s="15">
        <v>16</v>
      </c>
      <c r="J57" s="15">
        <v>110</v>
      </c>
      <c r="K57" s="15">
        <v>110</v>
      </c>
      <c r="L57" s="15">
        <v>24</v>
      </c>
      <c r="M57" s="84">
        <v>48.4</v>
      </c>
      <c r="N57" s="73">
        <v>49</v>
      </c>
      <c r="O57" s="64">
        <v>3000</v>
      </c>
      <c r="P57" s="65">
        <f>Table224523689101112131415161718192021222423456789101112131415161718192021222325[[#This Row],[PEMBULATAN]]*O57</f>
        <v>147000</v>
      </c>
    </row>
    <row r="58" spans="1:16" ht="32.25" customHeight="1" x14ac:dyDescent="0.2">
      <c r="A58" s="94"/>
      <c r="B58" s="76"/>
      <c r="C58" s="90" t="s">
        <v>3240</v>
      </c>
      <c r="D58" s="79" t="s">
        <v>82</v>
      </c>
      <c r="E58" s="13" t="s">
        <v>3180</v>
      </c>
      <c r="F58" s="77" t="s">
        <v>3181</v>
      </c>
      <c r="G58" s="13">
        <v>44428</v>
      </c>
      <c r="H58" s="78" t="s">
        <v>3182</v>
      </c>
      <c r="I58" s="15">
        <v>16</v>
      </c>
      <c r="J58" s="15">
        <v>110</v>
      </c>
      <c r="K58" s="15">
        <v>110</v>
      </c>
      <c r="L58" s="15">
        <v>1</v>
      </c>
      <c r="M58" s="84">
        <v>48.4</v>
      </c>
      <c r="N58" s="73">
        <v>49</v>
      </c>
      <c r="O58" s="64">
        <v>3000</v>
      </c>
      <c r="P58" s="65">
        <f>Table224523689101112131415161718192021222423456789101112131415161718192021222325[[#This Row],[PEMBULATAN]]*O58</f>
        <v>147000</v>
      </c>
    </row>
    <row r="59" spans="1:16" ht="32.25" customHeight="1" x14ac:dyDescent="0.2">
      <c r="A59" s="94"/>
      <c r="B59" s="76"/>
      <c r="C59" s="90" t="s">
        <v>3241</v>
      </c>
      <c r="D59" s="79" t="s">
        <v>82</v>
      </c>
      <c r="E59" s="13" t="s">
        <v>3180</v>
      </c>
      <c r="F59" s="77" t="s">
        <v>3181</v>
      </c>
      <c r="G59" s="13">
        <v>44428</v>
      </c>
      <c r="H59" s="78" t="s">
        <v>3182</v>
      </c>
      <c r="I59" s="15">
        <v>16</v>
      </c>
      <c r="J59" s="15">
        <v>110</v>
      </c>
      <c r="K59" s="15">
        <v>110</v>
      </c>
      <c r="L59" s="15">
        <v>8</v>
      </c>
      <c r="M59" s="84">
        <v>48.4</v>
      </c>
      <c r="N59" s="73">
        <v>49</v>
      </c>
      <c r="O59" s="64">
        <v>3000</v>
      </c>
      <c r="P59" s="65">
        <f>Table224523689101112131415161718192021222423456789101112131415161718192021222325[[#This Row],[PEMBULATAN]]*O59</f>
        <v>147000</v>
      </c>
    </row>
    <row r="60" spans="1:16" ht="32.25" customHeight="1" x14ac:dyDescent="0.2">
      <c r="A60" s="94"/>
      <c r="B60" s="76"/>
      <c r="C60" s="90" t="s">
        <v>3242</v>
      </c>
      <c r="D60" s="79" t="s">
        <v>82</v>
      </c>
      <c r="E60" s="13" t="s">
        <v>3180</v>
      </c>
      <c r="F60" s="77" t="s">
        <v>3181</v>
      </c>
      <c r="G60" s="13">
        <v>44428</v>
      </c>
      <c r="H60" s="78" t="s">
        <v>3182</v>
      </c>
      <c r="I60" s="15">
        <v>16</v>
      </c>
      <c r="J60" s="15">
        <v>110</v>
      </c>
      <c r="K60" s="15">
        <v>110</v>
      </c>
      <c r="L60" s="15">
        <v>3</v>
      </c>
      <c r="M60" s="84">
        <v>48.4</v>
      </c>
      <c r="N60" s="73">
        <v>49</v>
      </c>
      <c r="O60" s="64">
        <v>3000</v>
      </c>
      <c r="P60" s="65">
        <f>Table224523689101112131415161718192021222423456789101112131415161718192021222325[[#This Row],[PEMBULATAN]]*O60</f>
        <v>147000</v>
      </c>
    </row>
    <row r="61" spans="1:16" ht="32.25" customHeight="1" x14ac:dyDescent="0.2">
      <c r="A61" s="94"/>
      <c r="B61" s="76"/>
      <c r="C61" s="90" t="s">
        <v>3243</v>
      </c>
      <c r="D61" s="79" t="s">
        <v>82</v>
      </c>
      <c r="E61" s="13" t="s">
        <v>3180</v>
      </c>
      <c r="F61" s="77" t="s">
        <v>3181</v>
      </c>
      <c r="G61" s="13">
        <v>44428</v>
      </c>
      <c r="H61" s="78" t="s">
        <v>3182</v>
      </c>
      <c r="I61" s="15">
        <v>16</v>
      </c>
      <c r="J61" s="15">
        <v>110</v>
      </c>
      <c r="K61" s="15">
        <v>110</v>
      </c>
      <c r="L61" s="15">
        <v>7</v>
      </c>
      <c r="M61" s="84">
        <v>48.4</v>
      </c>
      <c r="N61" s="73">
        <v>49</v>
      </c>
      <c r="O61" s="64">
        <v>3000</v>
      </c>
      <c r="P61" s="65">
        <f>Table224523689101112131415161718192021222423456789101112131415161718192021222325[[#This Row],[PEMBULATAN]]*O61</f>
        <v>147000</v>
      </c>
    </row>
    <row r="62" spans="1:16" ht="32.25" customHeight="1" x14ac:dyDescent="0.2">
      <c r="A62" s="94"/>
      <c r="B62" s="76"/>
      <c r="C62" s="90" t="s">
        <v>3244</v>
      </c>
      <c r="D62" s="79" t="s">
        <v>82</v>
      </c>
      <c r="E62" s="13" t="s">
        <v>3180</v>
      </c>
      <c r="F62" s="77" t="s">
        <v>3181</v>
      </c>
      <c r="G62" s="13">
        <v>44428</v>
      </c>
      <c r="H62" s="78" t="s">
        <v>3182</v>
      </c>
      <c r="I62" s="15">
        <v>16</v>
      </c>
      <c r="J62" s="15">
        <v>110</v>
      </c>
      <c r="K62" s="15">
        <v>110</v>
      </c>
      <c r="L62" s="15">
        <v>4</v>
      </c>
      <c r="M62" s="84">
        <v>48.4</v>
      </c>
      <c r="N62" s="73">
        <v>49</v>
      </c>
      <c r="O62" s="64">
        <v>3000</v>
      </c>
      <c r="P62" s="65">
        <f>Table224523689101112131415161718192021222423456789101112131415161718192021222325[[#This Row],[PEMBULATAN]]*O62</f>
        <v>147000</v>
      </c>
    </row>
    <row r="63" spans="1:16" ht="32.25" customHeight="1" x14ac:dyDescent="0.2">
      <c r="A63" s="94"/>
      <c r="B63" s="76"/>
      <c r="C63" s="90" t="s">
        <v>3245</v>
      </c>
      <c r="D63" s="79" t="s">
        <v>82</v>
      </c>
      <c r="E63" s="13" t="s">
        <v>3180</v>
      </c>
      <c r="F63" s="77" t="s">
        <v>3181</v>
      </c>
      <c r="G63" s="13">
        <v>44428</v>
      </c>
      <c r="H63" s="78" t="s">
        <v>3182</v>
      </c>
      <c r="I63" s="15">
        <v>16</v>
      </c>
      <c r="J63" s="15">
        <v>110</v>
      </c>
      <c r="K63" s="15">
        <v>110</v>
      </c>
      <c r="L63" s="15">
        <v>3</v>
      </c>
      <c r="M63" s="84">
        <v>48.4</v>
      </c>
      <c r="N63" s="73">
        <v>49</v>
      </c>
      <c r="O63" s="64">
        <v>3000</v>
      </c>
      <c r="P63" s="65">
        <f>Table224523689101112131415161718192021222423456789101112131415161718192021222325[[#This Row],[PEMBULATAN]]*O63</f>
        <v>147000</v>
      </c>
    </row>
    <row r="64" spans="1:16" ht="32.25" customHeight="1" x14ac:dyDescent="0.2">
      <c r="A64" s="94"/>
      <c r="B64" s="76"/>
      <c r="C64" s="90" t="s">
        <v>3246</v>
      </c>
      <c r="D64" s="79" t="s">
        <v>82</v>
      </c>
      <c r="E64" s="13" t="s">
        <v>3180</v>
      </c>
      <c r="F64" s="77" t="s">
        <v>3181</v>
      </c>
      <c r="G64" s="13">
        <v>44428</v>
      </c>
      <c r="H64" s="78" t="s">
        <v>3182</v>
      </c>
      <c r="I64" s="15">
        <v>16</v>
      </c>
      <c r="J64" s="15">
        <v>110</v>
      </c>
      <c r="K64" s="15">
        <v>110</v>
      </c>
      <c r="L64" s="15">
        <v>3</v>
      </c>
      <c r="M64" s="84">
        <v>48.4</v>
      </c>
      <c r="N64" s="73">
        <v>49</v>
      </c>
      <c r="O64" s="64">
        <v>3000</v>
      </c>
      <c r="P64" s="65">
        <f>Table224523689101112131415161718192021222423456789101112131415161718192021222325[[#This Row],[PEMBULATAN]]*O64</f>
        <v>147000</v>
      </c>
    </row>
    <row r="65" spans="1:16" ht="32.25" customHeight="1" x14ac:dyDescent="0.2">
      <c r="A65" s="94"/>
      <c r="B65" s="76"/>
      <c r="C65" s="90" t="s">
        <v>3247</v>
      </c>
      <c r="D65" s="79" t="s">
        <v>82</v>
      </c>
      <c r="E65" s="13" t="s">
        <v>3180</v>
      </c>
      <c r="F65" s="77" t="s">
        <v>3181</v>
      </c>
      <c r="G65" s="13">
        <v>44428</v>
      </c>
      <c r="H65" s="78" t="s">
        <v>3182</v>
      </c>
      <c r="I65" s="15">
        <v>40</v>
      </c>
      <c r="J65" s="15">
        <v>37</v>
      </c>
      <c r="K65" s="15">
        <v>22</v>
      </c>
      <c r="L65" s="15">
        <v>12</v>
      </c>
      <c r="M65" s="84">
        <v>8.14</v>
      </c>
      <c r="N65" s="73">
        <v>12</v>
      </c>
      <c r="O65" s="64">
        <v>3000</v>
      </c>
      <c r="P65" s="65">
        <f>Table224523689101112131415161718192021222423456789101112131415161718192021222325[[#This Row],[PEMBULATAN]]*O65</f>
        <v>36000</v>
      </c>
    </row>
    <row r="66" spans="1:16" ht="32.25" customHeight="1" x14ac:dyDescent="0.2">
      <c r="A66" s="94"/>
      <c r="B66" s="76"/>
      <c r="C66" s="90" t="s">
        <v>3248</v>
      </c>
      <c r="D66" s="79" t="s">
        <v>82</v>
      </c>
      <c r="E66" s="13" t="s">
        <v>3180</v>
      </c>
      <c r="F66" s="77" t="s">
        <v>3181</v>
      </c>
      <c r="G66" s="13">
        <v>44428</v>
      </c>
      <c r="H66" s="78" t="s">
        <v>3182</v>
      </c>
      <c r="I66" s="15">
        <v>40</v>
      </c>
      <c r="J66" s="15">
        <v>26</v>
      </c>
      <c r="K66" s="15">
        <v>35</v>
      </c>
      <c r="L66" s="15">
        <v>1</v>
      </c>
      <c r="M66" s="84">
        <v>9.1</v>
      </c>
      <c r="N66" s="73">
        <v>9</v>
      </c>
      <c r="O66" s="64">
        <v>3000</v>
      </c>
      <c r="P66" s="65">
        <f>Table224523689101112131415161718192021222423456789101112131415161718192021222325[[#This Row],[PEMBULATAN]]*O66</f>
        <v>27000</v>
      </c>
    </row>
    <row r="67" spans="1:16" ht="32.25" customHeight="1" x14ac:dyDescent="0.2">
      <c r="A67" s="94"/>
      <c r="B67" s="76"/>
      <c r="C67" s="90" t="s">
        <v>3249</v>
      </c>
      <c r="D67" s="79" t="s">
        <v>82</v>
      </c>
      <c r="E67" s="13" t="s">
        <v>3180</v>
      </c>
      <c r="F67" s="77" t="s">
        <v>3181</v>
      </c>
      <c r="G67" s="13">
        <v>44428</v>
      </c>
      <c r="H67" s="78" t="s">
        <v>3182</v>
      </c>
      <c r="I67" s="15">
        <v>37</v>
      </c>
      <c r="J67" s="15">
        <v>40</v>
      </c>
      <c r="K67" s="15">
        <v>50</v>
      </c>
      <c r="L67" s="15">
        <v>12</v>
      </c>
      <c r="M67" s="84">
        <v>18.5</v>
      </c>
      <c r="N67" s="73">
        <v>19</v>
      </c>
      <c r="O67" s="64">
        <v>3000</v>
      </c>
      <c r="P67" s="65">
        <f>Table224523689101112131415161718192021222423456789101112131415161718192021222325[[#This Row],[PEMBULATAN]]*O67</f>
        <v>57000</v>
      </c>
    </row>
    <row r="68" spans="1:16" ht="32.25" customHeight="1" x14ac:dyDescent="0.2">
      <c r="A68" s="94"/>
      <c r="B68" s="76"/>
      <c r="C68" s="90" t="s">
        <v>3250</v>
      </c>
      <c r="D68" s="79" t="s">
        <v>82</v>
      </c>
      <c r="E68" s="13" t="s">
        <v>3180</v>
      </c>
      <c r="F68" s="77" t="s">
        <v>3181</v>
      </c>
      <c r="G68" s="13">
        <v>44428</v>
      </c>
      <c r="H68" s="78" t="s">
        <v>3182</v>
      </c>
      <c r="I68" s="15">
        <v>44</v>
      </c>
      <c r="J68" s="15">
        <v>55</v>
      </c>
      <c r="K68" s="15">
        <v>80</v>
      </c>
      <c r="L68" s="15">
        <v>19</v>
      </c>
      <c r="M68" s="84">
        <v>48.4</v>
      </c>
      <c r="N68" s="73">
        <v>49</v>
      </c>
      <c r="O68" s="64">
        <v>3000</v>
      </c>
      <c r="P68" s="65">
        <f>Table224523689101112131415161718192021222423456789101112131415161718192021222325[[#This Row],[PEMBULATAN]]*O68</f>
        <v>147000</v>
      </c>
    </row>
    <row r="69" spans="1:16" ht="32.25" customHeight="1" x14ac:dyDescent="0.2">
      <c r="A69" s="94"/>
      <c r="B69" s="76"/>
      <c r="C69" s="90" t="s">
        <v>3251</v>
      </c>
      <c r="D69" s="79" t="s">
        <v>82</v>
      </c>
      <c r="E69" s="13" t="s">
        <v>3180</v>
      </c>
      <c r="F69" s="77" t="s">
        <v>3181</v>
      </c>
      <c r="G69" s="13">
        <v>44428</v>
      </c>
      <c r="H69" s="78" t="s">
        <v>3182</v>
      </c>
      <c r="I69" s="15">
        <v>48</v>
      </c>
      <c r="J69" s="15">
        <v>30</v>
      </c>
      <c r="K69" s="15">
        <v>120</v>
      </c>
      <c r="L69" s="15">
        <v>14</v>
      </c>
      <c r="M69" s="84">
        <v>43.2</v>
      </c>
      <c r="N69" s="73">
        <v>43</v>
      </c>
      <c r="O69" s="64">
        <v>3000</v>
      </c>
      <c r="P69" s="65">
        <f>Table224523689101112131415161718192021222423456789101112131415161718192021222325[[#This Row],[PEMBULATAN]]*O69</f>
        <v>129000</v>
      </c>
    </row>
    <row r="70" spans="1:16" ht="32.25" customHeight="1" x14ac:dyDescent="0.2">
      <c r="A70" s="94"/>
      <c r="B70" s="76"/>
      <c r="C70" s="90" t="s">
        <v>3252</v>
      </c>
      <c r="D70" s="79" t="s">
        <v>82</v>
      </c>
      <c r="E70" s="13" t="s">
        <v>3180</v>
      </c>
      <c r="F70" s="77" t="s">
        <v>3181</v>
      </c>
      <c r="G70" s="13">
        <v>44428</v>
      </c>
      <c r="H70" s="78" t="s">
        <v>3182</v>
      </c>
      <c r="I70" s="15">
        <v>40</v>
      </c>
      <c r="J70" s="15">
        <v>36</v>
      </c>
      <c r="K70" s="15">
        <v>24</v>
      </c>
      <c r="L70" s="15">
        <v>11</v>
      </c>
      <c r="M70" s="84">
        <v>8.64</v>
      </c>
      <c r="N70" s="73">
        <v>11</v>
      </c>
      <c r="O70" s="64">
        <v>3000</v>
      </c>
      <c r="P70" s="65">
        <f>Table224523689101112131415161718192021222423456789101112131415161718192021222325[[#This Row],[PEMBULATAN]]*O70</f>
        <v>33000</v>
      </c>
    </row>
    <row r="71" spans="1:16" ht="32.25" customHeight="1" x14ac:dyDescent="0.2">
      <c r="A71" s="94"/>
      <c r="B71" s="76"/>
      <c r="C71" s="90" t="s">
        <v>3253</v>
      </c>
      <c r="D71" s="79" t="s">
        <v>82</v>
      </c>
      <c r="E71" s="13" t="s">
        <v>3180</v>
      </c>
      <c r="F71" s="77" t="s">
        <v>3181</v>
      </c>
      <c r="G71" s="13">
        <v>44428</v>
      </c>
      <c r="H71" s="78" t="s">
        <v>3182</v>
      </c>
      <c r="I71" s="15">
        <v>46</v>
      </c>
      <c r="J71" s="15">
        <v>20</v>
      </c>
      <c r="K71" s="15">
        <v>8</v>
      </c>
      <c r="L71" s="15">
        <v>36</v>
      </c>
      <c r="M71" s="84">
        <v>1.84</v>
      </c>
      <c r="N71" s="73">
        <v>36</v>
      </c>
      <c r="O71" s="64">
        <v>3000</v>
      </c>
      <c r="P71" s="65">
        <f>Table224523689101112131415161718192021222423456789101112131415161718192021222325[[#This Row],[PEMBULATAN]]*O71</f>
        <v>108000</v>
      </c>
    </row>
    <row r="72" spans="1:16" ht="32.25" customHeight="1" x14ac:dyDescent="0.2">
      <c r="A72" s="94"/>
      <c r="B72" s="76"/>
      <c r="C72" s="90" t="s">
        <v>3254</v>
      </c>
      <c r="D72" s="79" t="s">
        <v>82</v>
      </c>
      <c r="E72" s="13" t="s">
        <v>3180</v>
      </c>
      <c r="F72" s="77" t="s">
        <v>3181</v>
      </c>
      <c r="G72" s="13">
        <v>44428</v>
      </c>
      <c r="H72" s="78" t="s">
        <v>3182</v>
      </c>
      <c r="I72" s="15">
        <v>106</v>
      </c>
      <c r="J72" s="15">
        <v>50</v>
      </c>
      <c r="K72" s="15">
        <v>38</v>
      </c>
      <c r="L72" s="15">
        <v>4</v>
      </c>
      <c r="M72" s="84">
        <v>50.35</v>
      </c>
      <c r="N72" s="73">
        <v>51</v>
      </c>
      <c r="O72" s="64">
        <v>3000</v>
      </c>
      <c r="P72" s="65">
        <f>Table224523689101112131415161718192021222423456789101112131415161718192021222325[[#This Row],[PEMBULATAN]]*O72</f>
        <v>153000</v>
      </c>
    </row>
    <row r="73" spans="1:16" ht="32.25" customHeight="1" x14ac:dyDescent="0.2">
      <c r="A73" s="94"/>
      <c r="B73" s="76"/>
      <c r="C73" s="90" t="s">
        <v>3255</v>
      </c>
      <c r="D73" s="79" t="s">
        <v>82</v>
      </c>
      <c r="E73" s="13" t="s">
        <v>3180</v>
      </c>
      <c r="F73" s="77" t="s">
        <v>3181</v>
      </c>
      <c r="G73" s="13">
        <v>44428</v>
      </c>
      <c r="H73" s="78" t="s">
        <v>3182</v>
      </c>
      <c r="I73" s="15">
        <v>35</v>
      </c>
      <c r="J73" s="15">
        <v>100</v>
      </c>
      <c r="K73" s="15">
        <v>53</v>
      </c>
      <c r="L73" s="15">
        <v>7</v>
      </c>
      <c r="M73" s="84">
        <v>46.375</v>
      </c>
      <c r="N73" s="73">
        <v>47</v>
      </c>
      <c r="O73" s="64">
        <v>3000</v>
      </c>
      <c r="P73" s="65">
        <f>Table224523689101112131415161718192021222423456789101112131415161718192021222325[[#This Row],[PEMBULATAN]]*O73</f>
        <v>141000</v>
      </c>
    </row>
    <row r="74" spans="1:16" ht="32.25" customHeight="1" x14ac:dyDescent="0.2">
      <c r="A74" s="94"/>
      <c r="B74" s="76"/>
      <c r="C74" s="90" t="s">
        <v>3256</v>
      </c>
      <c r="D74" s="79" t="s">
        <v>82</v>
      </c>
      <c r="E74" s="13" t="s">
        <v>3180</v>
      </c>
      <c r="F74" s="77" t="s">
        <v>3181</v>
      </c>
      <c r="G74" s="13">
        <v>44428</v>
      </c>
      <c r="H74" s="78" t="s">
        <v>3182</v>
      </c>
      <c r="I74" s="15">
        <v>45</v>
      </c>
      <c r="J74" s="15">
        <v>45</v>
      </c>
      <c r="K74" s="15">
        <v>30</v>
      </c>
      <c r="L74" s="15">
        <v>2</v>
      </c>
      <c r="M74" s="84">
        <v>15.1875</v>
      </c>
      <c r="N74" s="73">
        <v>15</v>
      </c>
      <c r="O74" s="64">
        <v>3000</v>
      </c>
      <c r="P74" s="65">
        <f>Table224523689101112131415161718192021222423456789101112131415161718192021222325[[#This Row],[PEMBULATAN]]*O74</f>
        <v>45000</v>
      </c>
    </row>
    <row r="75" spans="1:16" ht="32.25" customHeight="1" x14ac:dyDescent="0.2">
      <c r="A75" s="94"/>
      <c r="B75" s="76"/>
      <c r="C75" s="90" t="s">
        <v>3257</v>
      </c>
      <c r="D75" s="79" t="s">
        <v>82</v>
      </c>
      <c r="E75" s="13" t="s">
        <v>3180</v>
      </c>
      <c r="F75" s="77" t="s">
        <v>3181</v>
      </c>
      <c r="G75" s="13">
        <v>44428</v>
      </c>
      <c r="H75" s="78" t="s">
        <v>3182</v>
      </c>
      <c r="I75" s="15">
        <v>100</v>
      </c>
      <c r="J75" s="15">
        <v>60</v>
      </c>
      <c r="K75" s="15">
        <v>34</v>
      </c>
      <c r="L75" s="15">
        <v>12</v>
      </c>
      <c r="M75" s="84">
        <v>51</v>
      </c>
      <c r="N75" s="73">
        <v>51</v>
      </c>
      <c r="O75" s="64">
        <v>3000</v>
      </c>
      <c r="P75" s="65">
        <f>Table224523689101112131415161718192021222423456789101112131415161718192021222325[[#This Row],[PEMBULATAN]]*O75</f>
        <v>153000</v>
      </c>
    </row>
    <row r="76" spans="1:16" ht="32.25" customHeight="1" x14ac:dyDescent="0.2">
      <c r="A76" s="94"/>
      <c r="B76" s="76"/>
      <c r="C76" s="90" t="s">
        <v>3258</v>
      </c>
      <c r="D76" s="79" t="s">
        <v>82</v>
      </c>
      <c r="E76" s="13" t="s">
        <v>3180</v>
      </c>
      <c r="F76" s="77" t="s">
        <v>3181</v>
      </c>
      <c r="G76" s="13">
        <v>44428</v>
      </c>
      <c r="H76" s="78" t="s">
        <v>3182</v>
      </c>
      <c r="I76" s="15">
        <v>43</v>
      </c>
      <c r="J76" s="15">
        <v>35</v>
      </c>
      <c r="K76" s="15">
        <v>17</v>
      </c>
      <c r="L76" s="15">
        <v>5</v>
      </c>
      <c r="M76" s="84">
        <v>6.3962500000000002</v>
      </c>
      <c r="N76" s="73">
        <v>7</v>
      </c>
      <c r="O76" s="64">
        <v>3000</v>
      </c>
      <c r="P76" s="65">
        <f>Table224523689101112131415161718192021222423456789101112131415161718192021222325[[#This Row],[PEMBULATAN]]*O76</f>
        <v>21000</v>
      </c>
    </row>
    <row r="77" spans="1:16" ht="32.25" customHeight="1" x14ac:dyDescent="0.2">
      <c r="A77" s="94"/>
      <c r="B77" s="76"/>
      <c r="C77" s="90" t="s">
        <v>3259</v>
      </c>
      <c r="D77" s="79" t="s">
        <v>82</v>
      </c>
      <c r="E77" s="13" t="s">
        <v>3180</v>
      </c>
      <c r="F77" s="77" t="s">
        <v>3181</v>
      </c>
      <c r="G77" s="13">
        <v>44428</v>
      </c>
      <c r="H77" s="78" t="s">
        <v>3182</v>
      </c>
      <c r="I77" s="15">
        <v>23</v>
      </c>
      <c r="J77" s="15">
        <v>30</v>
      </c>
      <c r="K77" s="15">
        <v>14</v>
      </c>
      <c r="L77" s="15">
        <v>3</v>
      </c>
      <c r="M77" s="84">
        <v>2.415</v>
      </c>
      <c r="N77" s="73">
        <v>3</v>
      </c>
      <c r="O77" s="64">
        <v>3000</v>
      </c>
      <c r="P77" s="65">
        <f>Table224523689101112131415161718192021222423456789101112131415161718192021222325[[#This Row],[PEMBULATAN]]*O77</f>
        <v>9000</v>
      </c>
    </row>
    <row r="78" spans="1:16" ht="32.25" customHeight="1" x14ac:dyDescent="0.2">
      <c r="A78" s="94"/>
      <c r="B78" s="76"/>
      <c r="C78" s="90" t="s">
        <v>3260</v>
      </c>
      <c r="D78" s="79" t="s">
        <v>82</v>
      </c>
      <c r="E78" s="13" t="s">
        <v>3180</v>
      </c>
      <c r="F78" s="77" t="s">
        <v>3181</v>
      </c>
      <c r="G78" s="13">
        <v>44428</v>
      </c>
      <c r="H78" s="78" t="s">
        <v>3182</v>
      </c>
      <c r="I78" s="15">
        <v>40</v>
      </c>
      <c r="J78" s="15">
        <v>30</v>
      </c>
      <c r="K78" s="15">
        <v>15</v>
      </c>
      <c r="L78" s="15">
        <v>15</v>
      </c>
      <c r="M78" s="84">
        <v>4.5</v>
      </c>
      <c r="N78" s="73">
        <v>15</v>
      </c>
      <c r="O78" s="64">
        <v>3000</v>
      </c>
      <c r="P78" s="65">
        <f>Table224523689101112131415161718192021222423456789101112131415161718192021222325[[#This Row],[PEMBULATAN]]*O78</f>
        <v>45000</v>
      </c>
    </row>
    <row r="79" spans="1:16" ht="32.25" customHeight="1" x14ac:dyDescent="0.2">
      <c r="A79" s="94"/>
      <c r="B79" s="76"/>
      <c r="C79" s="90" t="s">
        <v>3261</v>
      </c>
      <c r="D79" s="79" t="s">
        <v>82</v>
      </c>
      <c r="E79" s="13" t="s">
        <v>3180</v>
      </c>
      <c r="F79" s="77" t="s">
        <v>3181</v>
      </c>
      <c r="G79" s="13">
        <v>44428</v>
      </c>
      <c r="H79" s="78" t="s">
        <v>3182</v>
      </c>
      <c r="I79" s="15">
        <v>45</v>
      </c>
      <c r="J79" s="15">
        <v>33</v>
      </c>
      <c r="K79" s="15">
        <v>7</v>
      </c>
      <c r="L79" s="15">
        <v>1</v>
      </c>
      <c r="M79" s="84">
        <v>2.5987499999999999</v>
      </c>
      <c r="N79" s="73">
        <v>3</v>
      </c>
      <c r="O79" s="64">
        <v>3000</v>
      </c>
      <c r="P79" s="65">
        <f>Table224523689101112131415161718192021222423456789101112131415161718192021222325[[#This Row],[PEMBULATAN]]*O79</f>
        <v>9000</v>
      </c>
    </row>
    <row r="80" spans="1:16" ht="32.25" customHeight="1" x14ac:dyDescent="0.2">
      <c r="A80" s="94"/>
      <c r="B80" s="76"/>
      <c r="C80" s="90" t="s">
        <v>3262</v>
      </c>
      <c r="D80" s="79" t="s">
        <v>82</v>
      </c>
      <c r="E80" s="13" t="s">
        <v>3180</v>
      </c>
      <c r="F80" s="77" t="s">
        <v>3181</v>
      </c>
      <c r="G80" s="13">
        <v>44428</v>
      </c>
      <c r="H80" s="78" t="s">
        <v>3182</v>
      </c>
      <c r="I80" s="15">
        <v>83</v>
      </c>
      <c r="J80" s="15">
        <v>38</v>
      </c>
      <c r="K80" s="15">
        <v>60</v>
      </c>
      <c r="L80" s="15">
        <v>23</v>
      </c>
      <c r="M80" s="84">
        <v>47.31</v>
      </c>
      <c r="N80" s="73">
        <v>48</v>
      </c>
      <c r="O80" s="64">
        <v>3000</v>
      </c>
      <c r="P80" s="65">
        <f>Table224523689101112131415161718192021222423456789101112131415161718192021222325[[#This Row],[PEMBULATAN]]*O80</f>
        <v>144000</v>
      </c>
    </row>
    <row r="81" spans="1:16" ht="32.25" customHeight="1" x14ac:dyDescent="0.2">
      <c r="A81" s="94"/>
      <c r="B81" s="76"/>
      <c r="C81" s="90" t="s">
        <v>3263</v>
      </c>
      <c r="D81" s="79" t="s">
        <v>82</v>
      </c>
      <c r="E81" s="13" t="s">
        <v>3180</v>
      </c>
      <c r="F81" s="77" t="s">
        <v>3181</v>
      </c>
      <c r="G81" s="13">
        <v>44428</v>
      </c>
      <c r="H81" s="78" t="s">
        <v>3182</v>
      </c>
      <c r="I81" s="15">
        <v>97</v>
      </c>
      <c r="J81" s="15">
        <v>55</v>
      </c>
      <c r="K81" s="15">
        <v>25</v>
      </c>
      <c r="L81" s="15">
        <v>13</v>
      </c>
      <c r="M81" s="84">
        <v>33.34375</v>
      </c>
      <c r="N81" s="73">
        <v>34</v>
      </c>
      <c r="O81" s="64">
        <v>3000</v>
      </c>
      <c r="P81" s="65">
        <f>Table224523689101112131415161718192021222423456789101112131415161718192021222325[[#This Row],[PEMBULATAN]]*O81</f>
        <v>102000</v>
      </c>
    </row>
    <row r="82" spans="1:16" ht="32.25" customHeight="1" x14ac:dyDescent="0.2">
      <c r="A82" s="94"/>
      <c r="B82" s="76"/>
      <c r="C82" s="90" t="s">
        <v>3264</v>
      </c>
      <c r="D82" s="79" t="s">
        <v>82</v>
      </c>
      <c r="E82" s="13" t="s">
        <v>3180</v>
      </c>
      <c r="F82" s="77" t="s">
        <v>3181</v>
      </c>
      <c r="G82" s="13">
        <v>44428</v>
      </c>
      <c r="H82" s="78" t="s">
        <v>3182</v>
      </c>
      <c r="I82" s="15">
        <v>80</v>
      </c>
      <c r="J82" s="15">
        <v>63</v>
      </c>
      <c r="K82" s="15">
        <v>13</v>
      </c>
      <c r="L82" s="15">
        <v>17</v>
      </c>
      <c r="M82" s="84">
        <v>16.38</v>
      </c>
      <c r="N82" s="73">
        <v>17</v>
      </c>
      <c r="O82" s="64">
        <v>3000</v>
      </c>
      <c r="P82" s="65">
        <f>Table224523689101112131415161718192021222423456789101112131415161718192021222325[[#This Row],[PEMBULATAN]]*O82</f>
        <v>51000</v>
      </c>
    </row>
    <row r="83" spans="1:16" ht="32.25" customHeight="1" x14ac:dyDescent="0.2">
      <c r="A83" s="94"/>
      <c r="B83" s="76"/>
      <c r="C83" s="90" t="s">
        <v>3265</v>
      </c>
      <c r="D83" s="79" t="s">
        <v>82</v>
      </c>
      <c r="E83" s="13" t="s">
        <v>3180</v>
      </c>
      <c r="F83" s="77" t="s">
        <v>3181</v>
      </c>
      <c r="G83" s="13">
        <v>44428</v>
      </c>
      <c r="H83" s="78" t="s">
        <v>3182</v>
      </c>
      <c r="I83" s="15">
        <v>56</v>
      </c>
      <c r="J83" s="15">
        <v>40</v>
      </c>
      <c r="K83" s="15">
        <v>23</v>
      </c>
      <c r="L83" s="15">
        <v>5</v>
      </c>
      <c r="M83" s="84">
        <v>12.88</v>
      </c>
      <c r="N83" s="73">
        <v>13</v>
      </c>
      <c r="O83" s="64">
        <v>3000</v>
      </c>
      <c r="P83" s="65">
        <f>Table224523689101112131415161718192021222423456789101112131415161718192021222325[[#This Row],[PEMBULATAN]]*O83</f>
        <v>39000</v>
      </c>
    </row>
    <row r="84" spans="1:16" ht="32.25" customHeight="1" x14ac:dyDescent="0.2">
      <c r="A84" s="94"/>
      <c r="B84" s="76"/>
      <c r="C84" s="90" t="s">
        <v>3266</v>
      </c>
      <c r="D84" s="79" t="s">
        <v>82</v>
      </c>
      <c r="E84" s="13" t="s">
        <v>3180</v>
      </c>
      <c r="F84" s="77" t="s">
        <v>3181</v>
      </c>
      <c r="G84" s="13">
        <v>44428</v>
      </c>
      <c r="H84" s="78" t="s">
        <v>3182</v>
      </c>
      <c r="I84" s="15">
        <v>25</v>
      </c>
      <c r="J84" s="15">
        <v>22</v>
      </c>
      <c r="K84" s="15">
        <v>20</v>
      </c>
      <c r="L84" s="15">
        <v>5</v>
      </c>
      <c r="M84" s="84">
        <v>2.75</v>
      </c>
      <c r="N84" s="73">
        <v>5</v>
      </c>
      <c r="O84" s="64">
        <v>3000</v>
      </c>
      <c r="P84" s="65">
        <f>Table224523689101112131415161718192021222423456789101112131415161718192021222325[[#This Row],[PEMBULATAN]]*O84</f>
        <v>15000</v>
      </c>
    </row>
    <row r="85" spans="1:16" ht="32.25" customHeight="1" x14ac:dyDescent="0.2">
      <c r="A85" s="94"/>
      <c r="B85" s="76"/>
      <c r="C85" s="90" t="s">
        <v>3267</v>
      </c>
      <c r="D85" s="79" t="s">
        <v>82</v>
      </c>
      <c r="E85" s="13" t="s">
        <v>3180</v>
      </c>
      <c r="F85" s="77" t="s">
        <v>3181</v>
      </c>
      <c r="G85" s="13">
        <v>44428</v>
      </c>
      <c r="H85" s="78" t="s">
        <v>3182</v>
      </c>
      <c r="I85" s="15">
        <v>60</v>
      </c>
      <c r="J85" s="15">
        <v>35</v>
      </c>
      <c r="K85" s="15">
        <v>93</v>
      </c>
      <c r="L85" s="15">
        <v>2</v>
      </c>
      <c r="M85" s="84">
        <v>48.825000000000003</v>
      </c>
      <c r="N85" s="73">
        <v>49</v>
      </c>
      <c r="O85" s="64">
        <v>3000</v>
      </c>
      <c r="P85" s="65">
        <f>Table224523689101112131415161718192021222423456789101112131415161718192021222325[[#This Row],[PEMBULATAN]]*O85</f>
        <v>147000</v>
      </c>
    </row>
    <row r="86" spans="1:16" ht="32.25" customHeight="1" x14ac:dyDescent="0.2">
      <c r="A86" s="94"/>
      <c r="B86" s="76"/>
      <c r="C86" s="90" t="s">
        <v>3268</v>
      </c>
      <c r="D86" s="79" t="s">
        <v>82</v>
      </c>
      <c r="E86" s="13" t="s">
        <v>3180</v>
      </c>
      <c r="F86" s="77" t="s">
        <v>3181</v>
      </c>
      <c r="G86" s="13">
        <v>44428</v>
      </c>
      <c r="H86" s="78" t="s">
        <v>3182</v>
      </c>
      <c r="I86" s="15">
        <v>74</v>
      </c>
      <c r="J86" s="15">
        <v>80</v>
      </c>
      <c r="K86" s="15">
        <v>20</v>
      </c>
      <c r="L86" s="15">
        <v>5</v>
      </c>
      <c r="M86" s="84">
        <v>29.6</v>
      </c>
      <c r="N86" s="73">
        <v>30</v>
      </c>
      <c r="O86" s="64">
        <v>3000</v>
      </c>
      <c r="P86" s="65">
        <f>Table224523689101112131415161718192021222423456789101112131415161718192021222325[[#This Row],[PEMBULATAN]]*O86</f>
        <v>90000</v>
      </c>
    </row>
    <row r="87" spans="1:16" ht="32.25" customHeight="1" x14ac:dyDescent="0.2">
      <c r="A87" s="94"/>
      <c r="B87" s="76"/>
      <c r="C87" s="90" t="s">
        <v>3269</v>
      </c>
      <c r="D87" s="79" t="s">
        <v>82</v>
      </c>
      <c r="E87" s="13" t="s">
        <v>3180</v>
      </c>
      <c r="F87" s="77" t="s">
        <v>3181</v>
      </c>
      <c r="G87" s="13">
        <v>44428</v>
      </c>
      <c r="H87" s="78" t="s">
        <v>3182</v>
      </c>
      <c r="I87" s="15">
        <v>96</v>
      </c>
      <c r="J87" s="15">
        <v>62</v>
      </c>
      <c r="K87" s="15">
        <v>28</v>
      </c>
      <c r="L87" s="15">
        <v>3</v>
      </c>
      <c r="M87" s="84">
        <v>41.664000000000001</v>
      </c>
      <c r="N87" s="73">
        <v>42</v>
      </c>
      <c r="O87" s="64">
        <v>3000</v>
      </c>
      <c r="P87" s="65">
        <f>Table224523689101112131415161718192021222423456789101112131415161718192021222325[[#This Row],[PEMBULATAN]]*O87</f>
        <v>126000</v>
      </c>
    </row>
    <row r="88" spans="1:16" ht="32.25" customHeight="1" x14ac:dyDescent="0.2">
      <c r="A88" s="94"/>
      <c r="B88" s="76"/>
      <c r="C88" s="90" t="s">
        <v>3270</v>
      </c>
      <c r="D88" s="79" t="s">
        <v>82</v>
      </c>
      <c r="E88" s="13" t="s">
        <v>3180</v>
      </c>
      <c r="F88" s="77" t="s">
        <v>3181</v>
      </c>
      <c r="G88" s="13">
        <v>44428</v>
      </c>
      <c r="H88" s="78" t="s">
        <v>3182</v>
      </c>
      <c r="I88" s="15">
        <v>86</v>
      </c>
      <c r="J88" s="15">
        <v>63</v>
      </c>
      <c r="K88" s="15">
        <v>30</v>
      </c>
      <c r="L88" s="15">
        <v>10</v>
      </c>
      <c r="M88" s="84">
        <v>40.634999999999998</v>
      </c>
      <c r="N88" s="73">
        <v>41</v>
      </c>
      <c r="O88" s="64">
        <v>3000</v>
      </c>
      <c r="P88" s="65">
        <f>Table224523689101112131415161718192021222423456789101112131415161718192021222325[[#This Row],[PEMBULATAN]]*O88</f>
        <v>123000</v>
      </c>
    </row>
    <row r="89" spans="1:16" ht="32.25" customHeight="1" x14ac:dyDescent="0.2">
      <c r="A89" s="94"/>
      <c r="B89" s="76"/>
      <c r="C89" s="90" t="s">
        <v>3271</v>
      </c>
      <c r="D89" s="79" t="s">
        <v>82</v>
      </c>
      <c r="E89" s="13" t="s">
        <v>3180</v>
      </c>
      <c r="F89" s="77" t="s">
        <v>3181</v>
      </c>
      <c r="G89" s="13">
        <v>44428</v>
      </c>
      <c r="H89" s="78" t="s">
        <v>3182</v>
      </c>
      <c r="I89" s="15">
        <v>40</v>
      </c>
      <c r="J89" s="15">
        <v>38</v>
      </c>
      <c r="K89" s="15">
        <v>5</v>
      </c>
      <c r="L89" s="15">
        <v>2</v>
      </c>
      <c r="M89" s="84">
        <v>1.9</v>
      </c>
      <c r="N89" s="73">
        <v>2</v>
      </c>
      <c r="O89" s="64">
        <v>3000</v>
      </c>
      <c r="P89" s="65">
        <f>Table224523689101112131415161718192021222423456789101112131415161718192021222325[[#This Row],[PEMBULATAN]]*O89</f>
        <v>6000</v>
      </c>
    </row>
    <row r="90" spans="1:16" ht="32.25" customHeight="1" x14ac:dyDescent="0.2">
      <c r="A90" s="94"/>
      <c r="B90" s="76"/>
      <c r="C90" s="90" t="s">
        <v>3272</v>
      </c>
      <c r="D90" s="79" t="s">
        <v>82</v>
      </c>
      <c r="E90" s="13" t="s">
        <v>3180</v>
      </c>
      <c r="F90" s="77" t="s">
        <v>3181</v>
      </c>
      <c r="G90" s="13">
        <v>44428</v>
      </c>
      <c r="H90" s="78" t="s">
        <v>3182</v>
      </c>
      <c r="I90" s="15">
        <v>55</v>
      </c>
      <c r="J90" s="15">
        <v>40</v>
      </c>
      <c r="K90" s="15">
        <v>33</v>
      </c>
      <c r="L90" s="15">
        <v>2</v>
      </c>
      <c r="M90" s="84">
        <v>18.149999999999999</v>
      </c>
      <c r="N90" s="73">
        <v>18</v>
      </c>
      <c r="O90" s="64">
        <v>3000</v>
      </c>
      <c r="P90" s="65">
        <f>Table224523689101112131415161718192021222423456789101112131415161718192021222325[[#This Row],[PEMBULATAN]]*O90</f>
        <v>54000</v>
      </c>
    </row>
    <row r="91" spans="1:16" ht="32.25" customHeight="1" x14ac:dyDescent="0.2">
      <c r="A91" s="94"/>
      <c r="B91" s="76"/>
      <c r="C91" s="90" t="s">
        <v>3273</v>
      </c>
      <c r="D91" s="79" t="s">
        <v>82</v>
      </c>
      <c r="E91" s="13" t="s">
        <v>3180</v>
      </c>
      <c r="F91" s="77" t="s">
        <v>3181</v>
      </c>
      <c r="G91" s="13">
        <v>44428</v>
      </c>
      <c r="H91" s="78" t="s">
        <v>3182</v>
      </c>
      <c r="I91" s="15">
        <v>101</v>
      </c>
      <c r="J91" s="15">
        <v>57</v>
      </c>
      <c r="K91" s="15">
        <v>33</v>
      </c>
      <c r="L91" s="15">
        <v>9</v>
      </c>
      <c r="M91" s="84">
        <v>47.495249999999999</v>
      </c>
      <c r="N91" s="73">
        <v>48</v>
      </c>
      <c r="O91" s="64">
        <v>3000</v>
      </c>
      <c r="P91" s="65">
        <f>Table224523689101112131415161718192021222423456789101112131415161718192021222325[[#This Row],[PEMBULATAN]]*O91</f>
        <v>144000</v>
      </c>
    </row>
    <row r="92" spans="1:16" ht="32.25" customHeight="1" x14ac:dyDescent="0.2">
      <c r="A92" s="94"/>
      <c r="B92" s="76"/>
      <c r="C92" s="90" t="s">
        <v>3274</v>
      </c>
      <c r="D92" s="79" t="s">
        <v>82</v>
      </c>
      <c r="E92" s="13" t="s">
        <v>3180</v>
      </c>
      <c r="F92" s="77" t="s">
        <v>3181</v>
      </c>
      <c r="G92" s="13">
        <v>44428</v>
      </c>
      <c r="H92" s="78" t="s">
        <v>3182</v>
      </c>
      <c r="I92" s="15">
        <v>100</v>
      </c>
      <c r="J92" s="15">
        <v>56</v>
      </c>
      <c r="K92" s="15">
        <v>43</v>
      </c>
      <c r="L92" s="15">
        <v>2</v>
      </c>
      <c r="M92" s="84">
        <v>60.2</v>
      </c>
      <c r="N92" s="73">
        <v>60</v>
      </c>
      <c r="O92" s="64">
        <v>3000</v>
      </c>
      <c r="P92" s="65">
        <f>Table224523689101112131415161718192021222423456789101112131415161718192021222325[[#This Row],[PEMBULATAN]]*O92</f>
        <v>180000</v>
      </c>
    </row>
    <row r="93" spans="1:16" ht="32.25" customHeight="1" x14ac:dyDescent="0.2">
      <c r="A93" s="94"/>
      <c r="B93" s="76"/>
      <c r="C93" s="90" t="s">
        <v>3275</v>
      </c>
      <c r="D93" s="79" t="s">
        <v>82</v>
      </c>
      <c r="E93" s="13" t="s">
        <v>3180</v>
      </c>
      <c r="F93" s="77" t="s">
        <v>3181</v>
      </c>
      <c r="G93" s="13">
        <v>44428</v>
      </c>
      <c r="H93" s="78" t="s">
        <v>3182</v>
      </c>
      <c r="I93" s="15">
        <v>45</v>
      </c>
      <c r="J93" s="15">
        <v>50</v>
      </c>
      <c r="K93" s="15">
        <v>62</v>
      </c>
      <c r="L93" s="15">
        <v>9</v>
      </c>
      <c r="M93" s="84">
        <v>34.875</v>
      </c>
      <c r="N93" s="73">
        <v>35</v>
      </c>
      <c r="O93" s="64">
        <v>3000</v>
      </c>
      <c r="P93" s="65">
        <f>Table224523689101112131415161718192021222423456789101112131415161718192021222325[[#This Row],[PEMBULATAN]]*O93</f>
        <v>105000</v>
      </c>
    </row>
    <row r="94" spans="1:16" ht="32.25" customHeight="1" x14ac:dyDescent="0.2">
      <c r="A94" s="94"/>
      <c r="B94" s="76"/>
      <c r="C94" s="90" t="s">
        <v>3276</v>
      </c>
      <c r="D94" s="79" t="s">
        <v>82</v>
      </c>
      <c r="E94" s="13" t="s">
        <v>3180</v>
      </c>
      <c r="F94" s="77" t="s">
        <v>3181</v>
      </c>
      <c r="G94" s="13">
        <v>44428</v>
      </c>
      <c r="H94" s="78" t="s">
        <v>3182</v>
      </c>
      <c r="I94" s="15">
        <v>50</v>
      </c>
      <c r="J94" s="15">
        <v>40</v>
      </c>
      <c r="K94" s="15">
        <v>14</v>
      </c>
      <c r="L94" s="15">
        <v>5</v>
      </c>
      <c r="M94" s="84">
        <v>7</v>
      </c>
      <c r="N94" s="73">
        <v>7</v>
      </c>
      <c r="O94" s="64">
        <v>3000</v>
      </c>
      <c r="P94" s="65">
        <f>Table224523689101112131415161718192021222423456789101112131415161718192021222325[[#This Row],[PEMBULATAN]]*O94</f>
        <v>21000</v>
      </c>
    </row>
    <row r="95" spans="1:16" ht="32.25" customHeight="1" x14ac:dyDescent="0.2">
      <c r="A95" s="94"/>
      <c r="B95" s="76"/>
      <c r="C95" s="90" t="s">
        <v>3277</v>
      </c>
      <c r="D95" s="79" t="s">
        <v>82</v>
      </c>
      <c r="E95" s="13" t="s">
        <v>3180</v>
      </c>
      <c r="F95" s="77" t="s">
        <v>3181</v>
      </c>
      <c r="G95" s="13">
        <v>44428</v>
      </c>
      <c r="H95" s="78" t="s">
        <v>3182</v>
      </c>
      <c r="I95" s="15">
        <v>83</v>
      </c>
      <c r="J95" s="15">
        <v>30</v>
      </c>
      <c r="K95" s="15">
        <v>60</v>
      </c>
      <c r="L95" s="15">
        <v>13</v>
      </c>
      <c r="M95" s="84">
        <v>37.35</v>
      </c>
      <c r="N95" s="73">
        <v>38</v>
      </c>
      <c r="O95" s="64">
        <v>3000</v>
      </c>
      <c r="P95" s="65">
        <f>Table224523689101112131415161718192021222423456789101112131415161718192021222325[[#This Row],[PEMBULATAN]]*O95</f>
        <v>114000</v>
      </c>
    </row>
    <row r="96" spans="1:16" ht="32.25" customHeight="1" x14ac:dyDescent="0.2">
      <c r="A96" s="94"/>
      <c r="B96" s="76"/>
      <c r="C96" s="90" t="s">
        <v>3278</v>
      </c>
      <c r="D96" s="79" t="s">
        <v>82</v>
      </c>
      <c r="E96" s="13" t="s">
        <v>3180</v>
      </c>
      <c r="F96" s="77" t="s">
        <v>3181</v>
      </c>
      <c r="G96" s="13">
        <v>44428</v>
      </c>
      <c r="H96" s="78" t="s">
        <v>3182</v>
      </c>
      <c r="I96" s="15">
        <v>65</v>
      </c>
      <c r="J96" s="15">
        <v>50</v>
      </c>
      <c r="K96" s="15">
        <v>18</v>
      </c>
      <c r="L96" s="15">
        <v>4</v>
      </c>
      <c r="M96" s="84">
        <v>14.625</v>
      </c>
      <c r="N96" s="73">
        <v>15</v>
      </c>
      <c r="O96" s="64">
        <v>3000</v>
      </c>
      <c r="P96" s="65">
        <f>Table224523689101112131415161718192021222423456789101112131415161718192021222325[[#This Row],[PEMBULATAN]]*O96</f>
        <v>45000</v>
      </c>
    </row>
    <row r="97" spans="1:16" ht="32.25" customHeight="1" x14ac:dyDescent="0.2">
      <c r="A97" s="94"/>
      <c r="B97" s="76"/>
      <c r="C97" s="90" t="s">
        <v>3279</v>
      </c>
      <c r="D97" s="79" t="s">
        <v>82</v>
      </c>
      <c r="E97" s="13" t="s">
        <v>3180</v>
      </c>
      <c r="F97" s="77" t="s">
        <v>3181</v>
      </c>
      <c r="G97" s="13">
        <v>44428</v>
      </c>
      <c r="H97" s="78" t="s">
        <v>3182</v>
      </c>
      <c r="I97" s="15">
        <v>100</v>
      </c>
      <c r="J97" s="15">
        <v>58</v>
      </c>
      <c r="K97" s="15">
        <v>33</v>
      </c>
      <c r="L97" s="15">
        <v>10</v>
      </c>
      <c r="M97" s="84">
        <v>47.85</v>
      </c>
      <c r="N97" s="73">
        <v>48</v>
      </c>
      <c r="O97" s="64">
        <v>3000</v>
      </c>
      <c r="P97" s="65">
        <f>Table224523689101112131415161718192021222423456789101112131415161718192021222325[[#This Row],[PEMBULATAN]]*O97</f>
        <v>144000</v>
      </c>
    </row>
    <row r="98" spans="1:16" ht="32.25" customHeight="1" x14ac:dyDescent="0.2">
      <c r="A98" s="94"/>
      <c r="B98" s="76"/>
      <c r="C98" s="90" t="s">
        <v>3280</v>
      </c>
      <c r="D98" s="79" t="s">
        <v>82</v>
      </c>
      <c r="E98" s="13" t="s">
        <v>3180</v>
      </c>
      <c r="F98" s="77" t="s">
        <v>3181</v>
      </c>
      <c r="G98" s="13">
        <v>44428</v>
      </c>
      <c r="H98" s="78" t="s">
        <v>3182</v>
      </c>
      <c r="I98" s="15">
        <v>36</v>
      </c>
      <c r="J98" s="15">
        <v>44</v>
      </c>
      <c r="K98" s="15">
        <v>18</v>
      </c>
      <c r="L98" s="15">
        <v>15</v>
      </c>
      <c r="M98" s="84">
        <v>7.1280000000000001</v>
      </c>
      <c r="N98" s="73">
        <v>15</v>
      </c>
      <c r="O98" s="64">
        <v>3000</v>
      </c>
      <c r="P98" s="65">
        <f>Table224523689101112131415161718192021222423456789101112131415161718192021222325[[#This Row],[PEMBULATAN]]*O98</f>
        <v>45000</v>
      </c>
    </row>
    <row r="99" spans="1:16" ht="32.25" customHeight="1" x14ac:dyDescent="0.2">
      <c r="A99" s="94"/>
      <c r="B99" s="76"/>
      <c r="C99" s="90" t="s">
        <v>3281</v>
      </c>
      <c r="D99" s="79" t="s">
        <v>82</v>
      </c>
      <c r="E99" s="13" t="s">
        <v>3180</v>
      </c>
      <c r="F99" s="77" t="s">
        <v>3181</v>
      </c>
      <c r="G99" s="13">
        <v>44428</v>
      </c>
      <c r="H99" s="78" t="s">
        <v>3182</v>
      </c>
      <c r="I99" s="15">
        <v>84</v>
      </c>
      <c r="J99" s="15">
        <v>57</v>
      </c>
      <c r="K99" s="15">
        <v>26</v>
      </c>
      <c r="L99" s="15">
        <v>21</v>
      </c>
      <c r="M99" s="84">
        <v>31.122</v>
      </c>
      <c r="N99" s="73">
        <v>31</v>
      </c>
      <c r="O99" s="64">
        <v>3000</v>
      </c>
      <c r="P99" s="65">
        <f>Table224523689101112131415161718192021222423456789101112131415161718192021222325[[#This Row],[PEMBULATAN]]*O99</f>
        <v>93000</v>
      </c>
    </row>
    <row r="100" spans="1:16" ht="32.25" customHeight="1" x14ac:dyDescent="0.2">
      <c r="A100" s="94"/>
      <c r="B100" s="76"/>
      <c r="C100" s="90" t="s">
        <v>3282</v>
      </c>
      <c r="D100" s="79" t="s">
        <v>82</v>
      </c>
      <c r="E100" s="13" t="s">
        <v>3180</v>
      </c>
      <c r="F100" s="77" t="s">
        <v>3181</v>
      </c>
      <c r="G100" s="13">
        <v>44428</v>
      </c>
      <c r="H100" s="78" t="s">
        <v>3182</v>
      </c>
      <c r="I100" s="15">
        <v>40</v>
      </c>
      <c r="J100" s="15">
        <v>24</v>
      </c>
      <c r="K100" s="15">
        <v>30</v>
      </c>
      <c r="L100" s="15">
        <v>7</v>
      </c>
      <c r="M100" s="84">
        <v>7.2</v>
      </c>
      <c r="N100" s="73">
        <v>7</v>
      </c>
      <c r="O100" s="64">
        <v>3000</v>
      </c>
      <c r="P100" s="65">
        <f>Table224523689101112131415161718192021222423456789101112131415161718192021222325[[#This Row],[PEMBULATAN]]*O100</f>
        <v>21000</v>
      </c>
    </row>
    <row r="101" spans="1:16" ht="32.25" customHeight="1" x14ac:dyDescent="0.2">
      <c r="A101" s="94"/>
      <c r="B101" s="76"/>
      <c r="C101" s="90" t="s">
        <v>3283</v>
      </c>
      <c r="D101" s="79" t="s">
        <v>82</v>
      </c>
      <c r="E101" s="13" t="s">
        <v>3180</v>
      </c>
      <c r="F101" s="77" t="s">
        <v>3181</v>
      </c>
      <c r="G101" s="13">
        <v>44428</v>
      </c>
      <c r="H101" s="78" t="s">
        <v>3182</v>
      </c>
      <c r="I101" s="15">
        <v>33</v>
      </c>
      <c r="J101" s="15">
        <v>30</v>
      </c>
      <c r="K101" s="15">
        <v>22</v>
      </c>
      <c r="L101" s="15">
        <v>5</v>
      </c>
      <c r="M101" s="84">
        <v>5.4450000000000003</v>
      </c>
      <c r="N101" s="73">
        <v>6</v>
      </c>
      <c r="O101" s="64">
        <v>3000</v>
      </c>
      <c r="P101" s="65">
        <f>Table224523689101112131415161718192021222423456789101112131415161718192021222325[[#This Row],[PEMBULATAN]]*O101</f>
        <v>18000</v>
      </c>
    </row>
    <row r="102" spans="1:16" ht="32.25" customHeight="1" x14ac:dyDescent="0.2">
      <c r="A102" s="94"/>
      <c r="B102" s="76"/>
      <c r="C102" s="90" t="s">
        <v>3284</v>
      </c>
      <c r="D102" s="79" t="s">
        <v>82</v>
      </c>
      <c r="E102" s="13" t="s">
        <v>3180</v>
      </c>
      <c r="F102" s="77" t="s">
        <v>3181</v>
      </c>
      <c r="G102" s="13">
        <v>44428</v>
      </c>
      <c r="H102" s="78" t="s">
        <v>3182</v>
      </c>
      <c r="I102" s="15">
        <v>48</v>
      </c>
      <c r="J102" s="15">
        <v>40</v>
      </c>
      <c r="K102" s="15">
        <v>36</v>
      </c>
      <c r="L102" s="15">
        <v>12</v>
      </c>
      <c r="M102" s="84">
        <v>17.28</v>
      </c>
      <c r="N102" s="73">
        <v>17</v>
      </c>
      <c r="O102" s="64">
        <v>3000</v>
      </c>
      <c r="P102" s="65">
        <f>Table224523689101112131415161718192021222423456789101112131415161718192021222325[[#This Row],[PEMBULATAN]]*O102</f>
        <v>51000</v>
      </c>
    </row>
    <row r="103" spans="1:16" ht="32.25" customHeight="1" x14ac:dyDescent="0.2">
      <c r="A103" s="94"/>
      <c r="B103" s="76"/>
      <c r="C103" s="90" t="s">
        <v>3285</v>
      </c>
      <c r="D103" s="79" t="s">
        <v>82</v>
      </c>
      <c r="E103" s="13" t="s">
        <v>3180</v>
      </c>
      <c r="F103" s="77" t="s">
        <v>3181</v>
      </c>
      <c r="G103" s="13">
        <v>44428</v>
      </c>
      <c r="H103" s="78" t="s">
        <v>3182</v>
      </c>
      <c r="I103" s="15">
        <v>103</v>
      </c>
      <c r="J103" s="15">
        <v>56</v>
      </c>
      <c r="K103" s="15">
        <v>33</v>
      </c>
      <c r="L103" s="15">
        <v>14</v>
      </c>
      <c r="M103" s="84">
        <v>47.585999999999999</v>
      </c>
      <c r="N103" s="73">
        <v>48</v>
      </c>
      <c r="O103" s="64">
        <v>3000</v>
      </c>
      <c r="P103" s="65">
        <f>Table224523689101112131415161718192021222423456789101112131415161718192021222325[[#This Row],[PEMBULATAN]]*O103</f>
        <v>144000</v>
      </c>
    </row>
    <row r="104" spans="1:16" ht="32.25" customHeight="1" x14ac:dyDescent="0.2">
      <c r="A104" s="94"/>
      <c r="B104" s="76"/>
      <c r="C104" s="90" t="s">
        <v>3286</v>
      </c>
      <c r="D104" s="79" t="s">
        <v>82</v>
      </c>
      <c r="E104" s="13" t="s">
        <v>3180</v>
      </c>
      <c r="F104" s="77" t="s">
        <v>3181</v>
      </c>
      <c r="G104" s="13">
        <v>44428</v>
      </c>
      <c r="H104" s="78" t="s">
        <v>3182</v>
      </c>
      <c r="I104" s="15">
        <v>94</v>
      </c>
      <c r="J104" s="15">
        <v>60</v>
      </c>
      <c r="K104" s="15">
        <v>40</v>
      </c>
      <c r="L104" s="15">
        <v>1</v>
      </c>
      <c r="M104" s="84">
        <v>56.4</v>
      </c>
      <c r="N104" s="73">
        <v>57</v>
      </c>
      <c r="O104" s="64">
        <v>3000</v>
      </c>
      <c r="P104" s="65">
        <f>Table224523689101112131415161718192021222423456789101112131415161718192021222325[[#This Row],[PEMBULATAN]]*O104</f>
        <v>171000</v>
      </c>
    </row>
    <row r="105" spans="1:16" ht="32.25" customHeight="1" x14ac:dyDescent="0.2">
      <c r="A105" s="94"/>
      <c r="B105" s="76"/>
      <c r="C105" s="90" t="s">
        <v>3287</v>
      </c>
      <c r="D105" s="79" t="s">
        <v>82</v>
      </c>
      <c r="E105" s="13" t="s">
        <v>3180</v>
      </c>
      <c r="F105" s="77" t="s">
        <v>3181</v>
      </c>
      <c r="G105" s="13">
        <v>44428</v>
      </c>
      <c r="H105" s="78" t="s">
        <v>3182</v>
      </c>
      <c r="I105" s="15">
        <v>64</v>
      </c>
      <c r="J105" s="15">
        <v>62</v>
      </c>
      <c r="K105" s="15">
        <v>27</v>
      </c>
      <c r="L105" s="15">
        <v>9</v>
      </c>
      <c r="M105" s="84">
        <v>26.783999999999999</v>
      </c>
      <c r="N105" s="73">
        <v>27</v>
      </c>
      <c r="O105" s="64">
        <v>3000</v>
      </c>
      <c r="P105" s="65">
        <f>Table224523689101112131415161718192021222423456789101112131415161718192021222325[[#This Row],[PEMBULATAN]]*O105</f>
        <v>81000</v>
      </c>
    </row>
    <row r="106" spans="1:16" ht="32.25" customHeight="1" x14ac:dyDescent="0.2">
      <c r="A106" s="94"/>
      <c r="B106" s="76"/>
      <c r="C106" s="90" t="s">
        <v>3288</v>
      </c>
      <c r="D106" s="79" t="s">
        <v>82</v>
      </c>
      <c r="E106" s="13" t="s">
        <v>3180</v>
      </c>
      <c r="F106" s="77" t="s">
        <v>3181</v>
      </c>
      <c r="G106" s="13">
        <v>44428</v>
      </c>
      <c r="H106" s="78" t="s">
        <v>3182</v>
      </c>
      <c r="I106" s="15">
        <v>90</v>
      </c>
      <c r="J106" s="15">
        <v>54</v>
      </c>
      <c r="K106" s="15">
        <v>23</v>
      </c>
      <c r="L106" s="15">
        <v>4</v>
      </c>
      <c r="M106" s="84">
        <v>27.945</v>
      </c>
      <c r="N106" s="73">
        <v>28</v>
      </c>
      <c r="O106" s="64">
        <v>3000</v>
      </c>
      <c r="P106" s="65">
        <f>Table224523689101112131415161718192021222423456789101112131415161718192021222325[[#This Row],[PEMBULATAN]]*O106</f>
        <v>84000</v>
      </c>
    </row>
    <row r="107" spans="1:16" ht="32.25" customHeight="1" x14ac:dyDescent="0.2">
      <c r="A107" s="94"/>
      <c r="B107" s="76"/>
      <c r="C107" s="90" t="s">
        <v>3289</v>
      </c>
      <c r="D107" s="79" t="s">
        <v>82</v>
      </c>
      <c r="E107" s="13" t="s">
        <v>3180</v>
      </c>
      <c r="F107" s="77" t="s">
        <v>3181</v>
      </c>
      <c r="G107" s="13">
        <v>44428</v>
      </c>
      <c r="H107" s="78" t="s">
        <v>3182</v>
      </c>
      <c r="I107" s="15">
        <v>60</v>
      </c>
      <c r="J107" s="15">
        <v>56</v>
      </c>
      <c r="K107" s="15">
        <v>35</v>
      </c>
      <c r="L107" s="15">
        <v>6</v>
      </c>
      <c r="M107" s="84">
        <v>29.4</v>
      </c>
      <c r="N107" s="73">
        <v>30</v>
      </c>
      <c r="O107" s="64">
        <v>3000</v>
      </c>
      <c r="P107" s="65">
        <f>Table224523689101112131415161718192021222423456789101112131415161718192021222325[[#This Row],[PEMBULATAN]]*O107</f>
        <v>90000</v>
      </c>
    </row>
    <row r="108" spans="1:16" ht="32.25" customHeight="1" x14ac:dyDescent="0.2">
      <c r="A108" s="94"/>
      <c r="B108" s="76"/>
      <c r="C108" s="90" t="s">
        <v>3290</v>
      </c>
      <c r="D108" s="79" t="s">
        <v>82</v>
      </c>
      <c r="E108" s="13" t="s">
        <v>3180</v>
      </c>
      <c r="F108" s="77" t="s">
        <v>3181</v>
      </c>
      <c r="G108" s="13">
        <v>44428</v>
      </c>
      <c r="H108" s="78" t="s">
        <v>3182</v>
      </c>
      <c r="I108" s="15">
        <v>27</v>
      </c>
      <c r="J108" s="15">
        <v>24</v>
      </c>
      <c r="K108" s="15">
        <v>15</v>
      </c>
      <c r="L108" s="15">
        <v>15</v>
      </c>
      <c r="M108" s="84">
        <v>2.4300000000000002</v>
      </c>
      <c r="N108" s="73">
        <v>15</v>
      </c>
      <c r="O108" s="64">
        <v>3000</v>
      </c>
      <c r="P108" s="65">
        <f>Table224523689101112131415161718192021222423456789101112131415161718192021222325[[#This Row],[PEMBULATAN]]*O108</f>
        <v>45000</v>
      </c>
    </row>
    <row r="109" spans="1:16" ht="32.25" customHeight="1" x14ac:dyDescent="0.2">
      <c r="A109" s="94"/>
      <c r="B109" s="76"/>
      <c r="C109" s="90" t="s">
        <v>3291</v>
      </c>
      <c r="D109" s="79" t="s">
        <v>82</v>
      </c>
      <c r="E109" s="13" t="s">
        <v>3180</v>
      </c>
      <c r="F109" s="77" t="s">
        <v>3181</v>
      </c>
      <c r="G109" s="13">
        <v>44428</v>
      </c>
      <c r="H109" s="78" t="s">
        <v>3182</v>
      </c>
      <c r="I109" s="15">
        <v>90</v>
      </c>
      <c r="J109" s="15">
        <v>58</v>
      </c>
      <c r="K109" s="15">
        <v>12</v>
      </c>
      <c r="L109" s="15">
        <v>21</v>
      </c>
      <c r="M109" s="84">
        <v>15.66</v>
      </c>
      <c r="N109" s="73">
        <v>21</v>
      </c>
      <c r="O109" s="64">
        <v>3000</v>
      </c>
      <c r="P109" s="65">
        <f>Table224523689101112131415161718192021222423456789101112131415161718192021222325[[#This Row],[PEMBULATAN]]*O109</f>
        <v>63000</v>
      </c>
    </row>
    <row r="110" spans="1:16" ht="32.25" customHeight="1" x14ac:dyDescent="0.2">
      <c r="A110" s="93"/>
      <c r="B110" s="76"/>
      <c r="C110" s="90" t="s">
        <v>3292</v>
      </c>
      <c r="D110" s="79" t="s">
        <v>82</v>
      </c>
      <c r="E110" s="13" t="s">
        <v>3180</v>
      </c>
      <c r="F110" s="77" t="s">
        <v>3181</v>
      </c>
      <c r="G110" s="13">
        <v>44428</v>
      </c>
      <c r="H110" s="78" t="s">
        <v>3182</v>
      </c>
      <c r="I110" s="15">
        <v>67</v>
      </c>
      <c r="J110" s="15">
        <v>60</v>
      </c>
      <c r="K110" s="15">
        <v>22</v>
      </c>
      <c r="L110" s="15">
        <v>15</v>
      </c>
      <c r="M110" s="84">
        <v>22.11</v>
      </c>
      <c r="N110" s="73">
        <v>22</v>
      </c>
      <c r="O110" s="64">
        <v>3000</v>
      </c>
      <c r="P110" s="65">
        <f>Table224523689101112131415161718192021222423456789101112131415161718192021222325[[#This Row],[PEMBULATAN]]*O110</f>
        <v>66000</v>
      </c>
    </row>
    <row r="111" spans="1:16" ht="32.25" customHeight="1" x14ac:dyDescent="0.2">
      <c r="A111" s="93"/>
      <c r="B111" s="76"/>
      <c r="C111" s="90" t="s">
        <v>3293</v>
      </c>
      <c r="D111" s="79" t="s">
        <v>82</v>
      </c>
      <c r="E111" s="13" t="s">
        <v>3180</v>
      </c>
      <c r="F111" s="77" t="s">
        <v>3181</v>
      </c>
      <c r="G111" s="13">
        <v>44428</v>
      </c>
      <c r="H111" s="78" t="s">
        <v>3182</v>
      </c>
      <c r="I111" s="15">
        <v>93</v>
      </c>
      <c r="J111" s="15">
        <v>50</v>
      </c>
      <c r="K111" s="15">
        <v>40</v>
      </c>
      <c r="L111" s="15">
        <v>8</v>
      </c>
      <c r="M111" s="84">
        <v>46.5</v>
      </c>
      <c r="N111" s="73">
        <v>47</v>
      </c>
      <c r="O111" s="64">
        <v>3000</v>
      </c>
      <c r="P111" s="65">
        <f>Table224523689101112131415161718192021222423456789101112131415161718192021222325[[#This Row],[PEMBULATAN]]*O111</f>
        <v>141000</v>
      </c>
    </row>
    <row r="112" spans="1:16" ht="32.25" customHeight="1" x14ac:dyDescent="0.2">
      <c r="A112" s="93"/>
      <c r="B112" s="76"/>
      <c r="C112" s="90" t="s">
        <v>3294</v>
      </c>
      <c r="D112" s="79" t="s">
        <v>82</v>
      </c>
      <c r="E112" s="13" t="s">
        <v>3180</v>
      </c>
      <c r="F112" s="77" t="s">
        <v>3181</v>
      </c>
      <c r="G112" s="13">
        <v>44428</v>
      </c>
      <c r="H112" s="78" t="s">
        <v>3182</v>
      </c>
      <c r="I112" s="15">
        <v>80</v>
      </c>
      <c r="J112" s="15">
        <v>54</v>
      </c>
      <c r="K112" s="15">
        <v>30</v>
      </c>
      <c r="L112" s="15">
        <v>14</v>
      </c>
      <c r="M112" s="84">
        <v>32.4</v>
      </c>
      <c r="N112" s="73">
        <v>33</v>
      </c>
      <c r="O112" s="64">
        <v>3000</v>
      </c>
      <c r="P112" s="65">
        <f>Table224523689101112131415161718192021222423456789101112131415161718192021222325[[#This Row],[PEMBULATAN]]*O112</f>
        <v>99000</v>
      </c>
    </row>
    <row r="113" spans="1:16" ht="32.25" customHeight="1" x14ac:dyDescent="0.2">
      <c r="A113" s="93"/>
      <c r="B113" s="76"/>
      <c r="C113" s="90" t="s">
        <v>3295</v>
      </c>
      <c r="D113" s="79" t="s">
        <v>82</v>
      </c>
      <c r="E113" s="13" t="s">
        <v>3180</v>
      </c>
      <c r="F113" s="77" t="s">
        <v>3181</v>
      </c>
      <c r="G113" s="13">
        <v>44428</v>
      </c>
      <c r="H113" s="78" t="s">
        <v>3182</v>
      </c>
      <c r="I113" s="15">
        <v>70</v>
      </c>
      <c r="J113" s="15">
        <v>57</v>
      </c>
      <c r="K113" s="15">
        <v>32</v>
      </c>
      <c r="L113" s="15">
        <v>4</v>
      </c>
      <c r="M113" s="84">
        <v>31.92</v>
      </c>
      <c r="N113" s="73">
        <v>32</v>
      </c>
      <c r="O113" s="64">
        <v>3000</v>
      </c>
      <c r="P113" s="65">
        <f>Table224523689101112131415161718192021222423456789101112131415161718192021222325[[#This Row],[PEMBULATAN]]*O113</f>
        <v>96000</v>
      </c>
    </row>
    <row r="114" spans="1:16" ht="32.25" customHeight="1" x14ac:dyDescent="0.2">
      <c r="A114" s="93"/>
      <c r="B114" s="76"/>
      <c r="C114" s="90" t="s">
        <v>3296</v>
      </c>
      <c r="D114" s="79" t="s">
        <v>82</v>
      </c>
      <c r="E114" s="13" t="s">
        <v>3180</v>
      </c>
      <c r="F114" s="77" t="s">
        <v>3181</v>
      </c>
      <c r="G114" s="13">
        <v>44428</v>
      </c>
      <c r="H114" s="78" t="s">
        <v>3182</v>
      </c>
      <c r="I114" s="15">
        <v>70</v>
      </c>
      <c r="J114" s="15">
        <v>60</v>
      </c>
      <c r="K114" s="15">
        <v>20</v>
      </c>
      <c r="L114" s="15">
        <v>2</v>
      </c>
      <c r="M114" s="84">
        <v>21</v>
      </c>
      <c r="N114" s="73">
        <v>21</v>
      </c>
      <c r="O114" s="64">
        <v>3000</v>
      </c>
      <c r="P114" s="65">
        <f>Table224523689101112131415161718192021222423456789101112131415161718192021222325[[#This Row],[PEMBULATAN]]*O114</f>
        <v>63000</v>
      </c>
    </row>
    <row r="115" spans="1:16" ht="32.25" customHeight="1" x14ac:dyDescent="0.2">
      <c r="A115" s="93"/>
      <c r="B115" s="76"/>
      <c r="C115" s="90" t="s">
        <v>3297</v>
      </c>
      <c r="D115" s="79" t="s">
        <v>82</v>
      </c>
      <c r="E115" s="13" t="s">
        <v>3180</v>
      </c>
      <c r="F115" s="77" t="s">
        <v>3181</v>
      </c>
      <c r="G115" s="13">
        <v>44428</v>
      </c>
      <c r="H115" s="78" t="s">
        <v>3182</v>
      </c>
      <c r="I115" s="15">
        <v>54</v>
      </c>
      <c r="J115" s="15">
        <v>33</v>
      </c>
      <c r="K115" s="15">
        <v>26</v>
      </c>
      <c r="L115" s="15">
        <v>5</v>
      </c>
      <c r="M115" s="84">
        <v>11.583</v>
      </c>
      <c r="N115" s="73">
        <v>12</v>
      </c>
      <c r="O115" s="64">
        <v>3000</v>
      </c>
      <c r="P115" s="65">
        <f>Table224523689101112131415161718192021222423456789101112131415161718192021222325[[#This Row],[PEMBULATAN]]*O115</f>
        <v>36000</v>
      </c>
    </row>
    <row r="116" spans="1:16" ht="32.25" customHeight="1" x14ac:dyDescent="0.2">
      <c r="A116" s="93"/>
      <c r="B116" s="76"/>
      <c r="C116" s="90" t="s">
        <v>3298</v>
      </c>
      <c r="D116" s="79" t="s">
        <v>82</v>
      </c>
      <c r="E116" s="13" t="s">
        <v>3180</v>
      </c>
      <c r="F116" s="77" t="s">
        <v>3181</v>
      </c>
      <c r="G116" s="13">
        <v>44428</v>
      </c>
      <c r="H116" s="78" t="s">
        <v>3182</v>
      </c>
      <c r="I116" s="15">
        <v>90</v>
      </c>
      <c r="J116" s="15">
        <v>60</v>
      </c>
      <c r="K116" s="15">
        <v>25</v>
      </c>
      <c r="L116" s="15">
        <v>2</v>
      </c>
      <c r="M116" s="84">
        <v>33.75</v>
      </c>
      <c r="N116" s="73">
        <v>34</v>
      </c>
      <c r="O116" s="64">
        <v>3000</v>
      </c>
      <c r="P116" s="65">
        <f>Table224523689101112131415161718192021222423456789101112131415161718192021222325[[#This Row],[PEMBULATAN]]*O116</f>
        <v>102000</v>
      </c>
    </row>
    <row r="117" spans="1:16" ht="32.25" customHeight="1" x14ac:dyDescent="0.2">
      <c r="A117" s="93"/>
      <c r="B117" s="76"/>
      <c r="C117" s="90" t="s">
        <v>3299</v>
      </c>
      <c r="D117" s="79" t="s">
        <v>82</v>
      </c>
      <c r="E117" s="13" t="s">
        <v>3180</v>
      </c>
      <c r="F117" s="77" t="s">
        <v>3181</v>
      </c>
      <c r="G117" s="13">
        <v>44428</v>
      </c>
      <c r="H117" s="78" t="s">
        <v>3182</v>
      </c>
      <c r="I117" s="15">
        <v>60</v>
      </c>
      <c r="J117" s="15">
        <v>50</v>
      </c>
      <c r="K117" s="15">
        <v>20</v>
      </c>
      <c r="L117" s="15">
        <v>16</v>
      </c>
      <c r="M117" s="84">
        <v>15</v>
      </c>
      <c r="N117" s="73">
        <v>16</v>
      </c>
      <c r="O117" s="64">
        <v>3000</v>
      </c>
      <c r="P117" s="65">
        <f>Table224523689101112131415161718192021222423456789101112131415161718192021222325[[#This Row],[PEMBULATAN]]*O117</f>
        <v>48000</v>
      </c>
    </row>
    <row r="118" spans="1:16" ht="32.25" customHeight="1" x14ac:dyDescent="0.2">
      <c r="A118" s="93"/>
      <c r="B118" s="76"/>
      <c r="C118" s="90" t="s">
        <v>3300</v>
      </c>
      <c r="D118" s="79" t="s">
        <v>82</v>
      </c>
      <c r="E118" s="13" t="s">
        <v>3180</v>
      </c>
      <c r="F118" s="77" t="s">
        <v>3181</v>
      </c>
      <c r="G118" s="13">
        <v>44428</v>
      </c>
      <c r="H118" s="78" t="s">
        <v>3182</v>
      </c>
      <c r="I118" s="15">
        <v>90</v>
      </c>
      <c r="J118" s="15">
        <v>60</v>
      </c>
      <c r="K118" s="15">
        <v>25</v>
      </c>
      <c r="L118" s="15">
        <v>3</v>
      </c>
      <c r="M118" s="84">
        <v>33.75</v>
      </c>
      <c r="N118" s="73">
        <v>34</v>
      </c>
      <c r="O118" s="64">
        <v>3000</v>
      </c>
      <c r="P118" s="65">
        <f>Table224523689101112131415161718192021222423456789101112131415161718192021222325[[#This Row],[PEMBULATAN]]*O118</f>
        <v>102000</v>
      </c>
    </row>
    <row r="119" spans="1:16" ht="32.25" customHeight="1" x14ac:dyDescent="0.2">
      <c r="A119" s="93"/>
      <c r="B119" s="76"/>
      <c r="C119" s="90" t="s">
        <v>3301</v>
      </c>
      <c r="D119" s="79" t="s">
        <v>82</v>
      </c>
      <c r="E119" s="13" t="s">
        <v>3180</v>
      </c>
      <c r="F119" s="77" t="s">
        <v>3181</v>
      </c>
      <c r="G119" s="13">
        <v>44428</v>
      </c>
      <c r="H119" s="78" t="s">
        <v>3182</v>
      </c>
      <c r="I119" s="15">
        <v>40</v>
      </c>
      <c r="J119" s="15">
        <v>30</v>
      </c>
      <c r="K119" s="15">
        <v>20</v>
      </c>
      <c r="L119" s="15">
        <v>8</v>
      </c>
      <c r="M119" s="84">
        <v>6</v>
      </c>
      <c r="N119" s="73">
        <v>8</v>
      </c>
      <c r="O119" s="64">
        <v>3000</v>
      </c>
      <c r="P119" s="65">
        <f>Table224523689101112131415161718192021222423456789101112131415161718192021222325[[#This Row],[PEMBULATAN]]*O119</f>
        <v>24000</v>
      </c>
    </row>
    <row r="120" spans="1:16" ht="32.25" customHeight="1" x14ac:dyDescent="0.2">
      <c r="A120" s="93"/>
      <c r="B120" s="76"/>
      <c r="C120" s="90" t="s">
        <v>3302</v>
      </c>
      <c r="D120" s="79" t="s">
        <v>82</v>
      </c>
      <c r="E120" s="13" t="s">
        <v>3180</v>
      </c>
      <c r="F120" s="77" t="s">
        <v>3181</v>
      </c>
      <c r="G120" s="13">
        <v>44428</v>
      </c>
      <c r="H120" s="78" t="s">
        <v>3182</v>
      </c>
      <c r="I120" s="15">
        <v>90</v>
      </c>
      <c r="J120" s="15">
        <v>50</v>
      </c>
      <c r="K120" s="15">
        <v>30</v>
      </c>
      <c r="L120" s="15">
        <v>3</v>
      </c>
      <c r="M120" s="84">
        <v>33.75</v>
      </c>
      <c r="N120" s="73">
        <v>34</v>
      </c>
      <c r="O120" s="64">
        <v>3000</v>
      </c>
      <c r="P120" s="65">
        <f>Table224523689101112131415161718192021222423456789101112131415161718192021222325[[#This Row],[PEMBULATAN]]*O120</f>
        <v>102000</v>
      </c>
    </row>
    <row r="121" spans="1:16" ht="32.25" customHeight="1" x14ac:dyDescent="0.2">
      <c r="A121" s="93"/>
      <c r="B121" s="76"/>
      <c r="C121" s="90" t="s">
        <v>3303</v>
      </c>
      <c r="D121" s="79" t="s">
        <v>82</v>
      </c>
      <c r="E121" s="13" t="s">
        <v>3180</v>
      </c>
      <c r="F121" s="77" t="s">
        <v>3181</v>
      </c>
      <c r="G121" s="13">
        <v>44428</v>
      </c>
      <c r="H121" s="78" t="s">
        <v>3182</v>
      </c>
      <c r="I121" s="15">
        <v>60</v>
      </c>
      <c r="J121" s="15">
        <v>50</v>
      </c>
      <c r="K121" s="15">
        <v>17</v>
      </c>
      <c r="L121" s="15">
        <v>5</v>
      </c>
      <c r="M121" s="84">
        <v>12.75</v>
      </c>
      <c r="N121" s="73">
        <v>13</v>
      </c>
      <c r="O121" s="64">
        <v>3000</v>
      </c>
      <c r="P121" s="65">
        <f>Table224523689101112131415161718192021222423456789101112131415161718192021222325[[#This Row],[PEMBULATAN]]*O121</f>
        <v>39000</v>
      </c>
    </row>
    <row r="122" spans="1:16" ht="32.25" customHeight="1" x14ac:dyDescent="0.2">
      <c r="A122" s="93"/>
      <c r="B122" s="76"/>
      <c r="C122" s="90" t="s">
        <v>3304</v>
      </c>
      <c r="D122" s="79" t="s">
        <v>82</v>
      </c>
      <c r="E122" s="13" t="s">
        <v>3180</v>
      </c>
      <c r="F122" s="77" t="s">
        <v>3181</v>
      </c>
      <c r="G122" s="13">
        <v>44428</v>
      </c>
      <c r="H122" s="78" t="s">
        <v>3182</v>
      </c>
      <c r="I122" s="15">
        <v>40</v>
      </c>
      <c r="J122" s="15">
        <v>60</v>
      </c>
      <c r="K122" s="15">
        <v>22</v>
      </c>
      <c r="L122" s="15">
        <v>10</v>
      </c>
      <c r="M122" s="84">
        <v>13.2</v>
      </c>
      <c r="N122" s="73">
        <v>13</v>
      </c>
      <c r="O122" s="64">
        <v>3000</v>
      </c>
      <c r="P122" s="65">
        <f>Table224523689101112131415161718192021222423456789101112131415161718192021222325[[#This Row],[PEMBULATAN]]*O122</f>
        <v>39000</v>
      </c>
    </row>
    <row r="123" spans="1:16" ht="32.25" customHeight="1" x14ac:dyDescent="0.2">
      <c r="A123" s="93"/>
      <c r="B123" s="76"/>
      <c r="C123" s="90" t="s">
        <v>3305</v>
      </c>
      <c r="D123" s="79" t="s">
        <v>82</v>
      </c>
      <c r="E123" s="13" t="s">
        <v>3180</v>
      </c>
      <c r="F123" s="77" t="s">
        <v>3181</v>
      </c>
      <c r="G123" s="13">
        <v>44428</v>
      </c>
      <c r="H123" s="78" t="s">
        <v>3182</v>
      </c>
      <c r="I123" s="15">
        <v>60</v>
      </c>
      <c r="J123" s="15">
        <v>50</v>
      </c>
      <c r="K123" s="15">
        <v>30</v>
      </c>
      <c r="L123" s="15">
        <v>6</v>
      </c>
      <c r="M123" s="84">
        <v>22.5</v>
      </c>
      <c r="N123" s="73">
        <v>23</v>
      </c>
      <c r="O123" s="64">
        <v>3000</v>
      </c>
      <c r="P123" s="65">
        <f>Table224523689101112131415161718192021222423456789101112131415161718192021222325[[#This Row],[PEMBULATAN]]*O123</f>
        <v>69000</v>
      </c>
    </row>
    <row r="124" spans="1:16" ht="32.25" customHeight="1" x14ac:dyDescent="0.2">
      <c r="A124" s="93"/>
      <c r="B124" s="76"/>
      <c r="C124" s="90" t="s">
        <v>3306</v>
      </c>
      <c r="D124" s="79" t="s">
        <v>82</v>
      </c>
      <c r="E124" s="13" t="s">
        <v>3180</v>
      </c>
      <c r="F124" s="77" t="s">
        <v>3181</v>
      </c>
      <c r="G124" s="13">
        <v>44428</v>
      </c>
      <c r="H124" s="78" t="s">
        <v>3182</v>
      </c>
      <c r="I124" s="15">
        <v>130</v>
      </c>
      <c r="J124" s="15">
        <v>8</v>
      </c>
      <c r="K124" s="15">
        <v>8</v>
      </c>
      <c r="L124" s="15">
        <v>2</v>
      </c>
      <c r="M124" s="84">
        <v>2.08</v>
      </c>
      <c r="N124" s="73">
        <v>2</v>
      </c>
      <c r="O124" s="64">
        <v>3000</v>
      </c>
      <c r="P124" s="65">
        <f>Table224523689101112131415161718192021222423456789101112131415161718192021222325[[#This Row],[PEMBULATAN]]*O124</f>
        <v>6000</v>
      </c>
    </row>
    <row r="125" spans="1:16" ht="32.25" customHeight="1" x14ac:dyDescent="0.2">
      <c r="A125" s="93"/>
      <c r="B125" s="76"/>
      <c r="C125" s="90" t="s">
        <v>3307</v>
      </c>
      <c r="D125" s="79" t="s">
        <v>82</v>
      </c>
      <c r="E125" s="13" t="s">
        <v>3180</v>
      </c>
      <c r="F125" s="77" t="s">
        <v>3181</v>
      </c>
      <c r="G125" s="13">
        <v>44428</v>
      </c>
      <c r="H125" s="78" t="s">
        <v>3182</v>
      </c>
      <c r="I125" s="15">
        <v>125</v>
      </c>
      <c r="J125" s="15">
        <v>5</v>
      </c>
      <c r="K125" s="15">
        <v>3</v>
      </c>
      <c r="L125" s="15">
        <v>25</v>
      </c>
      <c r="M125" s="84">
        <v>0.46875</v>
      </c>
      <c r="N125" s="73">
        <v>25</v>
      </c>
      <c r="O125" s="64">
        <v>3000</v>
      </c>
      <c r="P125" s="65">
        <f>Table224523689101112131415161718192021222423456789101112131415161718192021222325[[#This Row],[PEMBULATAN]]*O125</f>
        <v>75000</v>
      </c>
    </row>
    <row r="126" spans="1:16" ht="32.25" customHeight="1" x14ac:dyDescent="0.2">
      <c r="A126" s="93"/>
      <c r="B126" s="76"/>
      <c r="C126" s="90" t="s">
        <v>3308</v>
      </c>
      <c r="D126" s="79" t="s">
        <v>82</v>
      </c>
      <c r="E126" s="13" t="s">
        <v>3180</v>
      </c>
      <c r="F126" s="77" t="s">
        <v>3181</v>
      </c>
      <c r="G126" s="13">
        <v>44428</v>
      </c>
      <c r="H126" s="78" t="s">
        <v>3182</v>
      </c>
      <c r="I126" s="15">
        <v>78</v>
      </c>
      <c r="J126" s="15">
        <v>37</v>
      </c>
      <c r="K126" s="15">
        <v>11</v>
      </c>
      <c r="L126" s="15">
        <v>21</v>
      </c>
      <c r="M126" s="84">
        <v>7.9364999999999997</v>
      </c>
      <c r="N126" s="73">
        <v>21</v>
      </c>
      <c r="O126" s="64">
        <v>3000</v>
      </c>
      <c r="P126" s="65">
        <f>Table224523689101112131415161718192021222423456789101112131415161718192021222325[[#This Row],[PEMBULATAN]]*O126</f>
        <v>63000</v>
      </c>
    </row>
    <row r="127" spans="1:16" ht="32.25" customHeight="1" x14ac:dyDescent="0.2">
      <c r="A127" s="93"/>
      <c r="B127" s="76"/>
      <c r="C127" s="90" t="s">
        <v>3309</v>
      </c>
      <c r="D127" s="79" t="s">
        <v>82</v>
      </c>
      <c r="E127" s="13" t="s">
        <v>3180</v>
      </c>
      <c r="F127" s="77" t="s">
        <v>3181</v>
      </c>
      <c r="G127" s="13">
        <v>44428</v>
      </c>
      <c r="H127" s="78" t="s">
        <v>3182</v>
      </c>
      <c r="I127" s="15">
        <v>80</v>
      </c>
      <c r="J127" s="15">
        <v>54</v>
      </c>
      <c r="K127" s="15">
        <v>40</v>
      </c>
      <c r="L127" s="15">
        <v>4</v>
      </c>
      <c r="M127" s="84">
        <v>43.2</v>
      </c>
      <c r="N127" s="73">
        <v>43</v>
      </c>
      <c r="O127" s="64">
        <v>3000</v>
      </c>
      <c r="P127" s="65">
        <f>Table224523689101112131415161718192021222423456789101112131415161718192021222325[[#This Row],[PEMBULATAN]]*O127</f>
        <v>129000</v>
      </c>
    </row>
    <row r="128" spans="1:16" ht="32.25" customHeight="1" x14ac:dyDescent="0.2">
      <c r="A128" s="93"/>
      <c r="B128" s="76"/>
      <c r="C128" s="90" t="s">
        <v>3310</v>
      </c>
      <c r="D128" s="79" t="s">
        <v>82</v>
      </c>
      <c r="E128" s="13" t="s">
        <v>3180</v>
      </c>
      <c r="F128" s="77" t="s">
        <v>3181</v>
      </c>
      <c r="G128" s="13">
        <v>44428</v>
      </c>
      <c r="H128" s="78" t="s">
        <v>3182</v>
      </c>
      <c r="I128" s="15">
        <v>60</v>
      </c>
      <c r="J128" s="15">
        <v>53</v>
      </c>
      <c r="K128" s="15">
        <v>21</v>
      </c>
      <c r="L128" s="15">
        <v>10</v>
      </c>
      <c r="M128" s="84">
        <v>16.695</v>
      </c>
      <c r="N128" s="73">
        <v>17</v>
      </c>
      <c r="O128" s="64">
        <v>3000</v>
      </c>
      <c r="P128" s="65">
        <f>Table224523689101112131415161718192021222423456789101112131415161718192021222325[[#This Row],[PEMBULATAN]]*O128</f>
        <v>51000</v>
      </c>
    </row>
    <row r="129" spans="1:16" ht="32.25" customHeight="1" x14ac:dyDescent="0.2">
      <c r="A129" s="93"/>
      <c r="B129" s="76"/>
      <c r="C129" s="90" t="s">
        <v>3311</v>
      </c>
      <c r="D129" s="79" t="s">
        <v>82</v>
      </c>
      <c r="E129" s="13" t="s">
        <v>3180</v>
      </c>
      <c r="F129" s="77" t="s">
        <v>3181</v>
      </c>
      <c r="G129" s="13">
        <v>44428</v>
      </c>
      <c r="H129" s="78" t="s">
        <v>3182</v>
      </c>
      <c r="I129" s="15">
        <v>87</v>
      </c>
      <c r="J129" s="15">
        <v>55</v>
      </c>
      <c r="K129" s="15">
        <v>23</v>
      </c>
      <c r="L129" s="15">
        <v>10</v>
      </c>
      <c r="M129" s="84">
        <v>27.513750000000002</v>
      </c>
      <c r="N129" s="73">
        <v>28</v>
      </c>
      <c r="O129" s="64">
        <v>3000</v>
      </c>
      <c r="P129" s="65">
        <f>Table224523689101112131415161718192021222423456789101112131415161718192021222325[[#This Row],[PEMBULATAN]]*O129</f>
        <v>84000</v>
      </c>
    </row>
    <row r="130" spans="1:16" ht="32.25" customHeight="1" x14ac:dyDescent="0.2">
      <c r="A130" s="93"/>
      <c r="B130" s="76"/>
      <c r="C130" s="90" t="s">
        <v>3312</v>
      </c>
      <c r="D130" s="79" t="s">
        <v>82</v>
      </c>
      <c r="E130" s="13" t="s">
        <v>3180</v>
      </c>
      <c r="F130" s="77" t="s">
        <v>3181</v>
      </c>
      <c r="G130" s="13">
        <v>44428</v>
      </c>
      <c r="H130" s="78" t="s">
        <v>3182</v>
      </c>
      <c r="I130" s="15">
        <v>50</v>
      </c>
      <c r="J130" s="15">
        <v>50</v>
      </c>
      <c r="K130" s="15">
        <v>22</v>
      </c>
      <c r="L130" s="15">
        <v>10</v>
      </c>
      <c r="M130" s="84">
        <v>13.75</v>
      </c>
      <c r="N130" s="73">
        <v>14</v>
      </c>
      <c r="O130" s="64">
        <v>3000</v>
      </c>
      <c r="P130" s="65">
        <f>Table224523689101112131415161718192021222423456789101112131415161718192021222325[[#This Row],[PEMBULATAN]]*O130</f>
        <v>42000</v>
      </c>
    </row>
    <row r="131" spans="1:16" ht="32.25" customHeight="1" x14ac:dyDescent="0.2">
      <c r="A131" s="93"/>
      <c r="B131" s="76"/>
      <c r="C131" s="90" t="s">
        <v>3313</v>
      </c>
      <c r="D131" s="79" t="s">
        <v>82</v>
      </c>
      <c r="E131" s="13" t="s">
        <v>3180</v>
      </c>
      <c r="F131" s="77" t="s">
        <v>3181</v>
      </c>
      <c r="G131" s="13">
        <v>44428</v>
      </c>
      <c r="H131" s="78" t="s">
        <v>3182</v>
      </c>
      <c r="I131" s="15">
        <v>34</v>
      </c>
      <c r="J131" s="15">
        <v>40</v>
      </c>
      <c r="K131" s="15">
        <v>12</v>
      </c>
      <c r="L131" s="15">
        <v>12</v>
      </c>
      <c r="M131" s="84">
        <v>4.08</v>
      </c>
      <c r="N131" s="73">
        <v>12</v>
      </c>
      <c r="O131" s="64">
        <v>3000</v>
      </c>
      <c r="P131" s="65">
        <f>Table224523689101112131415161718192021222423456789101112131415161718192021222325[[#This Row],[PEMBULATAN]]*O131</f>
        <v>36000</v>
      </c>
    </row>
    <row r="132" spans="1:16" ht="32.25" customHeight="1" x14ac:dyDescent="0.2">
      <c r="A132" s="93"/>
      <c r="B132" s="76"/>
      <c r="C132" s="90" t="s">
        <v>3314</v>
      </c>
      <c r="D132" s="79" t="s">
        <v>82</v>
      </c>
      <c r="E132" s="13" t="s">
        <v>3180</v>
      </c>
      <c r="F132" s="77" t="s">
        <v>3181</v>
      </c>
      <c r="G132" s="13">
        <v>44428</v>
      </c>
      <c r="H132" s="78" t="s">
        <v>3182</v>
      </c>
      <c r="I132" s="15">
        <v>41</v>
      </c>
      <c r="J132" s="15">
        <v>24</v>
      </c>
      <c r="K132" s="15">
        <v>22</v>
      </c>
      <c r="L132" s="15">
        <v>7</v>
      </c>
      <c r="M132" s="84">
        <v>5.4119999999999999</v>
      </c>
      <c r="N132" s="73">
        <v>7</v>
      </c>
      <c r="O132" s="64">
        <v>3000</v>
      </c>
      <c r="P132" s="65">
        <f>Table224523689101112131415161718192021222423456789101112131415161718192021222325[[#This Row],[PEMBULATAN]]*O132</f>
        <v>21000</v>
      </c>
    </row>
    <row r="133" spans="1:16" ht="32.25" customHeight="1" x14ac:dyDescent="0.2">
      <c r="A133" s="93"/>
      <c r="B133" s="76"/>
      <c r="C133" s="90" t="s">
        <v>3315</v>
      </c>
      <c r="D133" s="79" t="s">
        <v>82</v>
      </c>
      <c r="E133" s="13" t="s">
        <v>3180</v>
      </c>
      <c r="F133" s="77" t="s">
        <v>3181</v>
      </c>
      <c r="G133" s="13">
        <v>44428</v>
      </c>
      <c r="H133" s="78" t="s">
        <v>3182</v>
      </c>
      <c r="I133" s="15">
        <v>55</v>
      </c>
      <c r="J133" s="15">
        <v>60</v>
      </c>
      <c r="K133" s="15">
        <v>17</v>
      </c>
      <c r="L133" s="15">
        <v>8</v>
      </c>
      <c r="M133" s="84">
        <v>14.025</v>
      </c>
      <c r="N133" s="73">
        <v>14</v>
      </c>
      <c r="O133" s="64">
        <v>3000</v>
      </c>
      <c r="P133" s="65">
        <f>Table224523689101112131415161718192021222423456789101112131415161718192021222325[[#This Row],[PEMBULATAN]]*O133</f>
        <v>42000</v>
      </c>
    </row>
    <row r="134" spans="1:16" ht="32.25" customHeight="1" x14ac:dyDescent="0.2">
      <c r="A134" s="93"/>
      <c r="B134" s="76"/>
      <c r="C134" s="90" t="s">
        <v>3316</v>
      </c>
      <c r="D134" s="79" t="s">
        <v>82</v>
      </c>
      <c r="E134" s="13" t="s">
        <v>3180</v>
      </c>
      <c r="F134" s="77" t="s">
        <v>3181</v>
      </c>
      <c r="G134" s="13">
        <v>44428</v>
      </c>
      <c r="H134" s="78" t="s">
        <v>3182</v>
      </c>
      <c r="I134" s="15">
        <v>72</v>
      </c>
      <c r="J134" s="15">
        <v>50</v>
      </c>
      <c r="K134" s="15">
        <v>20</v>
      </c>
      <c r="L134" s="15">
        <v>13</v>
      </c>
      <c r="M134" s="84">
        <v>18</v>
      </c>
      <c r="N134" s="73">
        <v>18</v>
      </c>
      <c r="O134" s="64">
        <v>3000</v>
      </c>
      <c r="P134" s="65">
        <f>Table224523689101112131415161718192021222423456789101112131415161718192021222325[[#This Row],[PEMBULATAN]]*O134</f>
        <v>54000</v>
      </c>
    </row>
    <row r="135" spans="1:16" ht="32.25" customHeight="1" x14ac:dyDescent="0.2">
      <c r="A135" s="93"/>
      <c r="B135" s="76"/>
      <c r="C135" s="90" t="s">
        <v>3317</v>
      </c>
      <c r="D135" s="79" t="s">
        <v>82</v>
      </c>
      <c r="E135" s="13" t="s">
        <v>3180</v>
      </c>
      <c r="F135" s="77" t="s">
        <v>3181</v>
      </c>
      <c r="G135" s="13">
        <v>44428</v>
      </c>
      <c r="H135" s="78" t="s">
        <v>3182</v>
      </c>
      <c r="I135" s="15">
        <v>40</v>
      </c>
      <c r="J135" s="15">
        <v>20</v>
      </c>
      <c r="K135" s="15">
        <v>10</v>
      </c>
      <c r="L135" s="15">
        <v>4</v>
      </c>
      <c r="M135" s="84">
        <v>2</v>
      </c>
      <c r="N135" s="73">
        <v>4</v>
      </c>
      <c r="O135" s="64">
        <v>3000</v>
      </c>
      <c r="P135" s="65">
        <f>Table224523689101112131415161718192021222423456789101112131415161718192021222325[[#This Row],[PEMBULATAN]]*O135</f>
        <v>12000</v>
      </c>
    </row>
    <row r="136" spans="1:16" ht="32.25" customHeight="1" x14ac:dyDescent="0.2">
      <c r="A136" s="93"/>
      <c r="B136" s="76"/>
      <c r="C136" s="90" t="s">
        <v>3318</v>
      </c>
      <c r="D136" s="79" t="s">
        <v>82</v>
      </c>
      <c r="E136" s="13" t="s">
        <v>3180</v>
      </c>
      <c r="F136" s="77" t="s">
        <v>3181</v>
      </c>
      <c r="G136" s="13">
        <v>44428</v>
      </c>
      <c r="H136" s="78" t="s">
        <v>3182</v>
      </c>
      <c r="I136" s="15">
        <v>80</v>
      </c>
      <c r="J136" s="15">
        <v>50</v>
      </c>
      <c r="K136" s="15">
        <v>40</v>
      </c>
      <c r="L136" s="15">
        <v>10</v>
      </c>
      <c r="M136" s="84">
        <v>40</v>
      </c>
      <c r="N136" s="73">
        <v>40</v>
      </c>
      <c r="O136" s="64">
        <v>3000</v>
      </c>
      <c r="P136" s="65">
        <f>Table224523689101112131415161718192021222423456789101112131415161718192021222325[[#This Row],[PEMBULATAN]]*O136</f>
        <v>120000</v>
      </c>
    </row>
    <row r="137" spans="1:16" ht="32.25" customHeight="1" x14ac:dyDescent="0.2">
      <c r="A137" s="93"/>
      <c r="B137" s="76"/>
      <c r="C137" s="90" t="s">
        <v>3319</v>
      </c>
      <c r="D137" s="79" t="s">
        <v>82</v>
      </c>
      <c r="E137" s="13" t="s">
        <v>3180</v>
      </c>
      <c r="F137" s="77" t="s">
        <v>3181</v>
      </c>
      <c r="G137" s="13">
        <v>44428</v>
      </c>
      <c r="H137" s="78" t="s">
        <v>3182</v>
      </c>
      <c r="I137" s="15">
        <v>40</v>
      </c>
      <c r="J137" s="15">
        <v>50</v>
      </c>
      <c r="K137" s="15">
        <v>12</v>
      </c>
      <c r="L137" s="15">
        <v>24</v>
      </c>
      <c r="M137" s="84">
        <v>6</v>
      </c>
      <c r="N137" s="73">
        <v>24</v>
      </c>
      <c r="O137" s="64">
        <v>3000</v>
      </c>
      <c r="P137" s="65">
        <f>Table224523689101112131415161718192021222423456789101112131415161718192021222325[[#This Row],[PEMBULATAN]]*O137</f>
        <v>72000</v>
      </c>
    </row>
    <row r="138" spans="1:16" ht="32.25" customHeight="1" x14ac:dyDescent="0.2">
      <c r="A138" s="93"/>
      <c r="B138" s="76"/>
      <c r="C138" s="90" t="s">
        <v>3320</v>
      </c>
      <c r="D138" s="79" t="s">
        <v>82</v>
      </c>
      <c r="E138" s="13" t="s">
        <v>3180</v>
      </c>
      <c r="F138" s="77" t="s">
        <v>3181</v>
      </c>
      <c r="G138" s="13">
        <v>44428</v>
      </c>
      <c r="H138" s="78" t="s">
        <v>3182</v>
      </c>
      <c r="I138" s="15">
        <v>70</v>
      </c>
      <c r="J138" s="15">
        <v>43</v>
      </c>
      <c r="K138" s="15">
        <v>21</v>
      </c>
      <c r="L138" s="15">
        <v>9</v>
      </c>
      <c r="M138" s="84">
        <v>15.8025</v>
      </c>
      <c r="N138" s="73">
        <v>16</v>
      </c>
      <c r="O138" s="64">
        <v>3000</v>
      </c>
      <c r="P138" s="65">
        <f>Table224523689101112131415161718192021222423456789101112131415161718192021222325[[#This Row],[PEMBULATAN]]*O138</f>
        <v>48000</v>
      </c>
    </row>
    <row r="139" spans="1:16" ht="32.25" customHeight="1" x14ac:dyDescent="0.2">
      <c r="A139" s="93"/>
      <c r="B139" s="76"/>
      <c r="C139" s="90" t="s">
        <v>3321</v>
      </c>
      <c r="D139" s="79" t="s">
        <v>82</v>
      </c>
      <c r="E139" s="13" t="s">
        <v>3180</v>
      </c>
      <c r="F139" s="77" t="s">
        <v>3181</v>
      </c>
      <c r="G139" s="13">
        <v>44428</v>
      </c>
      <c r="H139" s="78" t="s">
        <v>3182</v>
      </c>
      <c r="I139" s="15">
        <v>40</v>
      </c>
      <c r="J139" s="15">
        <v>40</v>
      </c>
      <c r="K139" s="15">
        <v>11</v>
      </c>
      <c r="L139" s="15">
        <v>7</v>
      </c>
      <c r="M139" s="84">
        <v>4.4000000000000004</v>
      </c>
      <c r="N139" s="73">
        <v>7</v>
      </c>
      <c r="O139" s="64">
        <v>3000</v>
      </c>
      <c r="P139" s="65">
        <f>Table224523689101112131415161718192021222423456789101112131415161718192021222325[[#This Row],[PEMBULATAN]]*O139</f>
        <v>21000</v>
      </c>
    </row>
    <row r="140" spans="1:16" ht="32.25" customHeight="1" x14ac:dyDescent="0.2">
      <c r="A140" s="93"/>
      <c r="B140" s="76"/>
      <c r="C140" s="90" t="s">
        <v>3322</v>
      </c>
      <c r="D140" s="79" t="s">
        <v>82</v>
      </c>
      <c r="E140" s="13" t="s">
        <v>3180</v>
      </c>
      <c r="F140" s="77" t="s">
        <v>3181</v>
      </c>
      <c r="G140" s="13">
        <v>44428</v>
      </c>
      <c r="H140" s="78" t="s">
        <v>3182</v>
      </c>
      <c r="I140" s="15">
        <v>70</v>
      </c>
      <c r="J140" s="15">
        <v>50</v>
      </c>
      <c r="K140" s="15">
        <v>25</v>
      </c>
      <c r="L140" s="15">
        <v>6</v>
      </c>
      <c r="M140" s="84">
        <v>21.875</v>
      </c>
      <c r="N140" s="73">
        <v>22</v>
      </c>
      <c r="O140" s="64">
        <v>3000</v>
      </c>
      <c r="P140" s="65">
        <f>Table224523689101112131415161718192021222423456789101112131415161718192021222325[[#This Row],[PEMBULATAN]]*O140</f>
        <v>66000</v>
      </c>
    </row>
    <row r="141" spans="1:16" ht="32.25" customHeight="1" x14ac:dyDescent="0.2">
      <c r="A141" s="93"/>
      <c r="B141" s="76"/>
      <c r="C141" s="90" t="s">
        <v>3323</v>
      </c>
      <c r="D141" s="79" t="s">
        <v>82</v>
      </c>
      <c r="E141" s="13" t="s">
        <v>3180</v>
      </c>
      <c r="F141" s="77" t="s">
        <v>3181</v>
      </c>
      <c r="G141" s="13">
        <v>44428</v>
      </c>
      <c r="H141" s="78" t="s">
        <v>3182</v>
      </c>
      <c r="I141" s="15">
        <v>90</v>
      </c>
      <c r="J141" s="15">
        <v>50</v>
      </c>
      <c r="K141" s="15">
        <v>40</v>
      </c>
      <c r="L141" s="15">
        <v>1</v>
      </c>
      <c r="M141" s="84">
        <v>45</v>
      </c>
      <c r="N141" s="73">
        <v>45</v>
      </c>
      <c r="O141" s="64">
        <v>3000</v>
      </c>
      <c r="P141" s="65">
        <f>Table224523689101112131415161718192021222423456789101112131415161718192021222325[[#This Row],[PEMBULATAN]]*O141</f>
        <v>135000</v>
      </c>
    </row>
    <row r="142" spans="1:16" ht="32.25" customHeight="1" x14ac:dyDescent="0.2">
      <c r="A142" s="93"/>
      <c r="B142" s="76"/>
      <c r="C142" s="90" t="s">
        <v>3324</v>
      </c>
      <c r="D142" s="79" t="s">
        <v>82</v>
      </c>
      <c r="E142" s="13" t="s">
        <v>3180</v>
      </c>
      <c r="F142" s="77" t="s">
        <v>3181</v>
      </c>
      <c r="G142" s="13">
        <v>44428</v>
      </c>
      <c r="H142" s="78" t="s">
        <v>3182</v>
      </c>
      <c r="I142" s="15">
        <v>54</v>
      </c>
      <c r="J142" s="15">
        <v>37</v>
      </c>
      <c r="K142" s="15">
        <v>20</v>
      </c>
      <c r="L142" s="15">
        <v>11</v>
      </c>
      <c r="M142" s="84">
        <v>9.99</v>
      </c>
      <c r="N142" s="73">
        <v>11</v>
      </c>
      <c r="O142" s="64">
        <v>3000</v>
      </c>
      <c r="P142" s="65">
        <f>Table224523689101112131415161718192021222423456789101112131415161718192021222325[[#This Row],[PEMBULATAN]]*O142</f>
        <v>33000</v>
      </c>
    </row>
    <row r="143" spans="1:16" ht="32.25" customHeight="1" x14ac:dyDescent="0.2">
      <c r="A143" s="93"/>
      <c r="B143" s="76"/>
      <c r="C143" s="90" t="s">
        <v>3325</v>
      </c>
      <c r="D143" s="79" t="s">
        <v>82</v>
      </c>
      <c r="E143" s="13" t="s">
        <v>3180</v>
      </c>
      <c r="F143" s="77" t="s">
        <v>3181</v>
      </c>
      <c r="G143" s="13">
        <v>44428</v>
      </c>
      <c r="H143" s="78" t="s">
        <v>3182</v>
      </c>
      <c r="I143" s="15">
        <v>34</v>
      </c>
      <c r="J143" s="15">
        <v>22</v>
      </c>
      <c r="K143" s="15">
        <v>23</v>
      </c>
      <c r="L143" s="15">
        <v>2</v>
      </c>
      <c r="M143" s="84">
        <v>4.3010000000000002</v>
      </c>
      <c r="N143" s="73">
        <v>4</v>
      </c>
      <c r="O143" s="64">
        <v>3000</v>
      </c>
      <c r="P143" s="65">
        <f>Table224523689101112131415161718192021222423456789101112131415161718192021222325[[#This Row],[PEMBULATAN]]*O143</f>
        <v>12000</v>
      </c>
    </row>
    <row r="144" spans="1:16" ht="32.25" customHeight="1" x14ac:dyDescent="0.2">
      <c r="A144" s="93"/>
      <c r="B144" s="76"/>
      <c r="C144" s="90" t="s">
        <v>3326</v>
      </c>
      <c r="D144" s="79" t="s">
        <v>82</v>
      </c>
      <c r="E144" s="13" t="s">
        <v>3180</v>
      </c>
      <c r="F144" s="77" t="s">
        <v>3181</v>
      </c>
      <c r="G144" s="13">
        <v>44428</v>
      </c>
      <c r="H144" s="78" t="s">
        <v>3182</v>
      </c>
      <c r="I144" s="15">
        <v>80</v>
      </c>
      <c r="J144" s="15">
        <v>50</v>
      </c>
      <c r="K144" s="15">
        <v>40</v>
      </c>
      <c r="L144" s="15">
        <v>8</v>
      </c>
      <c r="M144" s="84">
        <v>40</v>
      </c>
      <c r="N144" s="73">
        <v>40</v>
      </c>
      <c r="O144" s="64">
        <v>3000</v>
      </c>
      <c r="P144" s="65">
        <f>Table224523689101112131415161718192021222423456789101112131415161718192021222325[[#This Row],[PEMBULATAN]]*O144</f>
        <v>120000</v>
      </c>
    </row>
    <row r="145" spans="1:16" ht="32.25" customHeight="1" x14ac:dyDescent="0.2">
      <c r="A145" s="93"/>
      <c r="B145" s="76"/>
      <c r="C145" s="90" t="s">
        <v>3327</v>
      </c>
      <c r="D145" s="79" t="s">
        <v>82</v>
      </c>
      <c r="E145" s="13" t="s">
        <v>3180</v>
      </c>
      <c r="F145" s="77" t="s">
        <v>3181</v>
      </c>
      <c r="G145" s="13">
        <v>44428</v>
      </c>
      <c r="H145" s="78" t="s">
        <v>3182</v>
      </c>
      <c r="I145" s="15">
        <v>80</v>
      </c>
      <c r="J145" s="15">
        <v>60</v>
      </c>
      <c r="K145" s="15">
        <v>35</v>
      </c>
      <c r="L145" s="15">
        <v>13</v>
      </c>
      <c r="M145" s="84">
        <v>42</v>
      </c>
      <c r="N145" s="73">
        <v>42</v>
      </c>
      <c r="O145" s="64">
        <v>3000</v>
      </c>
      <c r="P145" s="65">
        <f>Table224523689101112131415161718192021222423456789101112131415161718192021222325[[#This Row],[PEMBULATAN]]*O145</f>
        <v>126000</v>
      </c>
    </row>
    <row r="146" spans="1:16" ht="32.25" customHeight="1" x14ac:dyDescent="0.2">
      <c r="A146" s="93"/>
      <c r="B146" s="76"/>
      <c r="C146" s="90" t="s">
        <v>3328</v>
      </c>
      <c r="D146" s="79" t="s">
        <v>82</v>
      </c>
      <c r="E146" s="13" t="s">
        <v>3180</v>
      </c>
      <c r="F146" s="77" t="s">
        <v>3181</v>
      </c>
      <c r="G146" s="13">
        <v>44428</v>
      </c>
      <c r="H146" s="78" t="s">
        <v>3182</v>
      </c>
      <c r="I146" s="15">
        <v>90</v>
      </c>
      <c r="J146" s="15">
        <v>42</v>
      </c>
      <c r="K146" s="15">
        <v>30</v>
      </c>
      <c r="L146" s="15">
        <v>8</v>
      </c>
      <c r="M146" s="84">
        <v>28.35</v>
      </c>
      <c r="N146" s="73">
        <v>29</v>
      </c>
      <c r="O146" s="64">
        <v>3000</v>
      </c>
      <c r="P146" s="65">
        <f>Table224523689101112131415161718192021222423456789101112131415161718192021222325[[#This Row],[PEMBULATAN]]*O146</f>
        <v>87000</v>
      </c>
    </row>
    <row r="147" spans="1:16" ht="32.25" customHeight="1" x14ac:dyDescent="0.2">
      <c r="A147" s="93"/>
      <c r="B147" s="76"/>
      <c r="C147" s="90" t="s">
        <v>3329</v>
      </c>
      <c r="D147" s="79" t="s">
        <v>82</v>
      </c>
      <c r="E147" s="13" t="s">
        <v>3180</v>
      </c>
      <c r="F147" s="77" t="s">
        <v>3181</v>
      </c>
      <c r="G147" s="13">
        <v>44428</v>
      </c>
      <c r="H147" s="78" t="s">
        <v>3182</v>
      </c>
      <c r="I147" s="15">
        <v>95</v>
      </c>
      <c r="J147" s="15">
        <v>50</v>
      </c>
      <c r="K147" s="15">
        <v>30</v>
      </c>
      <c r="L147" s="15">
        <v>15</v>
      </c>
      <c r="M147" s="84">
        <v>35.625</v>
      </c>
      <c r="N147" s="73">
        <v>36</v>
      </c>
      <c r="O147" s="64">
        <v>3000</v>
      </c>
      <c r="P147" s="65">
        <f>Table224523689101112131415161718192021222423456789101112131415161718192021222325[[#This Row],[PEMBULATAN]]*O147</f>
        <v>108000</v>
      </c>
    </row>
    <row r="148" spans="1:16" ht="32.25" customHeight="1" x14ac:dyDescent="0.2">
      <c r="A148" s="93"/>
      <c r="B148" s="76"/>
      <c r="C148" s="90" t="s">
        <v>3330</v>
      </c>
      <c r="D148" s="79" t="s">
        <v>82</v>
      </c>
      <c r="E148" s="13" t="s">
        <v>3180</v>
      </c>
      <c r="F148" s="77" t="s">
        <v>3181</v>
      </c>
      <c r="G148" s="13">
        <v>44428</v>
      </c>
      <c r="H148" s="78" t="s">
        <v>3182</v>
      </c>
      <c r="I148" s="15">
        <v>40</v>
      </c>
      <c r="J148" s="15">
        <v>30</v>
      </c>
      <c r="K148" s="15">
        <v>19</v>
      </c>
      <c r="L148" s="15">
        <v>7</v>
      </c>
      <c r="M148" s="84">
        <v>5.7</v>
      </c>
      <c r="N148" s="73">
        <v>7</v>
      </c>
      <c r="O148" s="64">
        <v>3000</v>
      </c>
      <c r="P148" s="65">
        <f>Table224523689101112131415161718192021222423456789101112131415161718192021222325[[#This Row],[PEMBULATAN]]*O148</f>
        <v>21000</v>
      </c>
    </row>
    <row r="149" spans="1:16" ht="32.25" customHeight="1" x14ac:dyDescent="0.2">
      <c r="A149" s="93"/>
      <c r="B149" s="76"/>
      <c r="C149" s="90" t="s">
        <v>3331</v>
      </c>
      <c r="D149" s="79" t="s">
        <v>82</v>
      </c>
      <c r="E149" s="13" t="s">
        <v>3180</v>
      </c>
      <c r="F149" s="77" t="s">
        <v>3181</v>
      </c>
      <c r="G149" s="13">
        <v>44428</v>
      </c>
      <c r="H149" s="78" t="s">
        <v>3182</v>
      </c>
      <c r="I149" s="15">
        <v>86</v>
      </c>
      <c r="J149" s="15">
        <v>50</v>
      </c>
      <c r="K149" s="15">
        <v>33</v>
      </c>
      <c r="L149" s="15">
        <v>17</v>
      </c>
      <c r="M149" s="84">
        <v>35.475000000000001</v>
      </c>
      <c r="N149" s="73">
        <v>36</v>
      </c>
      <c r="O149" s="64">
        <v>3000</v>
      </c>
      <c r="P149" s="65">
        <f>Table224523689101112131415161718192021222423456789101112131415161718192021222325[[#This Row],[PEMBULATAN]]*O149</f>
        <v>108000</v>
      </c>
    </row>
    <row r="150" spans="1:16" ht="32.25" customHeight="1" x14ac:dyDescent="0.2">
      <c r="A150" s="93"/>
      <c r="B150" s="76"/>
      <c r="C150" s="90" t="s">
        <v>3332</v>
      </c>
      <c r="D150" s="79" t="s">
        <v>82</v>
      </c>
      <c r="E150" s="13" t="s">
        <v>3180</v>
      </c>
      <c r="F150" s="77" t="s">
        <v>3181</v>
      </c>
      <c r="G150" s="13">
        <v>44428</v>
      </c>
      <c r="H150" s="78" t="s">
        <v>3182</v>
      </c>
      <c r="I150" s="15">
        <v>52</v>
      </c>
      <c r="J150" s="15">
        <v>45</v>
      </c>
      <c r="K150" s="15">
        <v>26</v>
      </c>
      <c r="L150" s="15">
        <v>28</v>
      </c>
      <c r="M150" s="84">
        <v>15.21</v>
      </c>
      <c r="N150" s="73">
        <v>28</v>
      </c>
      <c r="O150" s="64">
        <v>3000</v>
      </c>
      <c r="P150" s="65">
        <f>Table224523689101112131415161718192021222423456789101112131415161718192021222325[[#This Row],[PEMBULATAN]]*O150</f>
        <v>84000</v>
      </c>
    </row>
    <row r="151" spans="1:16" ht="32.25" customHeight="1" x14ac:dyDescent="0.2">
      <c r="A151" s="93"/>
      <c r="B151" s="76"/>
      <c r="C151" s="90" t="s">
        <v>3333</v>
      </c>
      <c r="D151" s="79" t="s">
        <v>82</v>
      </c>
      <c r="E151" s="13" t="s">
        <v>3180</v>
      </c>
      <c r="F151" s="77" t="s">
        <v>3181</v>
      </c>
      <c r="G151" s="13">
        <v>44428</v>
      </c>
      <c r="H151" s="78" t="s">
        <v>3182</v>
      </c>
      <c r="I151" s="15">
        <v>80</v>
      </c>
      <c r="J151" s="15">
        <v>46</v>
      </c>
      <c r="K151" s="15">
        <v>30</v>
      </c>
      <c r="L151" s="15">
        <v>11</v>
      </c>
      <c r="M151" s="84">
        <v>27.6</v>
      </c>
      <c r="N151" s="73">
        <v>28</v>
      </c>
      <c r="O151" s="64">
        <v>3000</v>
      </c>
      <c r="P151" s="65">
        <f>Table224523689101112131415161718192021222423456789101112131415161718192021222325[[#This Row],[PEMBULATAN]]*O151</f>
        <v>84000</v>
      </c>
    </row>
    <row r="152" spans="1:16" ht="32.25" customHeight="1" x14ac:dyDescent="0.2">
      <c r="A152" s="93"/>
      <c r="B152" s="76"/>
      <c r="C152" s="90" t="s">
        <v>3334</v>
      </c>
      <c r="D152" s="79" t="s">
        <v>82</v>
      </c>
      <c r="E152" s="13" t="s">
        <v>3180</v>
      </c>
      <c r="F152" s="77" t="s">
        <v>3181</v>
      </c>
      <c r="G152" s="13">
        <v>44428</v>
      </c>
      <c r="H152" s="78" t="s">
        <v>3182</v>
      </c>
      <c r="I152" s="15">
        <v>75</v>
      </c>
      <c r="J152" s="15">
        <v>42</v>
      </c>
      <c r="K152" s="15">
        <v>18</v>
      </c>
      <c r="L152" s="15">
        <v>21</v>
      </c>
      <c r="M152" s="84">
        <v>14.175000000000001</v>
      </c>
      <c r="N152" s="73">
        <v>21</v>
      </c>
      <c r="O152" s="64">
        <v>3000</v>
      </c>
      <c r="P152" s="65">
        <f>Table224523689101112131415161718192021222423456789101112131415161718192021222325[[#This Row],[PEMBULATAN]]*O152</f>
        <v>63000</v>
      </c>
    </row>
    <row r="153" spans="1:16" ht="32.25" customHeight="1" x14ac:dyDescent="0.2">
      <c r="A153" s="93"/>
      <c r="B153" s="76"/>
      <c r="C153" s="90" t="s">
        <v>3335</v>
      </c>
      <c r="D153" s="79" t="s">
        <v>82</v>
      </c>
      <c r="E153" s="13" t="s">
        <v>3180</v>
      </c>
      <c r="F153" s="77" t="s">
        <v>3181</v>
      </c>
      <c r="G153" s="13">
        <v>44428</v>
      </c>
      <c r="H153" s="78" t="s">
        <v>3182</v>
      </c>
      <c r="I153" s="15">
        <v>41</v>
      </c>
      <c r="J153" s="15">
        <v>45</v>
      </c>
      <c r="K153" s="15">
        <v>15</v>
      </c>
      <c r="L153" s="15">
        <v>9</v>
      </c>
      <c r="M153" s="84">
        <v>6.9187500000000002</v>
      </c>
      <c r="N153" s="73">
        <v>9</v>
      </c>
      <c r="O153" s="64">
        <v>3000</v>
      </c>
      <c r="P153" s="65">
        <f>Table224523689101112131415161718192021222423456789101112131415161718192021222325[[#This Row],[PEMBULATAN]]*O153</f>
        <v>27000</v>
      </c>
    </row>
    <row r="154" spans="1:16" ht="32.25" customHeight="1" x14ac:dyDescent="0.2">
      <c r="A154" s="93"/>
      <c r="B154" s="76"/>
      <c r="C154" s="90" t="s">
        <v>3336</v>
      </c>
      <c r="D154" s="79" t="s">
        <v>82</v>
      </c>
      <c r="E154" s="13" t="s">
        <v>3180</v>
      </c>
      <c r="F154" s="77" t="s">
        <v>3181</v>
      </c>
      <c r="G154" s="13">
        <v>44428</v>
      </c>
      <c r="H154" s="78" t="s">
        <v>3182</v>
      </c>
      <c r="I154" s="15">
        <v>123</v>
      </c>
      <c r="J154" s="15">
        <v>5</v>
      </c>
      <c r="K154" s="15">
        <v>2</v>
      </c>
      <c r="L154" s="15">
        <v>21</v>
      </c>
      <c r="M154" s="84">
        <v>0.3075</v>
      </c>
      <c r="N154" s="73">
        <v>21</v>
      </c>
      <c r="O154" s="64">
        <v>3000</v>
      </c>
      <c r="P154" s="65">
        <f>Table224523689101112131415161718192021222423456789101112131415161718192021222325[[#This Row],[PEMBULATAN]]*O154</f>
        <v>63000</v>
      </c>
    </row>
    <row r="155" spans="1:16" ht="32.25" customHeight="1" x14ac:dyDescent="0.2">
      <c r="A155" s="93"/>
      <c r="B155" s="76"/>
      <c r="C155" s="90" t="s">
        <v>3337</v>
      </c>
      <c r="D155" s="79" t="s">
        <v>82</v>
      </c>
      <c r="E155" s="13" t="s">
        <v>3180</v>
      </c>
      <c r="F155" s="77" t="s">
        <v>3181</v>
      </c>
      <c r="G155" s="13">
        <v>44428</v>
      </c>
      <c r="H155" s="78" t="s">
        <v>3182</v>
      </c>
      <c r="I155" s="15">
        <v>53</v>
      </c>
      <c r="J155" s="15">
        <v>37</v>
      </c>
      <c r="K155" s="15">
        <v>28</v>
      </c>
      <c r="L155" s="15">
        <v>22</v>
      </c>
      <c r="M155" s="84">
        <v>13.727</v>
      </c>
      <c r="N155" s="73">
        <v>22</v>
      </c>
      <c r="O155" s="64">
        <v>3000</v>
      </c>
      <c r="P155" s="65">
        <f>Table224523689101112131415161718192021222423456789101112131415161718192021222325[[#This Row],[PEMBULATAN]]*O155</f>
        <v>66000</v>
      </c>
    </row>
    <row r="156" spans="1:16" ht="32.25" customHeight="1" x14ac:dyDescent="0.2">
      <c r="A156" s="93"/>
      <c r="B156" s="76"/>
      <c r="C156" s="90" t="s">
        <v>3338</v>
      </c>
      <c r="D156" s="79" t="s">
        <v>82</v>
      </c>
      <c r="E156" s="13" t="s">
        <v>3180</v>
      </c>
      <c r="F156" s="77" t="s">
        <v>3181</v>
      </c>
      <c r="G156" s="13">
        <v>44428</v>
      </c>
      <c r="H156" s="78" t="s">
        <v>3182</v>
      </c>
      <c r="I156" s="15">
        <v>33</v>
      </c>
      <c r="J156" s="15">
        <v>23</v>
      </c>
      <c r="K156" s="15">
        <v>23</v>
      </c>
      <c r="L156" s="15">
        <v>7</v>
      </c>
      <c r="M156" s="84">
        <v>4.3642500000000002</v>
      </c>
      <c r="N156" s="73">
        <v>7</v>
      </c>
      <c r="O156" s="64">
        <v>3000</v>
      </c>
      <c r="P156" s="65">
        <f>Table224523689101112131415161718192021222423456789101112131415161718192021222325[[#This Row],[PEMBULATAN]]*O156</f>
        <v>21000</v>
      </c>
    </row>
    <row r="157" spans="1:16" ht="32.25" customHeight="1" x14ac:dyDescent="0.2">
      <c r="A157" s="93"/>
      <c r="B157" s="76"/>
      <c r="C157" s="90" t="s">
        <v>3339</v>
      </c>
      <c r="D157" s="79" t="s">
        <v>82</v>
      </c>
      <c r="E157" s="13" t="s">
        <v>3180</v>
      </c>
      <c r="F157" s="77" t="s">
        <v>3181</v>
      </c>
      <c r="G157" s="13">
        <v>44428</v>
      </c>
      <c r="H157" s="78" t="s">
        <v>3182</v>
      </c>
      <c r="I157" s="15">
        <v>46</v>
      </c>
      <c r="J157" s="15">
        <v>31</v>
      </c>
      <c r="K157" s="15">
        <v>21</v>
      </c>
      <c r="L157" s="15">
        <v>4</v>
      </c>
      <c r="M157" s="84">
        <v>7.4865000000000004</v>
      </c>
      <c r="N157" s="73">
        <v>8</v>
      </c>
      <c r="O157" s="64">
        <v>3000</v>
      </c>
      <c r="P157" s="65">
        <f>Table224523689101112131415161718192021222423456789101112131415161718192021222325[[#This Row],[PEMBULATAN]]*O157</f>
        <v>24000</v>
      </c>
    </row>
    <row r="158" spans="1:16" ht="32.25" customHeight="1" x14ac:dyDescent="0.2">
      <c r="A158" s="93"/>
      <c r="B158" s="76"/>
      <c r="C158" s="90" t="s">
        <v>3340</v>
      </c>
      <c r="D158" s="79" t="s">
        <v>82</v>
      </c>
      <c r="E158" s="13" t="s">
        <v>3180</v>
      </c>
      <c r="F158" s="77" t="s">
        <v>3181</v>
      </c>
      <c r="G158" s="13">
        <v>44428</v>
      </c>
      <c r="H158" s="78" t="s">
        <v>3182</v>
      </c>
      <c r="I158" s="15">
        <v>80</v>
      </c>
      <c r="J158" s="15">
        <v>45</v>
      </c>
      <c r="K158" s="15">
        <v>40</v>
      </c>
      <c r="L158" s="15">
        <v>18</v>
      </c>
      <c r="M158" s="84">
        <v>36</v>
      </c>
      <c r="N158" s="73">
        <v>36</v>
      </c>
      <c r="O158" s="64">
        <v>3000</v>
      </c>
      <c r="P158" s="65">
        <f>Table224523689101112131415161718192021222423456789101112131415161718192021222325[[#This Row],[PEMBULATAN]]*O158</f>
        <v>108000</v>
      </c>
    </row>
    <row r="159" spans="1:16" ht="32.25" customHeight="1" x14ac:dyDescent="0.2">
      <c r="A159" s="93"/>
      <c r="B159" s="76"/>
      <c r="C159" s="90" t="s">
        <v>3341</v>
      </c>
      <c r="D159" s="79" t="s">
        <v>82</v>
      </c>
      <c r="E159" s="13" t="s">
        <v>3180</v>
      </c>
      <c r="F159" s="77" t="s">
        <v>3181</v>
      </c>
      <c r="G159" s="13">
        <v>44428</v>
      </c>
      <c r="H159" s="78" t="s">
        <v>3182</v>
      </c>
      <c r="I159" s="15">
        <v>80</v>
      </c>
      <c r="J159" s="15">
        <v>40</v>
      </c>
      <c r="K159" s="15">
        <v>26</v>
      </c>
      <c r="L159" s="15">
        <v>1</v>
      </c>
      <c r="M159" s="84">
        <v>20.8</v>
      </c>
      <c r="N159" s="73">
        <v>21</v>
      </c>
      <c r="O159" s="64">
        <v>3000</v>
      </c>
      <c r="P159" s="65">
        <f>Table224523689101112131415161718192021222423456789101112131415161718192021222325[[#This Row],[PEMBULATAN]]*O159</f>
        <v>63000</v>
      </c>
    </row>
    <row r="160" spans="1:16" ht="32.25" customHeight="1" x14ac:dyDescent="0.2">
      <c r="A160" s="93"/>
      <c r="B160" s="76"/>
      <c r="C160" s="90" t="s">
        <v>3342</v>
      </c>
      <c r="D160" s="79" t="s">
        <v>82</v>
      </c>
      <c r="E160" s="13" t="s">
        <v>3180</v>
      </c>
      <c r="F160" s="77" t="s">
        <v>3181</v>
      </c>
      <c r="G160" s="13">
        <v>44428</v>
      </c>
      <c r="H160" s="78" t="s">
        <v>3182</v>
      </c>
      <c r="I160" s="15">
        <v>53</v>
      </c>
      <c r="J160" s="15">
        <v>30</v>
      </c>
      <c r="K160" s="15">
        <v>22</v>
      </c>
      <c r="L160" s="15">
        <v>1</v>
      </c>
      <c r="M160" s="84">
        <v>8.7449999999999992</v>
      </c>
      <c r="N160" s="73">
        <v>9</v>
      </c>
      <c r="O160" s="64">
        <v>3000</v>
      </c>
      <c r="P160" s="65">
        <f>Table224523689101112131415161718192021222423456789101112131415161718192021222325[[#This Row],[PEMBULATAN]]*O160</f>
        <v>27000</v>
      </c>
    </row>
    <row r="161" spans="1:16" ht="32.25" customHeight="1" x14ac:dyDescent="0.2">
      <c r="A161" s="93"/>
      <c r="B161" s="76"/>
      <c r="C161" s="90" t="s">
        <v>3343</v>
      </c>
      <c r="D161" s="79" t="s">
        <v>82</v>
      </c>
      <c r="E161" s="13" t="s">
        <v>3180</v>
      </c>
      <c r="F161" s="77" t="s">
        <v>3181</v>
      </c>
      <c r="G161" s="13">
        <v>44428</v>
      </c>
      <c r="H161" s="78" t="s">
        <v>3182</v>
      </c>
      <c r="I161" s="15">
        <v>50</v>
      </c>
      <c r="J161" s="15">
        <v>40</v>
      </c>
      <c r="K161" s="15">
        <v>26</v>
      </c>
      <c r="L161" s="15">
        <v>13</v>
      </c>
      <c r="M161" s="84">
        <v>13</v>
      </c>
      <c r="N161" s="73">
        <v>13</v>
      </c>
      <c r="O161" s="64">
        <v>3000</v>
      </c>
      <c r="P161" s="65">
        <f>Table224523689101112131415161718192021222423456789101112131415161718192021222325[[#This Row],[PEMBULATAN]]*O161</f>
        <v>39000</v>
      </c>
    </row>
    <row r="162" spans="1:16" ht="32.25" customHeight="1" x14ac:dyDescent="0.2">
      <c r="A162" s="93"/>
      <c r="B162" s="76"/>
      <c r="C162" s="90" t="s">
        <v>3344</v>
      </c>
      <c r="D162" s="79" t="s">
        <v>82</v>
      </c>
      <c r="E162" s="13" t="s">
        <v>3180</v>
      </c>
      <c r="F162" s="77" t="s">
        <v>3181</v>
      </c>
      <c r="G162" s="13">
        <v>44428</v>
      </c>
      <c r="H162" s="78" t="s">
        <v>3182</v>
      </c>
      <c r="I162" s="15">
        <v>82</v>
      </c>
      <c r="J162" s="15">
        <v>60</v>
      </c>
      <c r="K162" s="15">
        <v>30</v>
      </c>
      <c r="L162" s="15">
        <v>18</v>
      </c>
      <c r="M162" s="84">
        <v>36.9</v>
      </c>
      <c r="N162" s="73">
        <v>37</v>
      </c>
      <c r="O162" s="64">
        <v>3000</v>
      </c>
      <c r="P162" s="65">
        <f>Table224523689101112131415161718192021222423456789101112131415161718192021222325[[#This Row],[PEMBULATAN]]*O162</f>
        <v>111000</v>
      </c>
    </row>
    <row r="163" spans="1:16" ht="32.25" customHeight="1" x14ac:dyDescent="0.2">
      <c r="A163" s="93"/>
      <c r="B163" s="76"/>
      <c r="C163" s="90" t="s">
        <v>3345</v>
      </c>
      <c r="D163" s="79" t="s">
        <v>82</v>
      </c>
      <c r="E163" s="13" t="s">
        <v>3180</v>
      </c>
      <c r="F163" s="77" t="s">
        <v>3181</v>
      </c>
      <c r="G163" s="13">
        <v>44428</v>
      </c>
      <c r="H163" s="78" t="s">
        <v>3182</v>
      </c>
      <c r="I163" s="15">
        <v>90</v>
      </c>
      <c r="J163" s="15">
        <v>55</v>
      </c>
      <c r="K163" s="15">
        <v>27</v>
      </c>
      <c r="L163" s="15">
        <v>7</v>
      </c>
      <c r="M163" s="84">
        <v>33.412500000000001</v>
      </c>
      <c r="N163" s="73">
        <v>34</v>
      </c>
      <c r="O163" s="64">
        <v>3000</v>
      </c>
      <c r="P163" s="65">
        <f>Table224523689101112131415161718192021222423456789101112131415161718192021222325[[#This Row],[PEMBULATAN]]*O163</f>
        <v>102000</v>
      </c>
    </row>
    <row r="164" spans="1:16" ht="32.25" customHeight="1" x14ac:dyDescent="0.2">
      <c r="A164" s="93"/>
      <c r="B164" s="76"/>
      <c r="C164" s="90" t="s">
        <v>3346</v>
      </c>
      <c r="D164" s="79" t="s">
        <v>82</v>
      </c>
      <c r="E164" s="13" t="s">
        <v>3180</v>
      </c>
      <c r="F164" s="77" t="s">
        <v>3181</v>
      </c>
      <c r="G164" s="13">
        <v>44428</v>
      </c>
      <c r="H164" s="78" t="s">
        <v>3182</v>
      </c>
      <c r="I164" s="15">
        <v>57</v>
      </c>
      <c r="J164" s="15">
        <v>54</v>
      </c>
      <c r="K164" s="15">
        <v>20</v>
      </c>
      <c r="L164" s="15">
        <v>11</v>
      </c>
      <c r="M164" s="84">
        <v>15.39</v>
      </c>
      <c r="N164" s="73">
        <v>16</v>
      </c>
      <c r="O164" s="64">
        <v>3000</v>
      </c>
      <c r="P164" s="65">
        <f>Table224523689101112131415161718192021222423456789101112131415161718192021222325[[#This Row],[PEMBULATAN]]*O164</f>
        <v>48000</v>
      </c>
    </row>
    <row r="165" spans="1:16" ht="32.25" customHeight="1" x14ac:dyDescent="0.2">
      <c r="A165" s="93"/>
      <c r="B165" s="76"/>
      <c r="C165" s="90" t="s">
        <v>3347</v>
      </c>
      <c r="D165" s="79" t="s">
        <v>82</v>
      </c>
      <c r="E165" s="13" t="s">
        <v>3180</v>
      </c>
      <c r="F165" s="77" t="s">
        <v>3181</v>
      </c>
      <c r="G165" s="13">
        <v>44428</v>
      </c>
      <c r="H165" s="78" t="s">
        <v>3182</v>
      </c>
      <c r="I165" s="15">
        <v>52</v>
      </c>
      <c r="J165" s="15">
        <v>45</v>
      </c>
      <c r="K165" s="15">
        <v>13</v>
      </c>
      <c r="L165" s="15">
        <v>8</v>
      </c>
      <c r="M165" s="84">
        <v>7.6050000000000004</v>
      </c>
      <c r="N165" s="73">
        <v>8</v>
      </c>
      <c r="O165" s="64">
        <v>3000</v>
      </c>
      <c r="P165" s="65">
        <f>Table224523689101112131415161718192021222423456789101112131415161718192021222325[[#This Row],[PEMBULATAN]]*O165</f>
        <v>24000</v>
      </c>
    </row>
    <row r="166" spans="1:16" ht="32.25" customHeight="1" x14ac:dyDescent="0.2">
      <c r="A166" s="93"/>
      <c r="B166" s="76"/>
      <c r="C166" s="90" t="s">
        <v>3348</v>
      </c>
      <c r="D166" s="79" t="s">
        <v>82</v>
      </c>
      <c r="E166" s="13" t="s">
        <v>3180</v>
      </c>
      <c r="F166" s="77" t="s">
        <v>3181</v>
      </c>
      <c r="G166" s="13">
        <v>44428</v>
      </c>
      <c r="H166" s="78" t="s">
        <v>3182</v>
      </c>
      <c r="I166" s="15">
        <v>47</v>
      </c>
      <c r="J166" s="15">
        <v>15</v>
      </c>
      <c r="K166" s="15">
        <v>17</v>
      </c>
      <c r="L166" s="15">
        <v>5</v>
      </c>
      <c r="M166" s="84">
        <v>2.9962499999999999</v>
      </c>
      <c r="N166" s="73">
        <v>5</v>
      </c>
      <c r="O166" s="64">
        <v>3000</v>
      </c>
      <c r="P166" s="65">
        <f>Table224523689101112131415161718192021222423456789101112131415161718192021222325[[#This Row],[PEMBULATAN]]*O166</f>
        <v>15000</v>
      </c>
    </row>
    <row r="167" spans="1:16" ht="32.25" customHeight="1" x14ac:dyDescent="0.2">
      <c r="A167" s="93"/>
      <c r="B167" s="76"/>
      <c r="C167" s="90" t="s">
        <v>3349</v>
      </c>
      <c r="D167" s="79" t="s">
        <v>82</v>
      </c>
      <c r="E167" s="13" t="s">
        <v>3180</v>
      </c>
      <c r="F167" s="77" t="s">
        <v>3181</v>
      </c>
      <c r="G167" s="13">
        <v>44428</v>
      </c>
      <c r="H167" s="78" t="s">
        <v>3182</v>
      </c>
      <c r="I167" s="15">
        <v>90</v>
      </c>
      <c r="J167" s="15">
        <v>50</v>
      </c>
      <c r="K167" s="15">
        <v>49</v>
      </c>
      <c r="L167" s="15">
        <v>3</v>
      </c>
      <c r="M167" s="84">
        <v>55.125</v>
      </c>
      <c r="N167" s="73">
        <v>55</v>
      </c>
      <c r="O167" s="64">
        <v>3000</v>
      </c>
      <c r="P167" s="65">
        <f>Table224523689101112131415161718192021222423456789101112131415161718192021222325[[#This Row],[PEMBULATAN]]*O167</f>
        <v>165000</v>
      </c>
    </row>
    <row r="168" spans="1:16" ht="32.25" customHeight="1" x14ac:dyDescent="0.2">
      <c r="A168" s="93"/>
      <c r="B168" s="76"/>
      <c r="C168" s="90" t="s">
        <v>3350</v>
      </c>
      <c r="D168" s="79" t="s">
        <v>82</v>
      </c>
      <c r="E168" s="13" t="s">
        <v>3180</v>
      </c>
      <c r="F168" s="77" t="s">
        <v>3181</v>
      </c>
      <c r="G168" s="13">
        <v>44428</v>
      </c>
      <c r="H168" s="78" t="s">
        <v>3182</v>
      </c>
      <c r="I168" s="15">
        <v>91</v>
      </c>
      <c r="J168" s="15">
        <v>55</v>
      </c>
      <c r="K168" s="15">
        <v>40</v>
      </c>
      <c r="L168" s="15">
        <v>23</v>
      </c>
      <c r="M168" s="84">
        <v>50.05</v>
      </c>
      <c r="N168" s="73">
        <v>50</v>
      </c>
      <c r="O168" s="64">
        <v>3000</v>
      </c>
      <c r="P168" s="65">
        <f>Table224523689101112131415161718192021222423456789101112131415161718192021222325[[#This Row],[PEMBULATAN]]*O168</f>
        <v>150000</v>
      </c>
    </row>
    <row r="169" spans="1:16" ht="32.25" customHeight="1" x14ac:dyDescent="0.2">
      <c r="A169" s="93"/>
      <c r="B169" s="76"/>
      <c r="C169" s="90" t="s">
        <v>3351</v>
      </c>
      <c r="D169" s="79" t="s">
        <v>82</v>
      </c>
      <c r="E169" s="13" t="s">
        <v>3180</v>
      </c>
      <c r="F169" s="77" t="s">
        <v>3181</v>
      </c>
      <c r="G169" s="13">
        <v>44428</v>
      </c>
      <c r="H169" s="78" t="s">
        <v>3182</v>
      </c>
      <c r="I169" s="15">
        <v>107</v>
      </c>
      <c r="J169" s="15">
        <v>27</v>
      </c>
      <c r="K169" s="15">
        <v>13</v>
      </c>
      <c r="L169" s="15">
        <v>25</v>
      </c>
      <c r="M169" s="84">
        <v>9.3892500000000005</v>
      </c>
      <c r="N169" s="73">
        <v>25</v>
      </c>
      <c r="O169" s="64">
        <v>3000</v>
      </c>
      <c r="P169" s="65">
        <f>Table224523689101112131415161718192021222423456789101112131415161718192021222325[[#This Row],[PEMBULATAN]]*O169</f>
        <v>75000</v>
      </c>
    </row>
    <row r="170" spans="1:16" ht="32.25" customHeight="1" x14ac:dyDescent="0.2">
      <c r="A170" s="93"/>
      <c r="B170" s="76"/>
      <c r="C170" s="90" t="s">
        <v>3352</v>
      </c>
      <c r="D170" s="79" t="s">
        <v>82</v>
      </c>
      <c r="E170" s="13" t="s">
        <v>3180</v>
      </c>
      <c r="F170" s="77" t="s">
        <v>3181</v>
      </c>
      <c r="G170" s="13">
        <v>44428</v>
      </c>
      <c r="H170" s="78" t="s">
        <v>3182</v>
      </c>
      <c r="I170" s="15">
        <v>20</v>
      </c>
      <c r="J170" s="15">
        <v>21</v>
      </c>
      <c r="K170" s="15">
        <v>2</v>
      </c>
      <c r="L170" s="15">
        <v>6</v>
      </c>
      <c r="M170" s="84">
        <v>0.21</v>
      </c>
      <c r="N170" s="73">
        <v>6</v>
      </c>
      <c r="O170" s="64">
        <v>3000</v>
      </c>
      <c r="P170" s="65">
        <f>Table224523689101112131415161718192021222423456789101112131415161718192021222325[[#This Row],[PEMBULATAN]]*O170</f>
        <v>18000</v>
      </c>
    </row>
    <row r="171" spans="1:16" ht="32.25" customHeight="1" x14ac:dyDescent="0.2">
      <c r="A171" s="93"/>
      <c r="B171" s="76"/>
      <c r="C171" s="90" t="s">
        <v>3353</v>
      </c>
      <c r="D171" s="79" t="s">
        <v>82</v>
      </c>
      <c r="E171" s="13" t="s">
        <v>3180</v>
      </c>
      <c r="F171" s="77" t="s">
        <v>3181</v>
      </c>
      <c r="G171" s="13">
        <v>44428</v>
      </c>
      <c r="H171" s="78" t="s">
        <v>3182</v>
      </c>
      <c r="I171" s="15">
        <v>76</v>
      </c>
      <c r="J171" s="15">
        <v>50</v>
      </c>
      <c r="K171" s="15">
        <v>18</v>
      </c>
      <c r="L171" s="15">
        <v>1</v>
      </c>
      <c r="M171" s="84">
        <v>17.100000000000001</v>
      </c>
      <c r="N171" s="73">
        <v>17</v>
      </c>
      <c r="O171" s="64">
        <v>3000</v>
      </c>
      <c r="P171" s="65">
        <f>Table224523689101112131415161718192021222423456789101112131415161718192021222325[[#This Row],[PEMBULATAN]]*O171</f>
        <v>51000</v>
      </c>
    </row>
    <row r="172" spans="1:16" ht="32.25" customHeight="1" x14ac:dyDescent="0.2">
      <c r="A172" s="93"/>
      <c r="B172" s="76"/>
      <c r="C172" s="90" t="s">
        <v>3354</v>
      </c>
      <c r="D172" s="79" t="s">
        <v>82</v>
      </c>
      <c r="E172" s="13" t="s">
        <v>3180</v>
      </c>
      <c r="F172" s="77" t="s">
        <v>3181</v>
      </c>
      <c r="G172" s="13">
        <v>44428</v>
      </c>
      <c r="H172" s="78" t="s">
        <v>3182</v>
      </c>
      <c r="I172" s="15">
        <v>53</v>
      </c>
      <c r="J172" s="15">
        <v>40</v>
      </c>
      <c r="K172" s="15">
        <v>30</v>
      </c>
      <c r="L172" s="15">
        <v>1</v>
      </c>
      <c r="M172" s="84">
        <v>15.9</v>
      </c>
      <c r="N172" s="73">
        <v>16</v>
      </c>
      <c r="O172" s="64">
        <v>3000</v>
      </c>
      <c r="P172" s="65">
        <f>Table224523689101112131415161718192021222423456789101112131415161718192021222325[[#This Row],[PEMBULATAN]]*O172</f>
        <v>48000</v>
      </c>
    </row>
    <row r="173" spans="1:16" ht="32.25" customHeight="1" x14ac:dyDescent="0.2">
      <c r="A173" s="93"/>
      <c r="B173" s="76"/>
      <c r="C173" s="90" t="s">
        <v>3355</v>
      </c>
      <c r="D173" s="79" t="s">
        <v>82</v>
      </c>
      <c r="E173" s="13" t="s">
        <v>3180</v>
      </c>
      <c r="F173" s="77" t="s">
        <v>3181</v>
      </c>
      <c r="G173" s="13">
        <v>44428</v>
      </c>
      <c r="H173" s="78" t="s">
        <v>3182</v>
      </c>
      <c r="I173" s="15">
        <v>43</v>
      </c>
      <c r="J173" s="15">
        <v>38</v>
      </c>
      <c r="K173" s="15">
        <v>10</v>
      </c>
      <c r="L173" s="15">
        <v>1</v>
      </c>
      <c r="M173" s="84">
        <v>4.085</v>
      </c>
      <c r="N173" s="73">
        <v>4</v>
      </c>
      <c r="O173" s="64">
        <v>3000</v>
      </c>
      <c r="P173" s="65">
        <f>Table224523689101112131415161718192021222423456789101112131415161718192021222325[[#This Row],[PEMBULATAN]]*O173</f>
        <v>12000</v>
      </c>
    </row>
    <row r="174" spans="1:16" ht="32.25" customHeight="1" x14ac:dyDescent="0.2">
      <c r="A174" s="93"/>
      <c r="B174" s="76"/>
      <c r="C174" s="90" t="s">
        <v>3356</v>
      </c>
      <c r="D174" s="79" t="s">
        <v>82</v>
      </c>
      <c r="E174" s="13" t="s">
        <v>3180</v>
      </c>
      <c r="F174" s="77" t="s">
        <v>3181</v>
      </c>
      <c r="G174" s="13">
        <v>44428</v>
      </c>
      <c r="H174" s="78" t="s">
        <v>3182</v>
      </c>
      <c r="I174" s="15">
        <v>70</v>
      </c>
      <c r="J174" s="15">
        <v>50</v>
      </c>
      <c r="K174" s="15">
        <v>30</v>
      </c>
      <c r="L174" s="15">
        <v>15</v>
      </c>
      <c r="M174" s="84">
        <v>26.25</v>
      </c>
      <c r="N174" s="73">
        <v>26</v>
      </c>
      <c r="O174" s="64">
        <v>3000</v>
      </c>
      <c r="P174" s="65">
        <f>Table224523689101112131415161718192021222423456789101112131415161718192021222325[[#This Row],[PEMBULATAN]]*O174</f>
        <v>78000</v>
      </c>
    </row>
    <row r="175" spans="1:16" ht="32.25" customHeight="1" x14ac:dyDescent="0.2">
      <c r="A175" s="93"/>
      <c r="B175" s="76"/>
      <c r="C175" s="90" t="s">
        <v>3357</v>
      </c>
      <c r="D175" s="79" t="s">
        <v>82</v>
      </c>
      <c r="E175" s="13" t="s">
        <v>3180</v>
      </c>
      <c r="F175" s="77" t="s">
        <v>3181</v>
      </c>
      <c r="G175" s="13">
        <v>44428</v>
      </c>
      <c r="H175" s="78" t="s">
        <v>3182</v>
      </c>
      <c r="I175" s="15">
        <v>42</v>
      </c>
      <c r="J175" s="15">
        <v>34</v>
      </c>
      <c r="K175" s="15">
        <v>26</v>
      </c>
      <c r="L175" s="15">
        <v>3</v>
      </c>
      <c r="M175" s="84">
        <v>9.282</v>
      </c>
      <c r="N175" s="73">
        <v>9</v>
      </c>
      <c r="O175" s="64">
        <v>3000</v>
      </c>
      <c r="P175" s="65">
        <f>Table224523689101112131415161718192021222423456789101112131415161718192021222325[[#This Row],[PEMBULATAN]]*O175</f>
        <v>27000</v>
      </c>
    </row>
    <row r="176" spans="1:16" ht="32.25" customHeight="1" x14ac:dyDescent="0.2">
      <c r="A176" s="93"/>
      <c r="B176" s="76"/>
      <c r="C176" s="90" t="s">
        <v>3358</v>
      </c>
      <c r="D176" s="79" t="s">
        <v>82</v>
      </c>
      <c r="E176" s="13" t="s">
        <v>3180</v>
      </c>
      <c r="F176" s="77" t="s">
        <v>3181</v>
      </c>
      <c r="G176" s="13">
        <v>44428</v>
      </c>
      <c r="H176" s="78" t="s">
        <v>3182</v>
      </c>
      <c r="I176" s="15">
        <v>67</v>
      </c>
      <c r="J176" s="15">
        <v>60</v>
      </c>
      <c r="K176" s="15">
        <v>24</v>
      </c>
      <c r="L176" s="15">
        <v>4</v>
      </c>
      <c r="M176" s="84">
        <v>24.12</v>
      </c>
      <c r="N176" s="73">
        <v>24</v>
      </c>
      <c r="O176" s="64">
        <v>3000</v>
      </c>
      <c r="P176" s="65">
        <f>Table224523689101112131415161718192021222423456789101112131415161718192021222325[[#This Row],[PEMBULATAN]]*O176</f>
        <v>72000</v>
      </c>
    </row>
    <row r="177" spans="1:16" ht="32.25" customHeight="1" x14ac:dyDescent="0.2">
      <c r="A177" s="93"/>
      <c r="B177" s="76"/>
      <c r="C177" s="90" t="s">
        <v>3359</v>
      </c>
      <c r="D177" s="79" t="s">
        <v>82</v>
      </c>
      <c r="E177" s="13" t="s">
        <v>3180</v>
      </c>
      <c r="F177" s="77" t="s">
        <v>3181</v>
      </c>
      <c r="G177" s="13">
        <v>44428</v>
      </c>
      <c r="H177" s="78" t="s">
        <v>3182</v>
      </c>
      <c r="I177" s="15">
        <v>87</v>
      </c>
      <c r="J177" s="15">
        <v>60</v>
      </c>
      <c r="K177" s="15">
        <v>31</v>
      </c>
      <c r="L177" s="15">
        <v>2</v>
      </c>
      <c r="M177" s="84">
        <v>40.454999999999998</v>
      </c>
      <c r="N177" s="73">
        <v>41</v>
      </c>
      <c r="O177" s="64">
        <v>3000</v>
      </c>
      <c r="P177" s="65">
        <f>Table224523689101112131415161718192021222423456789101112131415161718192021222325[[#This Row],[PEMBULATAN]]*O177</f>
        <v>123000</v>
      </c>
    </row>
    <row r="178" spans="1:16" ht="32.25" customHeight="1" x14ac:dyDescent="0.2">
      <c r="A178" s="93"/>
      <c r="B178" s="76"/>
      <c r="C178" s="90" t="s">
        <v>3360</v>
      </c>
      <c r="D178" s="79" t="s">
        <v>82</v>
      </c>
      <c r="E178" s="13" t="s">
        <v>3180</v>
      </c>
      <c r="F178" s="77" t="s">
        <v>3181</v>
      </c>
      <c r="G178" s="13">
        <v>44428</v>
      </c>
      <c r="H178" s="78" t="s">
        <v>3182</v>
      </c>
      <c r="I178" s="15">
        <v>90</v>
      </c>
      <c r="J178" s="15">
        <v>40</v>
      </c>
      <c r="K178" s="15">
        <v>9</v>
      </c>
      <c r="L178" s="15">
        <v>9</v>
      </c>
      <c r="M178" s="84">
        <v>8.1</v>
      </c>
      <c r="N178" s="73">
        <v>9</v>
      </c>
      <c r="O178" s="64">
        <v>3000</v>
      </c>
      <c r="P178" s="65">
        <f>Table224523689101112131415161718192021222423456789101112131415161718192021222325[[#This Row],[PEMBULATAN]]*O178</f>
        <v>27000</v>
      </c>
    </row>
    <row r="179" spans="1:16" ht="32.25" customHeight="1" x14ac:dyDescent="0.2">
      <c r="A179" s="93"/>
      <c r="B179" s="76"/>
      <c r="C179" s="90" t="s">
        <v>3361</v>
      </c>
      <c r="D179" s="79" t="s">
        <v>82</v>
      </c>
      <c r="E179" s="13" t="s">
        <v>3180</v>
      </c>
      <c r="F179" s="77" t="s">
        <v>3181</v>
      </c>
      <c r="G179" s="13">
        <v>44428</v>
      </c>
      <c r="H179" s="78" t="s">
        <v>3182</v>
      </c>
      <c r="I179" s="15">
        <v>50</v>
      </c>
      <c r="J179" s="15">
        <v>65</v>
      </c>
      <c r="K179" s="15">
        <v>30</v>
      </c>
      <c r="L179" s="15">
        <v>8</v>
      </c>
      <c r="M179" s="84">
        <v>24.375</v>
      </c>
      <c r="N179" s="73">
        <v>25</v>
      </c>
      <c r="O179" s="64">
        <v>3000</v>
      </c>
      <c r="P179" s="65">
        <f>Table224523689101112131415161718192021222423456789101112131415161718192021222325[[#This Row],[PEMBULATAN]]*O179</f>
        <v>75000</v>
      </c>
    </row>
    <row r="180" spans="1:16" ht="32.25" customHeight="1" x14ac:dyDescent="0.2">
      <c r="A180" s="93"/>
      <c r="B180" s="76"/>
      <c r="C180" s="90" t="s">
        <v>3362</v>
      </c>
      <c r="D180" s="79" t="s">
        <v>82</v>
      </c>
      <c r="E180" s="13" t="s">
        <v>3180</v>
      </c>
      <c r="F180" s="77" t="s">
        <v>3181</v>
      </c>
      <c r="G180" s="13">
        <v>44428</v>
      </c>
      <c r="H180" s="78" t="s">
        <v>3182</v>
      </c>
      <c r="I180" s="15">
        <v>74</v>
      </c>
      <c r="J180" s="15">
        <v>16</v>
      </c>
      <c r="K180" s="15">
        <v>17</v>
      </c>
      <c r="L180" s="15">
        <v>9</v>
      </c>
      <c r="M180" s="84">
        <v>5.032</v>
      </c>
      <c r="N180" s="73">
        <v>9</v>
      </c>
      <c r="O180" s="64">
        <v>3000</v>
      </c>
      <c r="P180" s="65">
        <f>Table224523689101112131415161718192021222423456789101112131415161718192021222325[[#This Row],[PEMBULATAN]]*O180</f>
        <v>27000</v>
      </c>
    </row>
    <row r="181" spans="1:16" ht="32.25" customHeight="1" x14ac:dyDescent="0.2">
      <c r="A181" s="93"/>
      <c r="B181" s="76"/>
      <c r="C181" s="74" t="s">
        <v>3363</v>
      </c>
      <c r="D181" s="79" t="s">
        <v>82</v>
      </c>
      <c r="E181" s="13" t="s">
        <v>3180</v>
      </c>
      <c r="F181" s="77" t="s">
        <v>3181</v>
      </c>
      <c r="G181" s="13">
        <v>44428</v>
      </c>
      <c r="H181" s="78" t="s">
        <v>3182</v>
      </c>
      <c r="I181" s="15">
        <v>81</v>
      </c>
      <c r="J181" s="15">
        <v>60</v>
      </c>
      <c r="K181" s="15">
        <v>19</v>
      </c>
      <c r="L181" s="15">
        <v>5</v>
      </c>
      <c r="M181" s="84">
        <v>23.085000000000001</v>
      </c>
      <c r="N181" s="73">
        <v>23</v>
      </c>
      <c r="O181" s="64">
        <v>3000</v>
      </c>
      <c r="P181" s="65">
        <f>Table224523689101112131415161718192021222423456789101112131415161718192021222325[[#This Row],[PEMBULATAN]]*O181</f>
        <v>69000</v>
      </c>
    </row>
    <row r="182" spans="1:16" ht="32.25" customHeight="1" x14ac:dyDescent="0.2">
      <c r="A182" s="93"/>
      <c r="B182" s="76"/>
      <c r="C182" s="74" t="s">
        <v>3364</v>
      </c>
      <c r="D182" s="79" t="s">
        <v>82</v>
      </c>
      <c r="E182" s="13" t="s">
        <v>3180</v>
      </c>
      <c r="F182" s="77" t="s">
        <v>3181</v>
      </c>
      <c r="G182" s="13">
        <v>44428</v>
      </c>
      <c r="H182" s="78" t="s">
        <v>3182</v>
      </c>
      <c r="I182" s="15">
        <v>84</v>
      </c>
      <c r="J182" s="15">
        <v>50</v>
      </c>
      <c r="K182" s="15">
        <v>31</v>
      </c>
      <c r="L182" s="15">
        <v>6</v>
      </c>
      <c r="M182" s="84">
        <v>32.549999999999997</v>
      </c>
      <c r="N182" s="73">
        <v>33</v>
      </c>
      <c r="O182" s="64">
        <v>3000</v>
      </c>
      <c r="P182" s="65">
        <f>Table224523689101112131415161718192021222423456789101112131415161718192021222325[[#This Row],[PEMBULATAN]]*O182</f>
        <v>99000</v>
      </c>
    </row>
    <row r="183" spans="1:16" ht="32.25" customHeight="1" x14ac:dyDescent="0.2">
      <c r="A183" s="93"/>
      <c r="B183" s="76"/>
      <c r="C183" s="74" t="s">
        <v>3365</v>
      </c>
      <c r="D183" s="79" t="s">
        <v>82</v>
      </c>
      <c r="E183" s="13" t="s">
        <v>3180</v>
      </c>
      <c r="F183" s="77" t="s">
        <v>3181</v>
      </c>
      <c r="G183" s="13">
        <v>44428</v>
      </c>
      <c r="H183" s="78" t="s">
        <v>3182</v>
      </c>
      <c r="I183" s="15">
        <v>40</v>
      </c>
      <c r="J183" s="15">
        <v>50</v>
      </c>
      <c r="K183" s="15">
        <v>63</v>
      </c>
      <c r="L183" s="15">
        <v>10</v>
      </c>
      <c r="M183" s="84">
        <v>31.5</v>
      </c>
      <c r="N183" s="73">
        <v>32</v>
      </c>
      <c r="O183" s="64">
        <v>3000</v>
      </c>
      <c r="P183" s="65">
        <f>Table224523689101112131415161718192021222423456789101112131415161718192021222325[[#This Row],[PEMBULATAN]]*O183</f>
        <v>96000</v>
      </c>
    </row>
    <row r="184" spans="1:16" ht="32.25" customHeight="1" x14ac:dyDescent="0.2">
      <c r="A184" s="93"/>
      <c r="B184" s="76"/>
      <c r="C184" s="74" t="s">
        <v>3366</v>
      </c>
      <c r="D184" s="79" t="s">
        <v>82</v>
      </c>
      <c r="E184" s="13" t="s">
        <v>3180</v>
      </c>
      <c r="F184" s="77" t="s">
        <v>3181</v>
      </c>
      <c r="G184" s="13">
        <v>44428</v>
      </c>
      <c r="H184" s="78" t="s">
        <v>3182</v>
      </c>
      <c r="I184" s="15">
        <v>50</v>
      </c>
      <c r="J184" s="15">
        <v>49</v>
      </c>
      <c r="K184" s="15">
        <v>30</v>
      </c>
      <c r="L184" s="15">
        <v>8</v>
      </c>
      <c r="M184" s="84">
        <v>18.375</v>
      </c>
      <c r="N184" s="73">
        <v>19</v>
      </c>
      <c r="O184" s="64">
        <v>3000</v>
      </c>
      <c r="P184" s="65">
        <f>Table224523689101112131415161718192021222423456789101112131415161718192021222325[[#This Row],[PEMBULATAN]]*O184</f>
        <v>57000</v>
      </c>
    </row>
    <row r="185" spans="1:16" ht="32.25" customHeight="1" x14ac:dyDescent="0.2">
      <c r="A185" s="93"/>
      <c r="B185" s="76"/>
      <c r="C185" s="74" t="s">
        <v>3367</v>
      </c>
      <c r="D185" s="79" t="s">
        <v>82</v>
      </c>
      <c r="E185" s="13" t="s">
        <v>3180</v>
      </c>
      <c r="F185" s="77" t="s">
        <v>3181</v>
      </c>
      <c r="G185" s="13">
        <v>44428</v>
      </c>
      <c r="H185" s="78" t="s">
        <v>3182</v>
      </c>
      <c r="I185" s="15">
        <v>78</v>
      </c>
      <c r="J185" s="15">
        <v>65</v>
      </c>
      <c r="K185" s="15">
        <v>28</v>
      </c>
      <c r="L185" s="15">
        <v>11</v>
      </c>
      <c r="M185" s="84">
        <v>35.49</v>
      </c>
      <c r="N185" s="73">
        <v>36</v>
      </c>
      <c r="O185" s="64">
        <v>3000</v>
      </c>
      <c r="P185" s="65">
        <f>Table224523689101112131415161718192021222423456789101112131415161718192021222325[[#This Row],[PEMBULATAN]]*O185</f>
        <v>108000</v>
      </c>
    </row>
    <row r="186" spans="1:16" ht="32.25" customHeight="1" x14ac:dyDescent="0.2">
      <c r="A186" s="93"/>
      <c r="B186" s="76"/>
      <c r="C186" s="74" t="s">
        <v>3368</v>
      </c>
      <c r="D186" s="79" t="s">
        <v>82</v>
      </c>
      <c r="E186" s="13" t="s">
        <v>3180</v>
      </c>
      <c r="F186" s="77" t="s">
        <v>3181</v>
      </c>
      <c r="G186" s="13">
        <v>44428</v>
      </c>
      <c r="H186" s="78" t="s">
        <v>3182</v>
      </c>
      <c r="I186" s="15">
        <v>37</v>
      </c>
      <c r="J186" s="15">
        <v>27</v>
      </c>
      <c r="K186" s="15">
        <v>18</v>
      </c>
      <c r="L186" s="15">
        <v>4</v>
      </c>
      <c r="M186" s="84">
        <v>4.4954999999999998</v>
      </c>
      <c r="N186" s="73">
        <v>4</v>
      </c>
      <c r="O186" s="64">
        <v>3000</v>
      </c>
      <c r="P186" s="65">
        <f>Table224523689101112131415161718192021222423456789101112131415161718192021222325[[#This Row],[PEMBULATAN]]*O186</f>
        <v>12000</v>
      </c>
    </row>
    <row r="187" spans="1:16" ht="32.25" customHeight="1" x14ac:dyDescent="0.2">
      <c r="A187" s="93"/>
      <c r="B187" s="76"/>
      <c r="C187" s="74" t="s">
        <v>3369</v>
      </c>
      <c r="D187" s="79" t="s">
        <v>82</v>
      </c>
      <c r="E187" s="13" t="s">
        <v>3180</v>
      </c>
      <c r="F187" s="77" t="s">
        <v>3181</v>
      </c>
      <c r="G187" s="13">
        <v>44428</v>
      </c>
      <c r="H187" s="78" t="s">
        <v>3182</v>
      </c>
      <c r="I187" s="15">
        <v>90</v>
      </c>
      <c r="J187" s="15">
        <v>50</v>
      </c>
      <c r="K187" s="15">
        <v>20</v>
      </c>
      <c r="L187" s="15">
        <v>20</v>
      </c>
      <c r="M187" s="84">
        <v>22.5</v>
      </c>
      <c r="N187" s="73">
        <v>23</v>
      </c>
      <c r="O187" s="64">
        <v>3000</v>
      </c>
      <c r="P187" s="65">
        <f>Table224523689101112131415161718192021222423456789101112131415161718192021222325[[#This Row],[PEMBULATAN]]*O187</f>
        <v>69000</v>
      </c>
    </row>
    <row r="188" spans="1:16" ht="32.25" customHeight="1" x14ac:dyDescent="0.2">
      <c r="A188" s="93"/>
      <c r="B188" s="76"/>
      <c r="C188" s="74" t="s">
        <v>3370</v>
      </c>
      <c r="D188" s="79" t="s">
        <v>82</v>
      </c>
      <c r="E188" s="13" t="s">
        <v>3180</v>
      </c>
      <c r="F188" s="77" t="s">
        <v>3181</v>
      </c>
      <c r="G188" s="13">
        <v>44428</v>
      </c>
      <c r="H188" s="78" t="s">
        <v>3182</v>
      </c>
      <c r="I188" s="15">
        <v>58</v>
      </c>
      <c r="J188" s="15">
        <v>50</v>
      </c>
      <c r="K188" s="15">
        <v>28</v>
      </c>
      <c r="L188" s="15">
        <v>18</v>
      </c>
      <c r="M188" s="84">
        <v>20.3</v>
      </c>
      <c r="N188" s="73">
        <v>21</v>
      </c>
      <c r="O188" s="64">
        <v>3000</v>
      </c>
      <c r="P188" s="65">
        <f>Table224523689101112131415161718192021222423456789101112131415161718192021222325[[#This Row],[PEMBULATAN]]*O188</f>
        <v>63000</v>
      </c>
    </row>
    <row r="189" spans="1:16" ht="32.25" customHeight="1" x14ac:dyDescent="0.2">
      <c r="A189" s="93"/>
      <c r="B189" s="76"/>
      <c r="C189" s="74" t="s">
        <v>3371</v>
      </c>
      <c r="D189" s="79" t="s">
        <v>82</v>
      </c>
      <c r="E189" s="13" t="s">
        <v>3180</v>
      </c>
      <c r="F189" s="77" t="s">
        <v>3181</v>
      </c>
      <c r="G189" s="13">
        <v>44428</v>
      </c>
      <c r="H189" s="78" t="s">
        <v>3182</v>
      </c>
      <c r="I189" s="15">
        <v>50</v>
      </c>
      <c r="J189" s="15">
        <v>30</v>
      </c>
      <c r="K189" s="15">
        <v>23</v>
      </c>
      <c r="L189" s="15">
        <v>8</v>
      </c>
      <c r="M189" s="84">
        <v>8.625</v>
      </c>
      <c r="N189" s="73">
        <v>9</v>
      </c>
      <c r="O189" s="64">
        <v>3000</v>
      </c>
      <c r="P189" s="65">
        <f>Table224523689101112131415161718192021222423456789101112131415161718192021222325[[#This Row],[PEMBULATAN]]*O189</f>
        <v>27000</v>
      </c>
    </row>
    <row r="190" spans="1:16" ht="32.25" customHeight="1" x14ac:dyDescent="0.2">
      <c r="A190" s="93"/>
      <c r="B190" s="76"/>
      <c r="C190" s="74" t="s">
        <v>3372</v>
      </c>
      <c r="D190" s="79" t="s">
        <v>82</v>
      </c>
      <c r="E190" s="13" t="s">
        <v>3180</v>
      </c>
      <c r="F190" s="77" t="s">
        <v>3181</v>
      </c>
      <c r="G190" s="13">
        <v>44428</v>
      </c>
      <c r="H190" s="78" t="s">
        <v>3182</v>
      </c>
      <c r="I190" s="15">
        <v>50</v>
      </c>
      <c r="J190" s="15">
        <v>40</v>
      </c>
      <c r="K190" s="15">
        <v>25</v>
      </c>
      <c r="L190" s="15">
        <v>17</v>
      </c>
      <c r="M190" s="84">
        <v>12.5</v>
      </c>
      <c r="N190" s="73">
        <v>17</v>
      </c>
      <c r="O190" s="64">
        <v>3000</v>
      </c>
      <c r="P190" s="65">
        <f>Table224523689101112131415161718192021222423456789101112131415161718192021222325[[#This Row],[PEMBULATAN]]*O190</f>
        <v>51000</v>
      </c>
    </row>
    <row r="191" spans="1:16" ht="32.25" customHeight="1" x14ac:dyDescent="0.2">
      <c r="A191" s="93"/>
      <c r="B191" s="76"/>
      <c r="C191" s="74" t="s">
        <v>3373</v>
      </c>
      <c r="D191" s="79" t="s">
        <v>82</v>
      </c>
      <c r="E191" s="13" t="s">
        <v>3180</v>
      </c>
      <c r="F191" s="77" t="s">
        <v>3181</v>
      </c>
      <c r="G191" s="13">
        <v>44428</v>
      </c>
      <c r="H191" s="78" t="s">
        <v>3182</v>
      </c>
      <c r="I191" s="15">
        <v>90</v>
      </c>
      <c r="J191" s="15">
        <v>50</v>
      </c>
      <c r="K191" s="15">
        <v>35</v>
      </c>
      <c r="L191" s="15">
        <v>21</v>
      </c>
      <c r="M191" s="84">
        <v>39.375</v>
      </c>
      <c r="N191" s="73">
        <v>40</v>
      </c>
      <c r="O191" s="64">
        <v>3000</v>
      </c>
      <c r="P191" s="65">
        <f>Table224523689101112131415161718192021222423456789101112131415161718192021222325[[#This Row],[PEMBULATAN]]*O191</f>
        <v>120000</v>
      </c>
    </row>
    <row r="192" spans="1:16" ht="32.25" customHeight="1" x14ac:dyDescent="0.2">
      <c r="A192" s="93"/>
      <c r="B192" s="76"/>
      <c r="C192" s="74" t="s">
        <v>3374</v>
      </c>
      <c r="D192" s="79" t="s">
        <v>82</v>
      </c>
      <c r="E192" s="13" t="s">
        <v>3180</v>
      </c>
      <c r="F192" s="77" t="s">
        <v>3181</v>
      </c>
      <c r="G192" s="13">
        <v>44428</v>
      </c>
      <c r="H192" s="78" t="s">
        <v>3182</v>
      </c>
      <c r="I192" s="15">
        <v>50</v>
      </c>
      <c r="J192" s="15">
        <v>60</v>
      </c>
      <c r="K192" s="15">
        <v>25</v>
      </c>
      <c r="L192" s="15">
        <v>21</v>
      </c>
      <c r="M192" s="84">
        <v>18.75</v>
      </c>
      <c r="N192" s="73">
        <v>21</v>
      </c>
      <c r="O192" s="64">
        <v>3000</v>
      </c>
      <c r="P192" s="65">
        <f>Table224523689101112131415161718192021222423456789101112131415161718192021222325[[#This Row],[PEMBULATAN]]*O192</f>
        <v>63000</v>
      </c>
    </row>
    <row r="193" spans="1:16" ht="32.25" customHeight="1" x14ac:dyDescent="0.2">
      <c r="A193" s="93"/>
      <c r="B193" s="76"/>
      <c r="C193" s="74" t="s">
        <v>3375</v>
      </c>
      <c r="D193" s="79" t="s">
        <v>82</v>
      </c>
      <c r="E193" s="13" t="s">
        <v>3180</v>
      </c>
      <c r="F193" s="77" t="s">
        <v>3181</v>
      </c>
      <c r="G193" s="13">
        <v>44428</v>
      </c>
      <c r="H193" s="78" t="s">
        <v>3182</v>
      </c>
      <c r="I193" s="15">
        <v>55</v>
      </c>
      <c r="J193" s="15">
        <v>50</v>
      </c>
      <c r="K193" s="15">
        <v>23</v>
      </c>
      <c r="L193" s="15">
        <v>9</v>
      </c>
      <c r="M193" s="84">
        <v>15.8125</v>
      </c>
      <c r="N193" s="73">
        <v>16</v>
      </c>
      <c r="O193" s="64">
        <v>3000</v>
      </c>
      <c r="P193" s="65">
        <f>Table224523689101112131415161718192021222423456789101112131415161718192021222325[[#This Row],[PEMBULATAN]]*O193</f>
        <v>48000</v>
      </c>
    </row>
    <row r="194" spans="1:16" ht="32.25" customHeight="1" x14ac:dyDescent="0.2">
      <c r="A194" s="93"/>
      <c r="B194" s="76"/>
      <c r="C194" s="74" t="s">
        <v>3376</v>
      </c>
      <c r="D194" s="79" t="s">
        <v>82</v>
      </c>
      <c r="E194" s="13" t="s">
        <v>3180</v>
      </c>
      <c r="F194" s="77" t="s">
        <v>3181</v>
      </c>
      <c r="G194" s="13">
        <v>44428</v>
      </c>
      <c r="H194" s="78" t="s">
        <v>3182</v>
      </c>
      <c r="I194" s="15">
        <v>45</v>
      </c>
      <c r="J194" s="15">
        <v>36</v>
      </c>
      <c r="K194" s="15">
        <v>17</v>
      </c>
      <c r="L194" s="15">
        <v>17</v>
      </c>
      <c r="M194" s="84">
        <v>6.8849999999999998</v>
      </c>
      <c r="N194" s="73">
        <v>17</v>
      </c>
      <c r="O194" s="64">
        <v>3000</v>
      </c>
      <c r="P194" s="65">
        <f>Table224523689101112131415161718192021222423456789101112131415161718192021222325[[#This Row],[PEMBULATAN]]*O194</f>
        <v>51000</v>
      </c>
    </row>
    <row r="195" spans="1:16" ht="32.25" customHeight="1" x14ac:dyDescent="0.2">
      <c r="A195" s="93"/>
      <c r="B195" s="76"/>
      <c r="C195" s="74" t="s">
        <v>3377</v>
      </c>
      <c r="D195" s="79" t="s">
        <v>82</v>
      </c>
      <c r="E195" s="13" t="s">
        <v>3180</v>
      </c>
      <c r="F195" s="77" t="s">
        <v>3181</v>
      </c>
      <c r="G195" s="13">
        <v>44428</v>
      </c>
      <c r="H195" s="78" t="s">
        <v>3182</v>
      </c>
      <c r="I195" s="15">
        <v>98</v>
      </c>
      <c r="J195" s="15">
        <v>60</v>
      </c>
      <c r="K195" s="15">
        <v>18</v>
      </c>
      <c r="L195" s="15">
        <v>8</v>
      </c>
      <c r="M195" s="84">
        <v>26.46</v>
      </c>
      <c r="N195" s="73">
        <v>27</v>
      </c>
      <c r="O195" s="64">
        <v>3000</v>
      </c>
      <c r="P195" s="65">
        <f>Table224523689101112131415161718192021222423456789101112131415161718192021222325[[#This Row],[PEMBULATAN]]*O195</f>
        <v>81000</v>
      </c>
    </row>
    <row r="196" spans="1:16" ht="32.25" customHeight="1" x14ac:dyDescent="0.2">
      <c r="A196" s="93"/>
      <c r="B196" s="76"/>
      <c r="C196" s="74" t="s">
        <v>3378</v>
      </c>
      <c r="D196" s="79" t="s">
        <v>82</v>
      </c>
      <c r="E196" s="13" t="s">
        <v>3180</v>
      </c>
      <c r="F196" s="77" t="s">
        <v>3181</v>
      </c>
      <c r="G196" s="13">
        <v>44428</v>
      </c>
      <c r="H196" s="78" t="s">
        <v>3182</v>
      </c>
      <c r="I196" s="15">
        <v>80</v>
      </c>
      <c r="J196" s="15">
        <v>55</v>
      </c>
      <c r="K196" s="15">
        <v>28</v>
      </c>
      <c r="L196" s="15">
        <v>9</v>
      </c>
      <c r="M196" s="84">
        <v>30.8</v>
      </c>
      <c r="N196" s="73">
        <v>31</v>
      </c>
      <c r="O196" s="64">
        <v>3000</v>
      </c>
      <c r="P196" s="65">
        <f>Table224523689101112131415161718192021222423456789101112131415161718192021222325[[#This Row],[PEMBULATAN]]*O196</f>
        <v>93000</v>
      </c>
    </row>
    <row r="197" spans="1:16" ht="32.25" customHeight="1" x14ac:dyDescent="0.2">
      <c r="A197" s="93"/>
      <c r="B197" s="76"/>
      <c r="C197" s="74" t="s">
        <v>3379</v>
      </c>
      <c r="D197" s="79" t="s">
        <v>82</v>
      </c>
      <c r="E197" s="13" t="s">
        <v>3180</v>
      </c>
      <c r="F197" s="77" t="s">
        <v>3181</v>
      </c>
      <c r="G197" s="13">
        <v>44428</v>
      </c>
      <c r="H197" s="78" t="s">
        <v>3182</v>
      </c>
      <c r="I197" s="15">
        <v>50</v>
      </c>
      <c r="J197" s="15">
        <v>40</v>
      </c>
      <c r="K197" s="15">
        <v>23</v>
      </c>
      <c r="L197" s="15">
        <v>13</v>
      </c>
      <c r="M197" s="84">
        <v>11.5</v>
      </c>
      <c r="N197" s="73">
        <v>13</v>
      </c>
      <c r="O197" s="64">
        <v>3000</v>
      </c>
      <c r="P197" s="65">
        <f>Table224523689101112131415161718192021222423456789101112131415161718192021222325[[#This Row],[PEMBULATAN]]*O197</f>
        <v>39000</v>
      </c>
    </row>
    <row r="198" spans="1:16" ht="32.25" customHeight="1" x14ac:dyDescent="0.2">
      <c r="A198" s="93"/>
      <c r="B198" s="76"/>
      <c r="C198" s="74" t="s">
        <v>3380</v>
      </c>
      <c r="D198" s="79" t="s">
        <v>82</v>
      </c>
      <c r="E198" s="13" t="s">
        <v>3180</v>
      </c>
      <c r="F198" s="77" t="s">
        <v>3181</v>
      </c>
      <c r="G198" s="13">
        <v>44428</v>
      </c>
      <c r="H198" s="78" t="s">
        <v>3182</v>
      </c>
      <c r="I198" s="15">
        <v>83</v>
      </c>
      <c r="J198" s="15">
        <v>50</v>
      </c>
      <c r="K198" s="15">
        <v>20</v>
      </c>
      <c r="L198" s="15">
        <v>9</v>
      </c>
      <c r="M198" s="84">
        <v>20.75</v>
      </c>
      <c r="N198" s="73">
        <v>21</v>
      </c>
      <c r="O198" s="64">
        <v>3000</v>
      </c>
      <c r="P198" s="65">
        <f>Table224523689101112131415161718192021222423456789101112131415161718192021222325[[#This Row],[PEMBULATAN]]*O198</f>
        <v>63000</v>
      </c>
    </row>
    <row r="199" spans="1:16" ht="32.25" customHeight="1" x14ac:dyDescent="0.2">
      <c r="A199" s="93"/>
      <c r="B199" s="76"/>
      <c r="C199" s="74" t="s">
        <v>3381</v>
      </c>
      <c r="D199" s="79" t="s">
        <v>82</v>
      </c>
      <c r="E199" s="13" t="s">
        <v>3180</v>
      </c>
      <c r="F199" s="77" t="s">
        <v>3181</v>
      </c>
      <c r="G199" s="13">
        <v>44428</v>
      </c>
      <c r="H199" s="78" t="s">
        <v>3182</v>
      </c>
      <c r="I199" s="15">
        <v>86</v>
      </c>
      <c r="J199" s="15">
        <v>60</v>
      </c>
      <c r="K199" s="15">
        <v>19</v>
      </c>
      <c r="L199" s="15">
        <v>16</v>
      </c>
      <c r="M199" s="84">
        <v>24.51</v>
      </c>
      <c r="N199" s="73">
        <v>25</v>
      </c>
      <c r="O199" s="64">
        <v>3000</v>
      </c>
      <c r="P199" s="65">
        <f>Table224523689101112131415161718192021222423456789101112131415161718192021222325[[#This Row],[PEMBULATAN]]*O199</f>
        <v>75000</v>
      </c>
    </row>
    <row r="200" spans="1:16" ht="32.25" customHeight="1" x14ac:dyDescent="0.2">
      <c r="A200" s="93"/>
      <c r="B200" s="76"/>
      <c r="C200" s="74" t="s">
        <v>3382</v>
      </c>
      <c r="D200" s="79" t="s">
        <v>82</v>
      </c>
      <c r="E200" s="13" t="s">
        <v>3180</v>
      </c>
      <c r="F200" s="77" t="s">
        <v>3181</v>
      </c>
      <c r="G200" s="13">
        <v>44428</v>
      </c>
      <c r="H200" s="78" t="s">
        <v>3182</v>
      </c>
      <c r="I200" s="15">
        <v>80</v>
      </c>
      <c r="J200" s="15">
        <v>50</v>
      </c>
      <c r="K200" s="15">
        <v>17</v>
      </c>
      <c r="L200" s="15">
        <v>1</v>
      </c>
      <c r="M200" s="84">
        <v>17</v>
      </c>
      <c r="N200" s="73">
        <v>17</v>
      </c>
      <c r="O200" s="64">
        <v>3000</v>
      </c>
      <c r="P200" s="65">
        <f>Table224523689101112131415161718192021222423456789101112131415161718192021222325[[#This Row],[PEMBULATAN]]*O200</f>
        <v>51000</v>
      </c>
    </row>
    <row r="201" spans="1:16" ht="32.25" customHeight="1" x14ac:dyDescent="0.2">
      <c r="A201" s="93"/>
      <c r="B201" s="76"/>
      <c r="C201" s="74" t="s">
        <v>3383</v>
      </c>
      <c r="D201" s="79" t="s">
        <v>82</v>
      </c>
      <c r="E201" s="13" t="s">
        <v>3180</v>
      </c>
      <c r="F201" s="77" t="s">
        <v>3181</v>
      </c>
      <c r="G201" s="13">
        <v>44428</v>
      </c>
      <c r="H201" s="78" t="s">
        <v>3182</v>
      </c>
      <c r="I201" s="15">
        <v>84</v>
      </c>
      <c r="J201" s="15">
        <v>55</v>
      </c>
      <c r="K201" s="15">
        <v>27</v>
      </c>
      <c r="L201" s="15">
        <v>15</v>
      </c>
      <c r="M201" s="84">
        <v>31.184999999999999</v>
      </c>
      <c r="N201" s="73">
        <v>31</v>
      </c>
      <c r="O201" s="64">
        <v>3000</v>
      </c>
      <c r="P201" s="65">
        <f>Table224523689101112131415161718192021222423456789101112131415161718192021222325[[#This Row],[PEMBULATAN]]*O201</f>
        <v>93000</v>
      </c>
    </row>
    <row r="202" spans="1:16" ht="32.25" customHeight="1" x14ac:dyDescent="0.2">
      <c r="A202" s="93"/>
      <c r="B202" s="76"/>
      <c r="C202" s="74" t="s">
        <v>3384</v>
      </c>
      <c r="D202" s="79" t="s">
        <v>82</v>
      </c>
      <c r="E202" s="13" t="s">
        <v>3180</v>
      </c>
      <c r="F202" s="77" t="s">
        <v>3181</v>
      </c>
      <c r="G202" s="13">
        <v>44428</v>
      </c>
      <c r="H202" s="78" t="s">
        <v>3182</v>
      </c>
      <c r="I202" s="15">
        <v>80</v>
      </c>
      <c r="J202" s="15">
        <v>60</v>
      </c>
      <c r="K202" s="15">
        <v>25</v>
      </c>
      <c r="L202" s="15">
        <v>3</v>
      </c>
      <c r="M202" s="84">
        <v>30</v>
      </c>
      <c r="N202" s="73">
        <v>30</v>
      </c>
      <c r="O202" s="64">
        <v>3000</v>
      </c>
      <c r="P202" s="65">
        <f>Table224523689101112131415161718192021222423456789101112131415161718192021222325[[#This Row],[PEMBULATAN]]*O202</f>
        <v>90000</v>
      </c>
    </row>
    <row r="203" spans="1:16" ht="32.25" customHeight="1" x14ac:dyDescent="0.2">
      <c r="A203" s="93"/>
      <c r="B203" s="76"/>
      <c r="C203" s="74" t="s">
        <v>3385</v>
      </c>
      <c r="D203" s="79" t="s">
        <v>82</v>
      </c>
      <c r="E203" s="13" t="s">
        <v>3180</v>
      </c>
      <c r="F203" s="77" t="s">
        <v>3181</v>
      </c>
      <c r="G203" s="13">
        <v>44428</v>
      </c>
      <c r="H203" s="78" t="s">
        <v>3182</v>
      </c>
      <c r="I203" s="15">
        <v>90</v>
      </c>
      <c r="J203" s="15">
        <v>50</v>
      </c>
      <c r="K203" s="15">
        <v>28</v>
      </c>
      <c r="L203" s="15">
        <v>16</v>
      </c>
      <c r="M203" s="84">
        <v>31.5</v>
      </c>
      <c r="N203" s="73">
        <v>32</v>
      </c>
      <c r="O203" s="64">
        <v>3000</v>
      </c>
      <c r="P203" s="65">
        <f>Table224523689101112131415161718192021222423456789101112131415161718192021222325[[#This Row],[PEMBULATAN]]*O203</f>
        <v>96000</v>
      </c>
    </row>
    <row r="204" spans="1:16" ht="32.25" customHeight="1" x14ac:dyDescent="0.2">
      <c r="A204" s="93"/>
      <c r="B204" s="76"/>
      <c r="C204" s="74" t="s">
        <v>3386</v>
      </c>
      <c r="D204" s="79" t="s">
        <v>82</v>
      </c>
      <c r="E204" s="13" t="s">
        <v>3180</v>
      </c>
      <c r="F204" s="77" t="s">
        <v>3181</v>
      </c>
      <c r="G204" s="13">
        <v>44428</v>
      </c>
      <c r="H204" s="78" t="s">
        <v>3182</v>
      </c>
      <c r="I204" s="15">
        <v>50</v>
      </c>
      <c r="J204" s="15">
        <v>40</v>
      </c>
      <c r="K204" s="15">
        <v>35</v>
      </c>
      <c r="L204" s="15">
        <v>13</v>
      </c>
      <c r="M204" s="84">
        <v>17.5</v>
      </c>
      <c r="N204" s="73">
        <v>18</v>
      </c>
      <c r="O204" s="64">
        <v>3000</v>
      </c>
      <c r="P204" s="65">
        <f>Table224523689101112131415161718192021222423456789101112131415161718192021222325[[#This Row],[PEMBULATAN]]*O204</f>
        <v>54000</v>
      </c>
    </row>
    <row r="205" spans="1:16" ht="32.25" customHeight="1" x14ac:dyDescent="0.2">
      <c r="A205" s="93"/>
      <c r="B205" s="76"/>
      <c r="C205" s="74" t="s">
        <v>3387</v>
      </c>
      <c r="D205" s="79" t="s">
        <v>82</v>
      </c>
      <c r="E205" s="13" t="s">
        <v>3180</v>
      </c>
      <c r="F205" s="77" t="s">
        <v>3181</v>
      </c>
      <c r="G205" s="13">
        <v>44428</v>
      </c>
      <c r="H205" s="78" t="s">
        <v>3182</v>
      </c>
      <c r="I205" s="15">
        <v>80</v>
      </c>
      <c r="J205" s="15">
        <v>55</v>
      </c>
      <c r="K205" s="15">
        <v>35</v>
      </c>
      <c r="L205" s="15">
        <v>2</v>
      </c>
      <c r="M205" s="84">
        <v>38.5</v>
      </c>
      <c r="N205" s="73">
        <v>39</v>
      </c>
      <c r="O205" s="64">
        <v>3000</v>
      </c>
      <c r="P205" s="65">
        <f>Table224523689101112131415161718192021222423456789101112131415161718192021222325[[#This Row],[PEMBULATAN]]*O205</f>
        <v>117000</v>
      </c>
    </row>
    <row r="206" spans="1:16" ht="32.25" customHeight="1" x14ac:dyDescent="0.2">
      <c r="A206" s="93"/>
      <c r="B206" s="76"/>
      <c r="C206" s="74" t="s">
        <v>3388</v>
      </c>
      <c r="D206" s="79" t="s">
        <v>82</v>
      </c>
      <c r="E206" s="13" t="s">
        <v>3180</v>
      </c>
      <c r="F206" s="77" t="s">
        <v>3181</v>
      </c>
      <c r="G206" s="13">
        <v>44428</v>
      </c>
      <c r="H206" s="78" t="s">
        <v>3182</v>
      </c>
      <c r="I206" s="15">
        <v>43</v>
      </c>
      <c r="J206" s="15">
        <v>29</v>
      </c>
      <c r="K206" s="15">
        <v>23</v>
      </c>
      <c r="L206" s="15">
        <v>9</v>
      </c>
      <c r="M206" s="84">
        <v>7.1702500000000002</v>
      </c>
      <c r="N206" s="73">
        <v>9</v>
      </c>
      <c r="O206" s="64">
        <v>3000</v>
      </c>
      <c r="P206" s="65">
        <f>Table224523689101112131415161718192021222423456789101112131415161718192021222325[[#This Row],[PEMBULATAN]]*O206</f>
        <v>27000</v>
      </c>
    </row>
    <row r="207" spans="1:16" ht="32.25" customHeight="1" x14ac:dyDescent="0.2">
      <c r="A207" s="93"/>
      <c r="B207" s="76"/>
      <c r="C207" s="74" t="s">
        <v>3389</v>
      </c>
      <c r="D207" s="79" t="s">
        <v>82</v>
      </c>
      <c r="E207" s="13" t="s">
        <v>3180</v>
      </c>
      <c r="F207" s="77" t="s">
        <v>3181</v>
      </c>
      <c r="G207" s="13">
        <v>44428</v>
      </c>
      <c r="H207" s="78" t="s">
        <v>3182</v>
      </c>
      <c r="I207" s="15">
        <v>51</v>
      </c>
      <c r="J207" s="15">
        <v>51</v>
      </c>
      <c r="K207" s="15">
        <v>85</v>
      </c>
      <c r="L207" s="15">
        <v>8</v>
      </c>
      <c r="M207" s="84">
        <v>55.271250000000002</v>
      </c>
      <c r="N207" s="73">
        <v>55</v>
      </c>
      <c r="O207" s="64">
        <v>3000</v>
      </c>
      <c r="P207" s="65">
        <f>Table224523689101112131415161718192021222423456789101112131415161718192021222325[[#This Row],[PEMBULATAN]]*O207</f>
        <v>165000</v>
      </c>
    </row>
    <row r="208" spans="1:16" ht="32.25" customHeight="1" x14ac:dyDescent="0.2">
      <c r="A208" s="93"/>
      <c r="B208" s="76"/>
      <c r="C208" s="74" t="s">
        <v>3390</v>
      </c>
      <c r="D208" s="79" t="s">
        <v>82</v>
      </c>
      <c r="E208" s="13" t="s">
        <v>3180</v>
      </c>
      <c r="F208" s="77" t="s">
        <v>3181</v>
      </c>
      <c r="G208" s="13">
        <v>44428</v>
      </c>
      <c r="H208" s="78" t="s">
        <v>3182</v>
      </c>
      <c r="I208" s="15">
        <v>58</v>
      </c>
      <c r="J208" s="15">
        <v>28</v>
      </c>
      <c r="K208" s="15">
        <v>117</v>
      </c>
      <c r="L208" s="15">
        <v>24</v>
      </c>
      <c r="M208" s="84">
        <v>47.502000000000002</v>
      </c>
      <c r="N208" s="73">
        <v>48</v>
      </c>
      <c r="O208" s="64">
        <v>3000</v>
      </c>
      <c r="P208" s="65">
        <f>Table224523689101112131415161718192021222423456789101112131415161718192021222325[[#This Row],[PEMBULATAN]]*O208</f>
        <v>144000</v>
      </c>
    </row>
    <row r="209" spans="1:16" ht="32.25" customHeight="1" x14ac:dyDescent="0.2">
      <c r="A209" s="93"/>
      <c r="B209" s="76"/>
      <c r="C209" s="74" t="s">
        <v>3391</v>
      </c>
      <c r="D209" s="79" t="s">
        <v>82</v>
      </c>
      <c r="E209" s="13" t="s">
        <v>3180</v>
      </c>
      <c r="F209" s="77" t="s">
        <v>3181</v>
      </c>
      <c r="G209" s="13">
        <v>44428</v>
      </c>
      <c r="H209" s="78" t="s">
        <v>3182</v>
      </c>
      <c r="I209" s="15">
        <v>76</v>
      </c>
      <c r="J209" s="15">
        <v>55</v>
      </c>
      <c r="K209" s="15">
        <v>30</v>
      </c>
      <c r="L209" s="15">
        <v>11</v>
      </c>
      <c r="M209" s="84">
        <v>31.35</v>
      </c>
      <c r="N209" s="73">
        <v>32</v>
      </c>
      <c r="O209" s="64">
        <v>3000</v>
      </c>
      <c r="P209" s="65">
        <f>Table224523689101112131415161718192021222423456789101112131415161718192021222325[[#This Row],[PEMBULATAN]]*O209</f>
        <v>96000</v>
      </c>
    </row>
    <row r="210" spans="1:16" ht="32.25" customHeight="1" x14ac:dyDescent="0.2">
      <c r="A210" s="93"/>
      <c r="B210" s="76"/>
      <c r="C210" s="74" t="s">
        <v>3392</v>
      </c>
      <c r="D210" s="79" t="s">
        <v>82</v>
      </c>
      <c r="E210" s="13" t="s">
        <v>3180</v>
      </c>
      <c r="F210" s="77" t="s">
        <v>3181</v>
      </c>
      <c r="G210" s="13">
        <v>44428</v>
      </c>
      <c r="H210" s="78" t="s">
        <v>3182</v>
      </c>
      <c r="I210" s="15">
        <v>73</v>
      </c>
      <c r="J210" s="15">
        <v>50</v>
      </c>
      <c r="K210" s="15">
        <v>35</v>
      </c>
      <c r="L210" s="15">
        <v>7</v>
      </c>
      <c r="M210" s="84">
        <v>31.9375</v>
      </c>
      <c r="N210" s="73">
        <v>32</v>
      </c>
      <c r="O210" s="64">
        <v>3000</v>
      </c>
      <c r="P210" s="65">
        <f>Table224523689101112131415161718192021222423456789101112131415161718192021222325[[#This Row],[PEMBULATAN]]*O210</f>
        <v>96000</v>
      </c>
    </row>
    <row r="211" spans="1:16" ht="32.25" customHeight="1" x14ac:dyDescent="0.2">
      <c r="A211" s="93"/>
      <c r="B211" s="76"/>
      <c r="C211" s="74" t="s">
        <v>3393</v>
      </c>
      <c r="D211" s="79" t="s">
        <v>82</v>
      </c>
      <c r="E211" s="13" t="s">
        <v>3180</v>
      </c>
      <c r="F211" s="77" t="s">
        <v>3181</v>
      </c>
      <c r="G211" s="13">
        <v>44428</v>
      </c>
      <c r="H211" s="78" t="s">
        <v>3182</v>
      </c>
      <c r="I211" s="15">
        <v>85</v>
      </c>
      <c r="J211" s="15">
        <v>50</v>
      </c>
      <c r="K211" s="15">
        <v>53</v>
      </c>
      <c r="L211" s="15">
        <v>6</v>
      </c>
      <c r="M211" s="84">
        <v>56.3125</v>
      </c>
      <c r="N211" s="73">
        <v>57</v>
      </c>
      <c r="O211" s="64">
        <v>3000</v>
      </c>
      <c r="P211" s="65">
        <f>Table224523689101112131415161718192021222423456789101112131415161718192021222325[[#This Row],[PEMBULATAN]]*O211</f>
        <v>171000</v>
      </c>
    </row>
    <row r="212" spans="1:16" ht="32.25" customHeight="1" x14ac:dyDescent="0.2">
      <c r="A212" s="93"/>
      <c r="B212" s="76"/>
      <c r="C212" s="74" t="s">
        <v>3394</v>
      </c>
      <c r="D212" s="79" t="s">
        <v>82</v>
      </c>
      <c r="E212" s="13" t="s">
        <v>3180</v>
      </c>
      <c r="F212" s="77" t="s">
        <v>3181</v>
      </c>
      <c r="G212" s="13">
        <v>44428</v>
      </c>
      <c r="H212" s="78" t="s">
        <v>3182</v>
      </c>
      <c r="I212" s="15">
        <v>65</v>
      </c>
      <c r="J212" s="15">
        <v>47</v>
      </c>
      <c r="K212" s="15">
        <v>5</v>
      </c>
      <c r="L212" s="15">
        <v>16</v>
      </c>
      <c r="M212" s="84">
        <v>3.8187500000000001</v>
      </c>
      <c r="N212" s="73">
        <v>16</v>
      </c>
      <c r="O212" s="64">
        <v>3000</v>
      </c>
      <c r="P212" s="65">
        <f>Table224523689101112131415161718192021222423456789101112131415161718192021222325[[#This Row],[PEMBULATAN]]*O212</f>
        <v>48000</v>
      </c>
    </row>
    <row r="213" spans="1:16" ht="32.25" customHeight="1" x14ac:dyDescent="0.2">
      <c r="A213" s="93"/>
      <c r="B213" s="92"/>
      <c r="C213" s="74" t="s">
        <v>3395</v>
      </c>
      <c r="D213" s="79" t="s">
        <v>82</v>
      </c>
      <c r="E213" s="13" t="s">
        <v>3180</v>
      </c>
      <c r="F213" s="77" t="s">
        <v>3181</v>
      </c>
      <c r="G213" s="13">
        <v>44428</v>
      </c>
      <c r="H213" s="78" t="s">
        <v>3182</v>
      </c>
      <c r="I213" s="15">
        <v>50</v>
      </c>
      <c r="J213" s="15">
        <v>40</v>
      </c>
      <c r="K213" s="15">
        <v>18</v>
      </c>
      <c r="L213" s="15">
        <v>14</v>
      </c>
      <c r="M213" s="84">
        <v>9</v>
      </c>
      <c r="N213" s="73">
        <v>14</v>
      </c>
      <c r="O213" s="64">
        <v>3000</v>
      </c>
      <c r="P213" s="65">
        <f>Table224523689101112131415161718192021222423456789101112131415161718192021222325[[#This Row],[PEMBULATAN]]*O213</f>
        <v>42000</v>
      </c>
    </row>
    <row r="214" spans="1:16" ht="32.25" customHeight="1" x14ac:dyDescent="0.2">
      <c r="A214" s="93"/>
      <c r="B214" s="76" t="s">
        <v>3396</v>
      </c>
      <c r="C214" s="74" t="s">
        <v>3397</v>
      </c>
      <c r="D214" s="79" t="s">
        <v>82</v>
      </c>
      <c r="E214" s="13" t="s">
        <v>3180</v>
      </c>
      <c r="F214" s="77" t="s">
        <v>3181</v>
      </c>
      <c r="G214" s="13">
        <v>44428</v>
      </c>
      <c r="H214" s="78" t="s">
        <v>3182</v>
      </c>
      <c r="I214" s="15">
        <v>66</v>
      </c>
      <c r="J214" s="15">
        <v>28</v>
      </c>
      <c r="K214" s="15">
        <v>58</v>
      </c>
      <c r="L214" s="15">
        <v>7</v>
      </c>
      <c r="M214" s="84">
        <v>26.795999999999999</v>
      </c>
      <c r="N214" s="73">
        <v>27</v>
      </c>
      <c r="O214" s="64">
        <v>3000</v>
      </c>
      <c r="P214" s="65">
        <f>Table224523689101112131415161718192021222423456789101112131415161718192021222325[[#This Row],[PEMBULATAN]]*O214</f>
        <v>81000</v>
      </c>
    </row>
    <row r="215" spans="1:16" ht="32.25" customHeight="1" x14ac:dyDescent="0.2">
      <c r="A215" s="93"/>
      <c r="B215" s="76"/>
      <c r="C215" s="74" t="s">
        <v>3398</v>
      </c>
      <c r="D215" s="79" t="s">
        <v>82</v>
      </c>
      <c r="E215" s="13" t="s">
        <v>3180</v>
      </c>
      <c r="F215" s="77" t="s">
        <v>3181</v>
      </c>
      <c r="G215" s="13">
        <v>44428</v>
      </c>
      <c r="H215" s="78" t="s">
        <v>3182</v>
      </c>
      <c r="I215" s="15">
        <v>72</v>
      </c>
      <c r="J215" s="15">
        <v>59</v>
      </c>
      <c r="K215" s="15">
        <v>50</v>
      </c>
      <c r="L215" s="15">
        <v>9</v>
      </c>
      <c r="M215" s="84">
        <v>53.1</v>
      </c>
      <c r="N215" s="73">
        <v>53</v>
      </c>
      <c r="O215" s="64">
        <v>3000</v>
      </c>
      <c r="P215" s="65">
        <f>Table224523689101112131415161718192021222423456789101112131415161718192021222325[[#This Row],[PEMBULATAN]]*O215</f>
        <v>159000</v>
      </c>
    </row>
    <row r="216" spans="1:16" ht="32.25" customHeight="1" x14ac:dyDescent="0.2">
      <c r="A216" s="93"/>
      <c r="B216" s="76"/>
      <c r="C216" s="74" t="s">
        <v>3399</v>
      </c>
      <c r="D216" s="79" t="s">
        <v>82</v>
      </c>
      <c r="E216" s="13" t="s">
        <v>3180</v>
      </c>
      <c r="F216" s="77" t="s">
        <v>3181</v>
      </c>
      <c r="G216" s="13">
        <v>44428</v>
      </c>
      <c r="H216" s="78" t="s">
        <v>3182</v>
      </c>
      <c r="I216" s="15">
        <v>31</v>
      </c>
      <c r="J216" s="15">
        <v>42</v>
      </c>
      <c r="K216" s="15">
        <v>37</v>
      </c>
      <c r="L216" s="15">
        <v>7</v>
      </c>
      <c r="M216" s="84">
        <v>12.0435</v>
      </c>
      <c r="N216" s="73">
        <v>12</v>
      </c>
      <c r="O216" s="64">
        <v>3000</v>
      </c>
      <c r="P216" s="65">
        <f>Table224523689101112131415161718192021222423456789101112131415161718192021222325[[#This Row],[PEMBULATAN]]*O216</f>
        <v>36000</v>
      </c>
    </row>
    <row r="217" spans="1:16" ht="32.25" customHeight="1" x14ac:dyDescent="0.2">
      <c r="A217" s="93"/>
      <c r="B217" s="76"/>
      <c r="C217" s="74" t="s">
        <v>3400</v>
      </c>
      <c r="D217" s="79" t="s">
        <v>82</v>
      </c>
      <c r="E217" s="13" t="s">
        <v>3180</v>
      </c>
      <c r="F217" s="77" t="s">
        <v>3181</v>
      </c>
      <c r="G217" s="13">
        <v>44428</v>
      </c>
      <c r="H217" s="78" t="s">
        <v>3182</v>
      </c>
      <c r="I217" s="15">
        <v>113</v>
      </c>
      <c r="J217" s="15">
        <v>98</v>
      </c>
      <c r="K217" s="15">
        <v>16</v>
      </c>
      <c r="L217" s="15">
        <v>7</v>
      </c>
      <c r="M217" s="84">
        <v>44.295999999999999</v>
      </c>
      <c r="N217" s="73">
        <v>45</v>
      </c>
      <c r="O217" s="64">
        <v>3000</v>
      </c>
      <c r="P217" s="65">
        <f>Table224523689101112131415161718192021222423456789101112131415161718192021222325[[#This Row],[PEMBULATAN]]*O217</f>
        <v>135000</v>
      </c>
    </row>
    <row r="218" spans="1:16" ht="32.25" customHeight="1" x14ac:dyDescent="0.2">
      <c r="A218" s="93"/>
      <c r="B218" s="76"/>
      <c r="C218" s="74" t="s">
        <v>3401</v>
      </c>
      <c r="D218" s="79" t="s">
        <v>82</v>
      </c>
      <c r="E218" s="13" t="s">
        <v>3180</v>
      </c>
      <c r="F218" s="77" t="s">
        <v>3181</v>
      </c>
      <c r="G218" s="13">
        <v>44428</v>
      </c>
      <c r="H218" s="78" t="s">
        <v>3182</v>
      </c>
      <c r="I218" s="15">
        <v>52</v>
      </c>
      <c r="J218" s="15">
        <v>27</v>
      </c>
      <c r="K218" s="15">
        <v>27</v>
      </c>
      <c r="L218" s="15">
        <v>7</v>
      </c>
      <c r="M218" s="84">
        <v>9.4770000000000003</v>
      </c>
      <c r="N218" s="73">
        <v>10</v>
      </c>
      <c r="O218" s="64">
        <v>3000</v>
      </c>
      <c r="P218" s="65">
        <f>Table224523689101112131415161718192021222423456789101112131415161718192021222325[[#This Row],[PEMBULATAN]]*O218</f>
        <v>30000</v>
      </c>
    </row>
    <row r="219" spans="1:16" ht="32.25" customHeight="1" x14ac:dyDescent="0.2">
      <c r="A219" s="93"/>
      <c r="B219" s="76"/>
      <c r="C219" s="74" t="s">
        <v>3402</v>
      </c>
      <c r="D219" s="79" t="s">
        <v>82</v>
      </c>
      <c r="E219" s="13" t="s">
        <v>3180</v>
      </c>
      <c r="F219" s="77" t="s">
        <v>3181</v>
      </c>
      <c r="G219" s="13">
        <v>44428</v>
      </c>
      <c r="H219" s="78" t="s">
        <v>3182</v>
      </c>
      <c r="I219" s="15">
        <v>183</v>
      </c>
      <c r="J219" s="15">
        <v>52</v>
      </c>
      <c r="K219" s="15">
        <v>57</v>
      </c>
      <c r="L219" s="15">
        <v>7</v>
      </c>
      <c r="M219" s="84">
        <v>135.60300000000001</v>
      </c>
      <c r="N219" s="73">
        <v>136</v>
      </c>
      <c r="O219" s="64">
        <v>3000</v>
      </c>
      <c r="P219" s="65">
        <f>Table224523689101112131415161718192021222423456789101112131415161718192021222325[[#This Row],[PEMBULATAN]]*O219</f>
        <v>408000</v>
      </c>
    </row>
    <row r="220" spans="1:16" ht="32.25" customHeight="1" x14ac:dyDescent="0.2">
      <c r="A220" s="93"/>
      <c r="B220" s="76"/>
      <c r="C220" s="74" t="s">
        <v>3403</v>
      </c>
      <c r="D220" s="79" t="s">
        <v>82</v>
      </c>
      <c r="E220" s="13" t="s">
        <v>3180</v>
      </c>
      <c r="F220" s="77" t="s">
        <v>3181</v>
      </c>
      <c r="G220" s="13">
        <v>44428</v>
      </c>
      <c r="H220" s="78" t="s">
        <v>3182</v>
      </c>
      <c r="I220" s="15">
        <v>25</v>
      </c>
      <c r="J220" s="15">
        <v>10</v>
      </c>
      <c r="K220" s="15">
        <v>16</v>
      </c>
      <c r="L220" s="15">
        <v>10</v>
      </c>
      <c r="M220" s="84">
        <v>1</v>
      </c>
      <c r="N220" s="73">
        <v>10</v>
      </c>
      <c r="O220" s="64">
        <v>3000</v>
      </c>
      <c r="P220" s="65">
        <f>Table224523689101112131415161718192021222423456789101112131415161718192021222325[[#This Row],[PEMBULATAN]]*O220</f>
        <v>30000</v>
      </c>
    </row>
    <row r="221" spans="1:16" ht="32.25" customHeight="1" x14ac:dyDescent="0.2">
      <c r="A221" s="93"/>
      <c r="B221" s="76"/>
      <c r="C221" s="74" t="s">
        <v>3404</v>
      </c>
      <c r="D221" s="79" t="s">
        <v>82</v>
      </c>
      <c r="E221" s="13" t="s">
        <v>3180</v>
      </c>
      <c r="F221" s="77" t="s">
        <v>3181</v>
      </c>
      <c r="G221" s="13">
        <v>44428</v>
      </c>
      <c r="H221" s="78" t="s">
        <v>3182</v>
      </c>
      <c r="I221" s="15">
        <v>124</v>
      </c>
      <c r="J221" s="15">
        <v>10</v>
      </c>
      <c r="K221" s="15">
        <v>10</v>
      </c>
      <c r="L221" s="15">
        <v>9</v>
      </c>
      <c r="M221" s="84">
        <v>3.1</v>
      </c>
      <c r="N221" s="73">
        <v>9</v>
      </c>
      <c r="O221" s="64">
        <v>3000</v>
      </c>
      <c r="P221" s="65">
        <f>Table224523689101112131415161718192021222423456789101112131415161718192021222325[[#This Row],[PEMBULATAN]]*O221</f>
        <v>27000</v>
      </c>
    </row>
    <row r="222" spans="1:16" ht="32.25" customHeight="1" x14ac:dyDescent="0.2">
      <c r="A222" s="93"/>
      <c r="B222" s="76"/>
      <c r="C222" s="74" t="s">
        <v>3405</v>
      </c>
      <c r="D222" s="79" t="s">
        <v>82</v>
      </c>
      <c r="E222" s="13" t="s">
        <v>3180</v>
      </c>
      <c r="F222" s="77" t="s">
        <v>3181</v>
      </c>
      <c r="G222" s="13">
        <v>44428</v>
      </c>
      <c r="H222" s="78" t="s">
        <v>3182</v>
      </c>
      <c r="I222" s="15">
        <v>62</v>
      </c>
      <c r="J222" s="15">
        <v>45</v>
      </c>
      <c r="K222" s="15">
        <v>22</v>
      </c>
      <c r="L222" s="15">
        <v>10</v>
      </c>
      <c r="M222" s="84">
        <v>15.345000000000001</v>
      </c>
      <c r="N222" s="73">
        <v>16</v>
      </c>
      <c r="O222" s="64">
        <v>3000</v>
      </c>
      <c r="P222" s="65">
        <f>Table224523689101112131415161718192021222423456789101112131415161718192021222325[[#This Row],[PEMBULATAN]]*O222</f>
        <v>48000</v>
      </c>
    </row>
    <row r="223" spans="1:16" ht="32.25" customHeight="1" x14ac:dyDescent="0.2">
      <c r="A223" s="93"/>
      <c r="B223" s="76"/>
      <c r="C223" s="74" t="s">
        <v>3406</v>
      </c>
      <c r="D223" s="79" t="s">
        <v>82</v>
      </c>
      <c r="E223" s="13" t="s">
        <v>3180</v>
      </c>
      <c r="F223" s="77" t="s">
        <v>3181</v>
      </c>
      <c r="G223" s="13">
        <v>44428</v>
      </c>
      <c r="H223" s="78" t="s">
        <v>3182</v>
      </c>
      <c r="I223" s="15">
        <v>84</v>
      </c>
      <c r="J223" s="15">
        <v>10</v>
      </c>
      <c r="K223" s="15">
        <v>10</v>
      </c>
      <c r="L223" s="15">
        <v>10</v>
      </c>
      <c r="M223" s="84">
        <v>2.1</v>
      </c>
      <c r="N223" s="73">
        <v>10</v>
      </c>
      <c r="O223" s="64">
        <v>3000</v>
      </c>
      <c r="P223" s="65">
        <f>Table224523689101112131415161718192021222423456789101112131415161718192021222325[[#This Row],[PEMBULATAN]]*O223</f>
        <v>30000</v>
      </c>
    </row>
    <row r="224" spans="1:16" ht="32.25" customHeight="1" x14ac:dyDescent="0.2">
      <c r="A224" s="93"/>
      <c r="B224" s="76"/>
      <c r="C224" s="74" t="s">
        <v>3407</v>
      </c>
      <c r="D224" s="79" t="s">
        <v>82</v>
      </c>
      <c r="E224" s="13" t="s">
        <v>3180</v>
      </c>
      <c r="F224" s="77" t="s">
        <v>3181</v>
      </c>
      <c r="G224" s="13">
        <v>44428</v>
      </c>
      <c r="H224" s="78" t="s">
        <v>3182</v>
      </c>
      <c r="I224" s="15">
        <v>73</v>
      </c>
      <c r="J224" s="15">
        <v>25</v>
      </c>
      <c r="K224" s="15">
        <v>25</v>
      </c>
      <c r="L224" s="15">
        <v>10</v>
      </c>
      <c r="M224" s="84">
        <v>11.40625</v>
      </c>
      <c r="N224" s="73">
        <v>12</v>
      </c>
      <c r="O224" s="64">
        <v>3000</v>
      </c>
      <c r="P224" s="65">
        <f>Table224523689101112131415161718192021222423456789101112131415161718192021222325[[#This Row],[PEMBULATAN]]*O224</f>
        <v>36000</v>
      </c>
    </row>
    <row r="225" spans="1:16" ht="32.25" customHeight="1" x14ac:dyDescent="0.2">
      <c r="A225" s="93"/>
      <c r="B225" s="76"/>
      <c r="C225" s="74" t="s">
        <v>3408</v>
      </c>
      <c r="D225" s="79" t="s">
        <v>82</v>
      </c>
      <c r="E225" s="13" t="s">
        <v>3180</v>
      </c>
      <c r="F225" s="77" t="s">
        <v>3181</v>
      </c>
      <c r="G225" s="13">
        <v>44428</v>
      </c>
      <c r="H225" s="78" t="s">
        <v>3182</v>
      </c>
      <c r="I225" s="15">
        <v>35</v>
      </c>
      <c r="J225" s="15">
        <v>23</v>
      </c>
      <c r="K225" s="15">
        <v>13</v>
      </c>
      <c r="L225" s="15">
        <v>9</v>
      </c>
      <c r="M225" s="84">
        <v>2.61625</v>
      </c>
      <c r="N225" s="73">
        <v>9</v>
      </c>
      <c r="O225" s="64">
        <v>3000</v>
      </c>
      <c r="P225" s="65">
        <f>Table224523689101112131415161718192021222423456789101112131415161718192021222325[[#This Row],[PEMBULATAN]]*O225</f>
        <v>27000</v>
      </c>
    </row>
    <row r="226" spans="1:16" ht="32.25" customHeight="1" x14ac:dyDescent="0.2">
      <c r="A226" s="93"/>
      <c r="B226" s="76"/>
      <c r="C226" s="74" t="s">
        <v>3409</v>
      </c>
      <c r="D226" s="79" t="s">
        <v>82</v>
      </c>
      <c r="E226" s="13" t="s">
        <v>3180</v>
      </c>
      <c r="F226" s="77" t="s">
        <v>3181</v>
      </c>
      <c r="G226" s="13">
        <v>44428</v>
      </c>
      <c r="H226" s="78" t="s">
        <v>3182</v>
      </c>
      <c r="I226" s="15">
        <v>57</v>
      </c>
      <c r="J226" s="15">
        <v>41</v>
      </c>
      <c r="K226" s="15">
        <v>25</v>
      </c>
      <c r="L226" s="15">
        <v>10</v>
      </c>
      <c r="M226" s="84">
        <v>14.606249999999999</v>
      </c>
      <c r="N226" s="73">
        <v>15</v>
      </c>
      <c r="O226" s="64">
        <v>3000</v>
      </c>
      <c r="P226" s="65">
        <f>Table224523689101112131415161718192021222423456789101112131415161718192021222325[[#This Row],[PEMBULATAN]]*O226</f>
        <v>45000</v>
      </c>
    </row>
    <row r="227" spans="1:16" ht="32.25" customHeight="1" x14ac:dyDescent="0.2">
      <c r="A227" s="93"/>
      <c r="B227" s="76"/>
      <c r="C227" s="74" t="s">
        <v>3410</v>
      </c>
      <c r="D227" s="79" t="s">
        <v>82</v>
      </c>
      <c r="E227" s="13" t="s">
        <v>3180</v>
      </c>
      <c r="F227" s="77" t="s">
        <v>3181</v>
      </c>
      <c r="G227" s="13">
        <v>44428</v>
      </c>
      <c r="H227" s="78" t="s">
        <v>3182</v>
      </c>
      <c r="I227" s="15">
        <v>76</v>
      </c>
      <c r="J227" s="15">
        <v>13</v>
      </c>
      <c r="K227" s="15">
        <v>7</v>
      </c>
      <c r="L227" s="15">
        <v>9</v>
      </c>
      <c r="M227" s="84">
        <v>1.7290000000000001</v>
      </c>
      <c r="N227" s="73">
        <v>9</v>
      </c>
      <c r="O227" s="64">
        <v>3000</v>
      </c>
      <c r="P227" s="65">
        <f>Table224523689101112131415161718192021222423456789101112131415161718192021222325[[#This Row],[PEMBULATAN]]*O227</f>
        <v>27000</v>
      </c>
    </row>
    <row r="228" spans="1:16" ht="32.25" customHeight="1" x14ac:dyDescent="0.2">
      <c r="A228" s="93"/>
      <c r="B228" s="76"/>
      <c r="C228" s="74" t="s">
        <v>3411</v>
      </c>
      <c r="D228" s="79" t="s">
        <v>82</v>
      </c>
      <c r="E228" s="13" t="s">
        <v>3180</v>
      </c>
      <c r="F228" s="77" t="s">
        <v>3181</v>
      </c>
      <c r="G228" s="13">
        <v>44428</v>
      </c>
      <c r="H228" s="78" t="s">
        <v>3182</v>
      </c>
      <c r="I228" s="15">
        <v>124</v>
      </c>
      <c r="J228" s="15">
        <v>22</v>
      </c>
      <c r="K228" s="15">
        <v>10</v>
      </c>
      <c r="L228" s="15">
        <v>9</v>
      </c>
      <c r="M228" s="84">
        <v>6.82</v>
      </c>
      <c r="N228" s="73">
        <v>9</v>
      </c>
      <c r="O228" s="64">
        <v>3000</v>
      </c>
      <c r="P228" s="65">
        <f>Table224523689101112131415161718192021222423456789101112131415161718192021222325[[#This Row],[PEMBULATAN]]*O228</f>
        <v>27000</v>
      </c>
    </row>
    <row r="229" spans="1:16" ht="32.25" customHeight="1" x14ac:dyDescent="0.2">
      <c r="A229" s="93"/>
      <c r="B229" s="76"/>
      <c r="C229" s="74" t="s">
        <v>3412</v>
      </c>
      <c r="D229" s="79" t="s">
        <v>82</v>
      </c>
      <c r="E229" s="13" t="s">
        <v>3180</v>
      </c>
      <c r="F229" s="77" t="s">
        <v>3181</v>
      </c>
      <c r="G229" s="13">
        <v>44428</v>
      </c>
      <c r="H229" s="78" t="s">
        <v>3182</v>
      </c>
      <c r="I229" s="15">
        <v>147</v>
      </c>
      <c r="J229" s="15">
        <v>45</v>
      </c>
      <c r="K229" s="15">
        <v>8</v>
      </c>
      <c r="L229" s="15">
        <v>9</v>
      </c>
      <c r="M229" s="84">
        <v>13.23</v>
      </c>
      <c r="N229" s="73">
        <v>13</v>
      </c>
      <c r="O229" s="64">
        <v>3000</v>
      </c>
      <c r="P229" s="65">
        <f>Table224523689101112131415161718192021222423456789101112131415161718192021222325[[#This Row],[PEMBULATAN]]*O229</f>
        <v>39000</v>
      </c>
    </row>
    <row r="230" spans="1:16" ht="32.25" customHeight="1" x14ac:dyDescent="0.2">
      <c r="A230" s="93"/>
      <c r="B230" s="76"/>
      <c r="C230" s="74" t="s">
        <v>3413</v>
      </c>
      <c r="D230" s="79" t="s">
        <v>82</v>
      </c>
      <c r="E230" s="13" t="s">
        <v>3180</v>
      </c>
      <c r="F230" s="77" t="s">
        <v>3181</v>
      </c>
      <c r="G230" s="13">
        <v>44428</v>
      </c>
      <c r="H230" s="78" t="s">
        <v>3182</v>
      </c>
      <c r="I230" s="15">
        <v>31</v>
      </c>
      <c r="J230" s="15">
        <v>25</v>
      </c>
      <c r="K230" s="15">
        <v>21</v>
      </c>
      <c r="L230" s="15">
        <v>9</v>
      </c>
      <c r="M230" s="84">
        <v>4.0687499999999996</v>
      </c>
      <c r="N230" s="73">
        <v>9</v>
      </c>
      <c r="O230" s="64">
        <v>3000</v>
      </c>
      <c r="P230" s="65">
        <f>Table224523689101112131415161718192021222423456789101112131415161718192021222325[[#This Row],[PEMBULATAN]]*O230</f>
        <v>27000</v>
      </c>
    </row>
    <row r="231" spans="1:16" ht="32.25" customHeight="1" x14ac:dyDescent="0.2">
      <c r="A231" s="93"/>
      <c r="B231" s="76"/>
      <c r="C231" s="74" t="s">
        <v>3414</v>
      </c>
      <c r="D231" s="79" t="s">
        <v>82</v>
      </c>
      <c r="E231" s="13" t="s">
        <v>3180</v>
      </c>
      <c r="F231" s="77" t="s">
        <v>3181</v>
      </c>
      <c r="G231" s="13">
        <v>44428</v>
      </c>
      <c r="H231" s="78" t="s">
        <v>3182</v>
      </c>
      <c r="I231" s="15">
        <v>38</v>
      </c>
      <c r="J231" s="15">
        <v>28</v>
      </c>
      <c r="K231" s="15">
        <v>18</v>
      </c>
      <c r="L231" s="15">
        <v>31</v>
      </c>
      <c r="M231" s="84">
        <v>4.7880000000000003</v>
      </c>
      <c r="N231" s="73">
        <v>31</v>
      </c>
      <c r="O231" s="64">
        <v>3000</v>
      </c>
      <c r="P231" s="65">
        <f>Table224523689101112131415161718192021222423456789101112131415161718192021222325[[#This Row],[PEMBULATAN]]*O231</f>
        <v>93000</v>
      </c>
    </row>
    <row r="232" spans="1:16" ht="32.25" customHeight="1" x14ac:dyDescent="0.2">
      <c r="A232" s="93"/>
      <c r="B232" s="76"/>
      <c r="C232" s="74" t="s">
        <v>3415</v>
      </c>
      <c r="D232" s="79" t="s">
        <v>82</v>
      </c>
      <c r="E232" s="13" t="s">
        <v>3180</v>
      </c>
      <c r="F232" s="77" t="s">
        <v>3181</v>
      </c>
      <c r="G232" s="13">
        <v>44428</v>
      </c>
      <c r="H232" s="78" t="s">
        <v>3182</v>
      </c>
      <c r="I232" s="15">
        <v>38</v>
      </c>
      <c r="J232" s="15">
        <v>28</v>
      </c>
      <c r="K232" s="15">
        <v>18</v>
      </c>
      <c r="L232" s="15">
        <v>31</v>
      </c>
      <c r="M232" s="84">
        <v>4.7880000000000003</v>
      </c>
      <c r="N232" s="73">
        <v>31</v>
      </c>
      <c r="O232" s="64">
        <v>3000</v>
      </c>
      <c r="P232" s="65">
        <f>Table224523689101112131415161718192021222423456789101112131415161718192021222325[[#This Row],[PEMBULATAN]]*O232</f>
        <v>93000</v>
      </c>
    </row>
    <row r="233" spans="1:16" ht="32.25" customHeight="1" x14ac:dyDescent="0.2">
      <c r="A233" s="93"/>
      <c r="B233" s="76"/>
      <c r="C233" s="74" t="s">
        <v>3416</v>
      </c>
      <c r="D233" s="79" t="s">
        <v>82</v>
      </c>
      <c r="E233" s="13" t="s">
        <v>3180</v>
      </c>
      <c r="F233" s="77" t="s">
        <v>3181</v>
      </c>
      <c r="G233" s="13">
        <v>44428</v>
      </c>
      <c r="H233" s="78" t="s">
        <v>3182</v>
      </c>
      <c r="I233" s="15">
        <v>38</v>
      </c>
      <c r="J233" s="15">
        <v>28</v>
      </c>
      <c r="K233" s="15">
        <v>18</v>
      </c>
      <c r="L233" s="15">
        <v>31</v>
      </c>
      <c r="M233" s="84">
        <v>4.7880000000000003</v>
      </c>
      <c r="N233" s="73">
        <v>31</v>
      </c>
      <c r="O233" s="64">
        <v>3000</v>
      </c>
      <c r="P233" s="65">
        <f>Table224523689101112131415161718192021222423456789101112131415161718192021222325[[#This Row],[PEMBULATAN]]*O233</f>
        <v>93000</v>
      </c>
    </row>
    <row r="234" spans="1:16" ht="32.25" customHeight="1" x14ac:dyDescent="0.2">
      <c r="A234" s="93"/>
      <c r="B234" s="92"/>
      <c r="C234" s="74" t="s">
        <v>3417</v>
      </c>
      <c r="D234" s="79" t="s">
        <v>82</v>
      </c>
      <c r="E234" s="13" t="s">
        <v>3180</v>
      </c>
      <c r="F234" s="77" t="s">
        <v>3181</v>
      </c>
      <c r="G234" s="13">
        <v>44428</v>
      </c>
      <c r="H234" s="78" t="s">
        <v>3182</v>
      </c>
      <c r="I234" s="15">
        <v>38</v>
      </c>
      <c r="J234" s="15">
        <v>28</v>
      </c>
      <c r="K234" s="15">
        <v>18</v>
      </c>
      <c r="L234" s="15">
        <v>31</v>
      </c>
      <c r="M234" s="84">
        <v>4.7880000000000003</v>
      </c>
      <c r="N234" s="73">
        <v>31</v>
      </c>
      <c r="O234" s="64">
        <v>3000</v>
      </c>
      <c r="P234" s="65">
        <f>Table224523689101112131415161718192021222423456789101112131415161718192021222325[[#This Row],[PEMBULATAN]]*O234</f>
        <v>93000</v>
      </c>
    </row>
    <row r="235" spans="1:16" ht="32.25" customHeight="1" x14ac:dyDescent="0.2">
      <c r="A235" s="93"/>
      <c r="B235" s="76" t="s">
        <v>3418</v>
      </c>
      <c r="C235" s="74" t="s">
        <v>3419</v>
      </c>
      <c r="D235" s="79" t="s">
        <v>82</v>
      </c>
      <c r="E235" s="13" t="s">
        <v>3180</v>
      </c>
      <c r="F235" s="77" t="s">
        <v>3181</v>
      </c>
      <c r="G235" s="13">
        <v>44428</v>
      </c>
      <c r="H235" s="78" t="s">
        <v>3182</v>
      </c>
      <c r="I235" s="15">
        <v>58</v>
      </c>
      <c r="J235" s="15">
        <v>28</v>
      </c>
      <c r="K235" s="15">
        <v>117</v>
      </c>
      <c r="L235" s="15">
        <v>11</v>
      </c>
      <c r="M235" s="84">
        <v>47.502000000000002</v>
      </c>
      <c r="N235" s="73">
        <v>48</v>
      </c>
      <c r="O235" s="64">
        <v>3000</v>
      </c>
      <c r="P235" s="65">
        <f>Table224523689101112131415161718192021222423456789101112131415161718192021222325[[#This Row],[PEMBULATAN]]*O235</f>
        <v>144000</v>
      </c>
    </row>
    <row r="236" spans="1:16" ht="32.25" customHeight="1" x14ac:dyDescent="0.2">
      <c r="A236" s="93"/>
      <c r="B236" s="76"/>
      <c r="C236" s="74" t="s">
        <v>3420</v>
      </c>
      <c r="D236" s="79" t="s">
        <v>82</v>
      </c>
      <c r="E236" s="13" t="s">
        <v>3180</v>
      </c>
      <c r="F236" s="77" t="s">
        <v>3181</v>
      </c>
      <c r="G236" s="13">
        <v>44428</v>
      </c>
      <c r="H236" s="78" t="s">
        <v>3182</v>
      </c>
      <c r="I236" s="15">
        <v>76</v>
      </c>
      <c r="J236" s="15">
        <v>55</v>
      </c>
      <c r="K236" s="15">
        <v>30</v>
      </c>
      <c r="L236" s="15">
        <v>8</v>
      </c>
      <c r="M236" s="84">
        <v>31.35</v>
      </c>
      <c r="N236" s="73">
        <v>32</v>
      </c>
      <c r="O236" s="64">
        <v>3000</v>
      </c>
      <c r="P236" s="65">
        <f>Table224523689101112131415161718192021222423456789101112131415161718192021222325[[#This Row],[PEMBULATAN]]*O236</f>
        <v>96000</v>
      </c>
    </row>
    <row r="237" spans="1:16" ht="32.25" customHeight="1" x14ac:dyDescent="0.2">
      <c r="A237" s="93"/>
      <c r="B237" s="92"/>
      <c r="C237" s="74" t="s">
        <v>3421</v>
      </c>
      <c r="D237" s="79" t="s">
        <v>82</v>
      </c>
      <c r="E237" s="13" t="s">
        <v>3180</v>
      </c>
      <c r="F237" s="77" t="s">
        <v>3181</v>
      </c>
      <c r="G237" s="13">
        <v>44428</v>
      </c>
      <c r="H237" s="78" t="s">
        <v>3182</v>
      </c>
      <c r="I237" s="15">
        <v>73</v>
      </c>
      <c r="J237" s="15">
        <v>50</v>
      </c>
      <c r="K237" s="15">
        <v>35</v>
      </c>
      <c r="L237" s="15">
        <v>26</v>
      </c>
      <c r="M237" s="84">
        <v>31.9375</v>
      </c>
      <c r="N237" s="73">
        <v>32</v>
      </c>
      <c r="O237" s="64">
        <v>3000</v>
      </c>
      <c r="P237" s="65">
        <f>Table224523689101112131415161718192021222423456789101112131415161718192021222325[[#This Row],[PEMBULATAN]]*O237</f>
        <v>96000</v>
      </c>
    </row>
    <row r="238" spans="1:16" ht="32.25" customHeight="1" x14ac:dyDescent="0.2">
      <c r="A238" s="93"/>
      <c r="B238" s="106" t="s">
        <v>3422</v>
      </c>
      <c r="C238" s="74" t="s">
        <v>3423</v>
      </c>
      <c r="D238" s="79" t="s">
        <v>82</v>
      </c>
      <c r="E238" s="13" t="s">
        <v>3180</v>
      </c>
      <c r="F238" s="77" t="s">
        <v>3181</v>
      </c>
      <c r="G238" s="13">
        <v>44428</v>
      </c>
      <c r="H238" s="78" t="s">
        <v>3182</v>
      </c>
      <c r="I238" s="15">
        <v>37</v>
      </c>
      <c r="J238" s="15">
        <v>27</v>
      </c>
      <c r="K238" s="15">
        <v>18</v>
      </c>
      <c r="L238" s="15">
        <v>4</v>
      </c>
      <c r="M238" s="84">
        <v>4.4954999999999998</v>
      </c>
      <c r="N238" s="73">
        <v>5</v>
      </c>
      <c r="O238" s="64">
        <v>3000</v>
      </c>
      <c r="P238" s="65">
        <f>Table224523689101112131415161718192021222423456789101112131415161718192021222325[[#This Row],[PEMBULATAN]]*O238</f>
        <v>15000</v>
      </c>
    </row>
    <row r="239" spans="1:16" ht="32.25" customHeight="1" x14ac:dyDescent="0.2">
      <c r="A239" s="93"/>
      <c r="B239" s="76" t="s">
        <v>3424</v>
      </c>
      <c r="C239" s="74" t="s">
        <v>3425</v>
      </c>
      <c r="D239" s="79" t="s">
        <v>82</v>
      </c>
      <c r="E239" s="13" t="s">
        <v>3180</v>
      </c>
      <c r="F239" s="77" t="s">
        <v>3181</v>
      </c>
      <c r="G239" s="13">
        <v>44428</v>
      </c>
      <c r="H239" s="78" t="s">
        <v>3182</v>
      </c>
      <c r="I239" s="15">
        <v>71</v>
      </c>
      <c r="J239" s="15">
        <v>51</v>
      </c>
      <c r="K239" s="15">
        <v>42</v>
      </c>
      <c r="L239" s="15">
        <v>29</v>
      </c>
      <c r="M239" s="84">
        <v>38.020499999999998</v>
      </c>
      <c r="N239" s="73">
        <v>38</v>
      </c>
      <c r="O239" s="64">
        <v>3000</v>
      </c>
      <c r="P239" s="65">
        <f>Table224523689101112131415161718192021222423456789101112131415161718192021222325[[#This Row],[PEMBULATAN]]*O239</f>
        <v>114000</v>
      </c>
    </row>
    <row r="240" spans="1:16" ht="32.25" customHeight="1" x14ac:dyDescent="0.2">
      <c r="A240" s="93"/>
      <c r="B240" s="76"/>
      <c r="C240" s="74" t="s">
        <v>3426</v>
      </c>
      <c r="D240" s="79" t="s">
        <v>82</v>
      </c>
      <c r="E240" s="13" t="s">
        <v>3180</v>
      </c>
      <c r="F240" s="77" t="s">
        <v>3181</v>
      </c>
      <c r="G240" s="13">
        <v>44428</v>
      </c>
      <c r="H240" s="78" t="s">
        <v>3182</v>
      </c>
      <c r="I240" s="15">
        <v>102</v>
      </c>
      <c r="J240" s="15">
        <v>39</v>
      </c>
      <c r="K240" s="15">
        <v>41</v>
      </c>
      <c r="L240" s="15">
        <v>34</v>
      </c>
      <c r="M240" s="84">
        <v>40.774500000000003</v>
      </c>
      <c r="N240" s="73">
        <v>41</v>
      </c>
      <c r="O240" s="64">
        <v>3000</v>
      </c>
      <c r="P240" s="65">
        <f>Table224523689101112131415161718192021222423456789101112131415161718192021222325[[#This Row],[PEMBULATAN]]*O240</f>
        <v>123000</v>
      </c>
    </row>
    <row r="241" spans="1:16" ht="32.25" customHeight="1" x14ac:dyDescent="0.2">
      <c r="A241" s="93"/>
      <c r="B241" s="76"/>
      <c r="C241" s="74" t="s">
        <v>3427</v>
      </c>
      <c r="D241" s="79" t="s">
        <v>82</v>
      </c>
      <c r="E241" s="13" t="s">
        <v>3180</v>
      </c>
      <c r="F241" s="77" t="s">
        <v>3181</v>
      </c>
      <c r="G241" s="13">
        <v>44428</v>
      </c>
      <c r="H241" s="78" t="s">
        <v>3182</v>
      </c>
      <c r="I241" s="15">
        <v>38</v>
      </c>
      <c r="J241" s="15">
        <v>28</v>
      </c>
      <c r="K241" s="15">
        <v>15</v>
      </c>
      <c r="L241" s="15">
        <v>4</v>
      </c>
      <c r="M241" s="84">
        <v>3.99</v>
      </c>
      <c r="N241" s="73">
        <v>4</v>
      </c>
      <c r="O241" s="64">
        <v>3000</v>
      </c>
      <c r="P241" s="65">
        <f>Table224523689101112131415161718192021222423456789101112131415161718192021222325[[#This Row],[PEMBULATAN]]*O241</f>
        <v>12000</v>
      </c>
    </row>
    <row r="242" spans="1:16" ht="22.5" customHeight="1" x14ac:dyDescent="0.2">
      <c r="A242" s="144" t="s">
        <v>33</v>
      </c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6"/>
      <c r="M242" s="80">
        <f>SUBTOTAL(109,Table224523689101112131415161718192021222423456789101112131415161718192021222325[KG VOLUME])</f>
        <v>5140.5627500000019</v>
      </c>
      <c r="N242" s="68">
        <f>SUM(N3:N241)</f>
        <v>5712</v>
      </c>
      <c r="O242" s="147">
        <f>SUM(P3:P241)</f>
        <v>17136000</v>
      </c>
      <c r="P242" s="148"/>
    </row>
    <row r="243" spans="1:16" ht="22.5" customHeight="1" x14ac:dyDescent="0.2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6"/>
      <c r="N243" s="88" t="s">
        <v>54</v>
      </c>
      <c r="O243" s="87"/>
      <c r="P243" s="87">
        <f>O242*10%</f>
        <v>1713600</v>
      </c>
    </row>
    <row r="244" spans="1:16" x14ac:dyDescent="0.2">
      <c r="A244" s="11"/>
      <c r="B244" s="56" t="s">
        <v>47</v>
      </c>
      <c r="C244" s="55"/>
      <c r="D244" s="57" t="s">
        <v>48</v>
      </c>
      <c r="H244" s="63"/>
      <c r="N244" s="62" t="s">
        <v>34</v>
      </c>
      <c r="P244" s="69">
        <f>O242*1%</f>
        <v>171360</v>
      </c>
    </row>
    <row r="245" spans="1:16" x14ac:dyDescent="0.2">
      <c r="A245" s="11"/>
      <c r="H245" s="63"/>
      <c r="N245" s="62" t="s">
        <v>35</v>
      </c>
      <c r="P245" s="71">
        <v>0</v>
      </c>
    </row>
    <row r="246" spans="1:16" ht="15.75" thickBot="1" x14ac:dyDescent="0.25">
      <c r="A246" s="11"/>
      <c r="H246" s="63"/>
      <c r="N246" s="62" t="s">
        <v>36</v>
      </c>
      <c r="P246" s="71">
        <v>0</v>
      </c>
    </row>
    <row r="247" spans="1:16" x14ac:dyDescent="0.2">
      <c r="A247" s="11"/>
      <c r="H247" s="63"/>
      <c r="N247" s="66" t="s">
        <v>37</v>
      </c>
      <c r="O247" s="67"/>
      <c r="P247" s="70">
        <f>O242-P243+P244</f>
        <v>15593760</v>
      </c>
    </row>
    <row r="248" spans="1:16" x14ac:dyDescent="0.2">
      <c r="B248" s="56"/>
      <c r="C248" s="55"/>
      <c r="D248" s="57"/>
    </row>
    <row r="250" spans="1:16" x14ac:dyDescent="0.2">
      <c r="A250" s="11"/>
      <c r="H250" s="63"/>
      <c r="P250" s="72"/>
    </row>
    <row r="251" spans="1:16" x14ac:dyDescent="0.2">
      <c r="A251" s="11"/>
      <c r="H251" s="63"/>
      <c r="O251" s="58"/>
      <c r="P251" s="72"/>
    </row>
    <row r="252" spans="1:16" s="3" customFormat="1" x14ac:dyDescent="0.25">
      <c r="A252" s="11"/>
      <c r="B252" s="2"/>
      <c r="C252" s="2"/>
      <c r="E252" s="12"/>
      <c r="H252" s="63"/>
      <c r="N252" s="14"/>
      <c r="O252" s="14"/>
      <c r="P252" s="14"/>
    </row>
    <row r="253" spans="1:16" s="3" customFormat="1" x14ac:dyDescent="0.25">
      <c r="A253" s="11"/>
      <c r="B253" s="2"/>
      <c r="C253" s="2"/>
      <c r="E253" s="12"/>
      <c r="H253" s="63"/>
      <c r="N253" s="14"/>
      <c r="O253" s="14"/>
      <c r="P253" s="14"/>
    </row>
    <row r="254" spans="1:16" s="3" customFormat="1" x14ac:dyDescent="0.25">
      <c r="A254" s="11"/>
      <c r="B254" s="2"/>
      <c r="C254" s="2"/>
      <c r="E254" s="12"/>
      <c r="H254" s="63"/>
      <c r="N254" s="14"/>
      <c r="O254" s="14"/>
      <c r="P254" s="14"/>
    </row>
    <row r="255" spans="1:16" s="3" customFormat="1" x14ac:dyDescent="0.25">
      <c r="A255" s="11"/>
      <c r="B255" s="2"/>
      <c r="C255" s="2"/>
      <c r="E255" s="12"/>
      <c r="H255" s="63"/>
      <c r="N255" s="14"/>
      <c r="O255" s="14"/>
      <c r="P255" s="14"/>
    </row>
    <row r="256" spans="1:16" s="3" customFormat="1" x14ac:dyDescent="0.25">
      <c r="A256" s="11"/>
      <c r="B256" s="2"/>
      <c r="C256" s="2"/>
      <c r="E256" s="12"/>
      <c r="H256" s="63"/>
      <c r="N256" s="14"/>
      <c r="O256" s="14"/>
      <c r="P256" s="14"/>
    </row>
    <row r="257" spans="1:16" s="3" customFormat="1" x14ac:dyDescent="0.25">
      <c r="A257" s="11"/>
      <c r="B257" s="2"/>
      <c r="C257" s="2"/>
      <c r="E257" s="12"/>
      <c r="H257" s="63"/>
      <c r="N257" s="14"/>
      <c r="O257" s="14"/>
      <c r="P257" s="14"/>
    </row>
    <row r="258" spans="1:16" s="3" customFormat="1" x14ac:dyDescent="0.25">
      <c r="A258" s="11"/>
      <c r="B258" s="2"/>
      <c r="C258" s="2"/>
      <c r="E258" s="12"/>
      <c r="H258" s="63"/>
      <c r="N258" s="14"/>
      <c r="O258" s="14"/>
      <c r="P258" s="14"/>
    </row>
    <row r="259" spans="1:16" s="3" customFormat="1" x14ac:dyDescent="0.25">
      <c r="A259" s="11"/>
      <c r="B259" s="2"/>
      <c r="C259" s="2"/>
      <c r="E259" s="12"/>
      <c r="H259" s="63"/>
      <c r="N259" s="14"/>
      <c r="O259" s="14"/>
      <c r="P259" s="14"/>
    </row>
    <row r="260" spans="1:16" s="3" customFormat="1" x14ac:dyDescent="0.25">
      <c r="A260" s="11"/>
      <c r="B260" s="2"/>
      <c r="C260" s="2"/>
      <c r="E260" s="12"/>
      <c r="H260" s="63"/>
      <c r="N260" s="14"/>
      <c r="O260" s="14"/>
      <c r="P260" s="14"/>
    </row>
    <row r="261" spans="1:16" s="3" customFormat="1" x14ac:dyDescent="0.25">
      <c r="A261" s="11"/>
      <c r="B261" s="2"/>
      <c r="C261" s="2"/>
      <c r="E261" s="12"/>
      <c r="H261" s="63"/>
      <c r="N261" s="14"/>
      <c r="O261" s="14"/>
      <c r="P261" s="14"/>
    </row>
    <row r="262" spans="1:16" s="3" customFormat="1" x14ac:dyDescent="0.25">
      <c r="A262" s="11"/>
      <c r="B262" s="2"/>
      <c r="C262" s="2"/>
      <c r="E262" s="12"/>
      <c r="H262" s="63"/>
      <c r="N262" s="14"/>
      <c r="O262" s="14"/>
      <c r="P262" s="14"/>
    </row>
    <row r="263" spans="1:16" s="3" customFormat="1" x14ac:dyDescent="0.25">
      <c r="A263" s="11"/>
      <c r="B263" s="2"/>
      <c r="C263" s="2"/>
      <c r="E263" s="12"/>
      <c r="H263" s="63"/>
      <c r="N263" s="14"/>
      <c r="O263" s="14"/>
      <c r="P263" s="14"/>
    </row>
  </sheetData>
  <mergeCells count="3">
    <mergeCell ref="A3:A4"/>
    <mergeCell ref="A242:L242"/>
    <mergeCell ref="O242:P242"/>
  </mergeCells>
  <conditionalFormatting sqref="B3">
    <cfRule type="duplicateValues" dxfId="202" priority="2"/>
  </conditionalFormatting>
  <conditionalFormatting sqref="B4:B241">
    <cfRule type="duplicateValues" dxfId="201" priority="7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rgb="FF92D050"/>
  </sheetPr>
  <dimension ref="A1:P151"/>
  <sheetViews>
    <sheetView zoomScale="110" zoomScaleNormal="110" workbookViewId="0">
      <pane xSplit="3" ySplit="2" topLeftCell="D3" activePane="bottomRight" state="frozen"/>
      <selection activeCell="E54" sqref="E54"/>
      <selection pane="topRight" activeCell="E54" sqref="E54"/>
      <selection pane="bottomLeft" activeCell="E54" sqref="E54"/>
      <selection pane="bottomRight" activeCell="B5" sqref="B5"/>
    </sheetView>
  </sheetViews>
  <sheetFormatPr defaultRowHeight="15" x14ac:dyDescent="0.2"/>
  <cols>
    <col min="1" max="1" width="8.28515625" style="4" customWidth="1"/>
    <col min="2" max="2" width="21.28515625" style="2" customWidth="1"/>
    <col min="3" max="3" width="14.5703125" style="2" customWidth="1"/>
    <col min="4" max="4" width="10.7109375" style="3" customWidth="1"/>
    <col min="5" max="5" width="8" style="12" customWidth="1"/>
    <col min="6" max="6" width="9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3" customHeight="1" x14ac:dyDescent="0.2">
      <c r="A3" s="142" t="s">
        <v>3558</v>
      </c>
      <c r="B3" s="75" t="s">
        <v>3429</v>
      </c>
      <c r="C3" s="9" t="s">
        <v>3430</v>
      </c>
      <c r="D3" s="77" t="s">
        <v>82</v>
      </c>
      <c r="E3" s="13">
        <v>44423</v>
      </c>
      <c r="F3" s="77" t="s">
        <v>3181</v>
      </c>
      <c r="G3" s="13">
        <v>44428</v>
      </c>
      <c r="H3" s="10" t="s">
        <v>3182</v>
      </c>
      <c r="I3" s="1">
        <v>47</v>
      </c>
      <c r="J3" s="1">
        <v>27</v>
      </c>
      <c r="K3" s="1">
        <v>40</v>
      </c>
      <c r="L3" s="1">
        <v>8</v>
      </c>
      <c r="M3" s="83">
        <v>12.69</v>
      </c>
      <c r="N3" s="8">
        <v>13</v>
      </c>
      <c r="O3" s="64">
        <v>3000</v>
      </c>
      <c r="P3" s="65">
        <f>Table22452368910111213141516171819202122242345678910111213141516171819202122232526[[#This Row],[PEMBULATAN]]*O3</f>
        <v>39000</v>
      </c>
    </row>
    <row r="4" spans="1:16" ht="33" customHeight="1" x14ac:dyDescent="0.2">
      <c r="A4" s="143"/>
      <c r="B4" s="76"/>
      <c r="C4" s="9" t="s">
        <v>3431</v>
      </c>
      <c r="D4" s="77" t="s">
        <v>82</v>
      </c>
      <c r="E4" s="13">
        <v>44423</v>
      </c>
      <c r="F4" s="77" t="s">
        <v>3181</v>
      </c>
      <c r="G4" s="13">
        <v>44428</v>
      </c>
      <c r="H4" s="10" t="s">
        <v>3182</v>
      </c>
      <c r="I4" s="1">
        <v>131</v>
      </c>
      <c r="J4" s="1">
        <v>70</v>
      </c>
      <c r="K4" s="1">
        <v>23</v>
      </c>
      <c r="L4" s="1">
        <v>20</v>
      </c>
      <c r="M4" s="83">
        <v>52.727499999999999</v>
      </c>
      <c r="N4" s="8">
        <v>53</v>
      </c>
      <c r="O4" s="64">
        <v>3000</v>
      </c>
      <c r="P4" s="65">
        <f>Table22452368910111213141516171819202122242345678910111213141516171819202122232526[[#This Row],[PEMBULATAN]]*O4</f>
        <v>159000</v>
      </c>
    </row>
    <row r="5" spans="1:16" ht="33" customHeight="1" x14ac:dyDescent="0.2">
      <c r="A5" s="93"/>
      <c r="B5" s="76"/>
      <c r="C5" s="90" t="s">
        <v>3432</v>
      </c>
      <c r="D5" s="79" t="s">
        <v>82</v>
      </c>
      <c r="E5" s="13">
        <v>44423</v>
      </c>
      <c r="F5" s="77" t="s">
        <v>3181</v>
      </c>
      <c r="G5" s="13">
        <v>44428</v>
      </c>
      <c r="H5" s="78" t="s">
        <v>3182</v>
      </c>
      <c r="I5" s="15">
        <v>125</v>
      </c>
      <c r="J5" s="15">
        <v>67</v>
      </c>
      <c r="K5" s="15">
        <v>64</v>
      </c>
      <c r="L5" s="15">
        <v>14</v>
      </c>
      <c r="M5" s="84">
        <v>134</v>
      </c>
      <c r="N5" s="73">
        <v>134</v>
      </c>
      <c r="O5" s="64">
        <v>3000</v>
      </c>
      <c r="P5" s="65">
        <f>Table22452368910111213141516171819202122242345678910111213141516171819202122232526[[#This Row],[PEMBULATAN]]*O5</f>
        <v>402000</v>
      </c>
    </row>
    <row r="6" spans="1:16" ht="33" customHeight="1" x14ac:dyDescent="0.2">
      <c r="A6" s="93"/>
      <c r="B6" s="76"/>
      <c r="C6" s="90" t="s">
        <v>3433</v>
      </c>
      <c r="D6" s="79" t="s">
        <v>82</v>
      </c>
      <c r="E6" s="13">
        <v>44423</v>
      </c>
      <c r="F6" s="77" t="s">
        <v>3181</v>
      </c>
      <c r="G6" s="13">
        <v>44428</v>
      </c>
      <c r="H6" s="78" t="s">
        <v>3182</v>
      </c>
      <c r="I6" s="15">
        <v>50</v>
      </c>
      <c r="J6" s="15">
        <v>47</v>
      </c>
      <c r="K6" s="15">
        <v>18</v>
      </c>
      <c r="L6" s="15">
        <v>15</v>
      </c>
      <c r="M6" s="84">
        <v>10.574999999999999</v>
      </c>
      <c r="N6" s="73">
        <v>15</v>
      </c>
      <c r="O6" s="64">
        <v>3000</v>
      </c>
      <c r="P6" s="65">
        <f>Table22452368910111213141516171819202122242345678910111213141516171819202122232526[[#This Row],[PEMBULATAN]]*O6</f>
        <v>45000</v>
      </c>
    </row>
    <row r="7" spans="1:16" ht="33" customHeight="1" x14ac:dyDescent="0.2">
      <c r="A7" s="93"/>
      <c r="B7" s="76"/>
      <c r="C7" s="90" t="s">
        <v>3434</v>
      </c>
      <c r="D7" s="79" t="s">
        <v>82</v>
      </c>
      <c r="E7" s="13">
        <v>44423</v>
      </c>
      <c r="F7" s="77" t="s">
        <v>3181</v>
      </c>
      <c r="G7" s="13">
        <v>44428</v>
      </c>
      <c r="H7" s="78" t="s">
        <v>3182</v>
      </c>
      <c r="I7" s="15">
        <v>68</v>
      </c>
      <c r="J7" s="15">
        <v>45</v>
      </c>
      <c r="K7" s="15">
        <v>13</v>
      </c>
      <c r="L7" s="15">
        <v>30</v>
      </c>
      <c r="M7" s="84">
        <v>9.9450000000000003</v>
      </c>
      <c r="N7" s="73">
        <v>30</v>
      </c>
      <c r="O7" s="64">
        <v>3000</v>
      </c>
      <c r="P7" s="65">
        <f>Table22452368910111213141516171819202122242345678910111213141516171819202122232526[[#This Row],[PEMBULATAN]]*O7</f>
        <v>90000</v>
      </c>
    </row>
    <row r="8" spans="1:16" ht="33" customHeight="1" x14ac:dyDescent="0.2">
      <c r="A8" s="93"/>
      <c r="B8" s="76"/>
      <c r="C8" s="90" t="s">
        <v>3435</v>
      </c>
      <c r="D8" s="79" t="s">
        <v>82</v>
      </c>
      <c r="E8" s="13">
        <v>44423</v>
      </c>
      <c r="F8" s="77" t="s">
        <v>3181</v>
      </c>
      <c r="G8" s="13">
        <v>44428</v>
      </c>
      <c r="H8" s="78" t="s">
        <v>3182</v>
      </c>
      <c r="I8" s="15">
        <v>50</v>
      </c>
      <c r="J8" s="15">
        <v>37</v>
      </c>
      <c r="K8" s="15">
        <v>15</v>
      </c>
      <c r="L8" s="15">
        <v>3</v>
      </c>
      <c r="M8" s="84">
        <v>6.9375</v>
      </c>
      <c r="N8" s="73">
        <v>7</v>
      </c>
      <c r="O8" s="64">
        <v>3000</v>
      </c>
      <c r="P8" s="65">
        <f>Table22452368910111213141516171819202122242345678910111213141516171819202122232526[[#This Row],[PEMBULATAN]]*O8</f>
        <v>21000</v>
      </c>
    </row>
    <row r="9" spans="1:16" ht="33" customHeight="1" x14ac:dyDescent="0.2">
      <c r="A9" s="93"/>
      <c r="B9" s="76"/>
      <c r="C9" s="90" t="s">
        <v>3436</v>
      </c>
      <c r="D9" s="79" t="s">
        <v>82</v>
      </c>
      <c r="E9" s="13">
        <v>44423</v>
      </c>
      <c r="F9" s="77" t="s">
        <v>3181</v>
      </c>
      <c r="G9" s="13">
        <v>44428</v>
      </c>
      <c r="H9" s="78" t="s">
        <v>3182</v>
      </c>
      <c r="I9" s="15">
        <v>60</v>
      </c>
      <c r="J9" s="15">
        <v>30</v>
      </c>
      <c r="K9" s="15">
        <v>1</v>
      </c>
      <c r="L9" s="15">
        <v>1</v>
      </c>
      <c r="M9" s="84">
        <v>0.45</v>
      </c>
      <c r="N9" s="73">
        <v>1</v>
      </c>
      <c r="O9" s="64">
        <v>3000</v>
      </c>
      <c r="P9" s="65">
        <f>Table22452368910111213141516171819202122242345678910111213141516171819202122232526[[#This Row],[PEMBULATAN]]*O9</f>
        <v>3000</v>
      </c>
    </row>
    <row r="10" spans="1:16" ht="33" customHeight="1" x14ac:dyDescent="0.2">
      <c r="A10" s="93"/>
      <c r="B10" s="76"/>
      <c r="C10" s="90" t="s">
        <v>3437</v>
      </c>
      <c r="D10" s="79" t="s">
        <v>82</v>
      </c>
      <c r="E10" s="13">
        <v>44423</v>
      </c>
      <c r="F10" s="77" t="s">
        <v>3181</v>
      </c>
      <c r="G10" s="13">
        <v>44428</v>
      </c>
      <c r="H10" s="78" t="s">
        <v>3182</v>
      </c>
      <c r="I10" s="15">
        <v>33</v>
      </c>
      <c r="J10" s="15">
        <v>36</v>
      </c>
      <c r="K10" s="15">
        <v>31</v>
      </c>
      <c r="L10" s="15">
        <v>11</v>
      </c>
      <c r="M10" s="84">
        <v>9.2070000000000007</v>
      </c>
      <c r="N10" s="73">
        <v>11</v>
      </c>
      <c r="O10" s="64">
        <v>3000</v>
      </c>
      <c r="P10" s="65">
        <f>Table22452368910111213141516171819202122242345678910111213141516171819202122232526[[#This Row],[PEMBULATAN]]*O10</f>
        <v>33000</v>
      </c>
    </row>
    <row r="11" spans="1:16" ht="33" customHeight="1" x14ac:dyDescent="0.2">
      <c r="A11" s="93"/>
      <c r="B11" s="76"/>
      <c r="C11" s="90" t="s">
        <v>3438</v>
      </c>
      <c r="D11" s="79" t="s">
        <v>82</v>
      </c>
      <c r="E11" s="13">
        <v>44423</v>
      </c>
      <c r="F11" s="77" t="s">
        <v>3181</v>
      </c>
      <c r="G11" s="13">
        <v>44428</v>
      </c>
      <c r="H11" s="78" t="s">
        <v>3182</v>
      </c>
      <c r="I11" s="15">
        <v>65</v>
      </c>
      <c r="J11" s="15">
        <v>30</v>
      </c>
      <c r="K11" s="15">
        <v>15</v>
      </c>
      <c r="L11" s="15">
        <v>3</v>
      </c>
      <c r="M11" s="84">
        <v>7.3125</v>
      </c>
      <c r="N11" s="73">
        <v>8</v>
      </c>
      <c r="O11" s="64">
        <v>3000</v>
      </c>
      <c r="P11" s="65">
        <f>Table22452368910111213141516171819202122242345678910111213141516171819202122232526[[#This Row],[PEMBULATAN]]*O11</f>
        <v>24000</v>
      </c>
    </row>
    <row r="12" spans="1:16" ht="33" customHeight="1" x14ac:dyDescent="0.2">
      <c r="A12" s="93"/>
      <c r="B12" s="76"/>
      <c r="C12" s="90" t="s">
        <v>3439</v>
      </c>
      <c r="D12" s="79" t="s">
        <v>82</v>
      </c>
      <c r="E12" s="13">
        <v>44423</v>
      </c>
      <c r="F12" s="77" t="s">
        <v>3181</v>
      </c>
      <c r="G12" s="13">
        <v>44428</v>
      </c>
      <c r="H12" s="78" t="s">
        <v>3182</v>
      </c>
      <c r="I12" s="15">
        <v>90</v>
      </c>
      <c r="J12" s="15">
        <v>30</v>
      </c>
      <c r="K12" s="15">
        <v>30</v>
      </c>
      <c r="L12" s="15">
        <v>14</v>
      </c>
      <c r="M12" s="84">
        <v>20.25</v>
      </c>
      <c r="N12" s="73">
        <v>20</v>
      </c>
      <c r="O12" s="64">
        <v>3000</v>
      </c>
      <c r="P12" s="65">
        <f>Table22452368910111213141516171819202122242345678910111213141516171819202122232526[[#This Row],[PEMBULATAN]]*O12</f>
        <v>60000</v>
      </c>
    </row>
    <row r="13" spans="1:16" ht="33" customHeight="1" x14ac:dyDescent="0.2">
      <c r="A13" s="93"/>
      <c r="B13" s="76"/>
      <c r="C13" s="90" t="s">
        <v>3440</v>
      </c>
      <c r="D13" s="79" t="s">
        <v>82</v>
      </c>
      <c r="E13" s="13">
        <v>44423</v>
      </c>
      <c r="F13" s="77" t="s">
        <v>3181</v>
      </c>
      <c r="G13" s="13">
        <v>44428</v>
      </c>
      <c r="H13" s="78" t="s">
        <v>3182</v>
      </c>
      <c r="I13" s="15">
        <v>65</v>
      </c>
      <c r="J13" s="15">
        <v>40</v>
      </c>
      <c r="K13" s="15">
        <v>13</v>
      </c>
      <c r="L13" s="15">
        <v>3</v>
      </c>
      <c r="M13" s="84">
        <v>8.4499999999999993</v>
      </c>
      <c r="N13" s="73">
        <v>9</v>
      </c>
      <c r="O13" s="64">
        <v>3000</v>
      </c>
      <c r="P13" s="65">
        <f>Table22452368910111213141516171819202122242345678910111213141516171819202122232526[[#This Row],[PEMBULATAN]]*O13</f>
        <v>27000</v>
      </c>
    </row>
    <row r="14" spans="1:16" ht="33" customHeight="1" x14ac:dyDescent="0.2">
      <c r="A14" s="93"/>
      <c r="B14" s="76"/>
      <c r="C14" s="90" t="s">
        <v>3441</v>
      </c>
      <c r="D14" s="79" t="s">
        <v>82</v>
      </c>
      <c r="E14" s="13">
        <v>44423</v>
      </c>
      <c r="F14" s="77" t="s">
        <v>3181</v>
      </c>
      <c r="G14" s="13">
        <v>44428</v>
      </c>
      <c r="H14" s="78" t="s">
        <v>3182</v>
      </c>
      <c r="I14" s="15">
        <v>70</v>
      </c>
      <c r="J14" s="15">
        <v>75</v>
      </c>
      <c r="K14" s="15">
        <v>40</v>
      </c>
      <c r="L14" s="15">
        <v>16</v>
      </c>
      <c r="M14" s="84">
        <v>52.5</v>
      </c>
      <c r="N14" s="73">
        <v>53</v>
      </c>
      <c r="O14" s="64">
        <v>3000</v>
      </c>
      <c r="P14" s="65">
        <f>Table22452368910111213141516171819202122242345678910111213141516171819202122232526[[#This Row],[PEMBULATAN]]*O14</f>
        <v>159000</v>
      </c>
    </row>
    <row r="15" spans="1:16" ht="33" customHeight="1" x14ac:dyDescent="0.2">
      <c r="A15" s="93"/>
      <c r="B15" s="76"/>
      <c r="C15" s="90" t="s">
        <v>3442</v>
      </c>
      <c r="D15" s="79" t="s">
        <v>82</v>
      </c>
      <c r="E15" s="13">
        <v>44423</v>
      </c>
      <c r="F15" s="77" t="s">
        <v>3181</v>
      </c>
      <c r="G15" s="13">
        <v>44428</v>
      </c>
      <c r="H15" s="78" t="s">
        <v>3182</v>
      </c>
      <c r="I15" s="15">
        <v>50</v>
      </c>
      <c r="J15" s="15">
        <v>50</v>
      </c>
      <c r="K15" s="15">
        <v>23</v>
      </c>
      <c r="L15" s="15">
        <v>5</v>
      </c>
      <c r="M15" s="84">
        <v>14.375</v>
      </c>
      <c r="N15" s="73">
        <v>15</v>
      </c>
      <c r="O15" s="64">
        <v>3000</v>
      </c>
      <c r="P15" s="65">
        <f>Table22452368910111213141516171819202122242345678910111213141516171819202122232526[[#This Row],[PEMBULATAN]]*O15</f>
        <v>45000</v>
      </c>
    </row>
    <row r="16" spans="1:16" ht="33" customHeight="1" x14ac:dyDescent="0.2">
      <c r="A16" s="93"/>
      <c r="B16" s="76"/>
      <c r="C16" s="90" t="s">
        <v>3443</v>
      </c>
      <c r="D16" s="79" t="s">
        <v>82</v>
      </c>
      <c r="E16" s="13">
        <v>44423</v>
      </c>
      <c r="F16" s="77" t="s">
        <v>3181</v>
      </c>
      <c r="G16" s="13">
        <v>44428</v>
      </c>
      <c r="H16" s="78" t="s">
        <v>3182</v>
      </c>
      <c r="I16" s="15">
        <v>130</v>
      </c>
      <c r="J16" s="15">
        <v>4</v>
      </c>
      <c r="K16" s="15">
        <v>20</v>
      </c>
      <c r="L16" s="15">
        <v>5</v>
      </c>
      <c r="M16" s="84">
        <v>2.6</v>
      </c>
      <c r="N16" s="73">
        <v>5</v>
      </c>
      <c r="O16" s="64">
        <v>3000</v>
      </c>
      <c r="P16" s="65">
        <f>Table22452368910111213141516171819202122242345678910111213141516171819202122232526[[#This Row],[PEMBULATAN]]*O16</f>
        <v>15000</v>
      </c>
    </row>
    <row r="17" spans="1:16" ht="33" customHeight="1" x14ac:dyDescent="0.2">
      <c r="A17" s="93"/>
      <c r="B17" s="76"/>
      <c r="C17" s="90" t="s">
        <v>3444</v>
      </c>
      <c r="D17" s="79" t="s">
        <v>82</v>
      </c>
      <c r="E17" s="13">
        <v>44423</v>
      </c>
      <c r="F17" s="77" t="s">
        <v>3181</v>
      </c>
      <c r="G17" s="13">
        <v>44428</v>
      </c>
      <c r="H17" s="78" t="s">
        <v>3182</v>
      </c>
      <c r="I17" s="15">
        <v>90</v>
      </c>
      <c r="J17" s="15">
        <v>30</v>
      </c>
      <c r="K17" s="15">
        <v>30</v>
      </c>
      <c r="L17" s="15">
        <v>5</v>
      </c>
      <c r="M17" s="84">
        <v>20.25</v>
      </c>
      <c r="N17" s="73">
        <v>20</v>
      </c>
      <c r="O17" s="64">
        <v>3000</v>
      </c>
      <c r="P17" s="65">
        <f>Table22452368910111213141516171819202122242345678910111213141516171819202122232526[[#This Row],[PEMBULATAN]]*O17</f>
        <v>60000</v>
      </c>
    </row>
    <row r="18" spans="1:16" ht="33" customHeight="1" x14ac:dyDescent="0.2">
      <c r="A18" s="93"/>
      <c r="B18" s="76"/>
      <c r="C18" s="90" t="s">
        <v>3445</v>
      </c>
      <c r="D18" s="79" t="s">
        <v>82</v>
      </c>
      <c r="E18" s="13">
        <v>44423</v>
      </c>
      <c r="F18" s="77" t="s">
        <v>3181</v>
      </c>
      <c r="G18" s="13">
        <v>44428</v>
      </c>
      <c r="H18" s="78" t="s">
        <v>3182</v>
      </c>
      <c r="I18" s="15">
        <v>55</v>
      </c>
      <c r="J18" s="15">
        <v>55</v>
      </c>
      <c r="K18" s="15">
        <v>10</v>
      </c>
      <c r="L18" s="15">
        <v>7</v>
      </c>
      <c r="M18" s="84">
        <v>7.5625</v>
      </c>
      <c r="N18" s="73">
        <v>8</v>
      </c>
      <c r="O18" s="64">
        <v>3000</v>
      </c>
      <c r="P18" s="65">
        <f>Table22452368910111213141516171819202122242345678910111213141516171819202122232526[[#This Row],[PEMBULATAN]]*O18</f>
        <v>24000</v>
      </c>
    </row>
    <row r="19" spans="1:16" ht="33" customHeight="1" x14ac:dyDescent="0.2">
      <c r="A19" s="93"/>
      <c r="B19" s="76"/>
      <c r="C19" s="90" t="s">
        <v>3446</v>
      </c>
      <c r="D19" s="79" t="s">
        <v>82</v>
      </c>
      <c r="E19" s="13">
        <v>44423</v>
      </c>
      <c r="F19" s="77" t="s">
        <v>3181</v>
      </c>
      <c r="G19" s="13">
        <v>44428</v>
      </c>
      <c r="H19" s="78" t="s">
        <v>3182</v>
      </c>
      <c r="I19" s="15">
        <v>62</v>
      </c>
      <c r="J19" s="15">
        <v>37</v>
      </c>
      <c r="K19" s="15">
        <v>5</v>
      </c>
      <c r="L19" s="15">
        <v>2</v>
      </c>
      <c r="M19" s="84">
        <v>2.8675000000000002</v>
      </c>
      <c r="N19" s="73">
        <v>3</v>
      </c>
      <c r="O19" s="64">
        <v>3000</v>
      </c>
      <c r="P19" s="65">
        <f>Table22452368910111213141516171819202122242345678910111213141516171819202122232526[[#This Row],[PEMBULATAN]]*O19</f>
        <v>9000</v>
      </c>
    </row>
    <row r="20" spans="1:16" ht="33" customHeight="1" x14ac:dyDescent="0.2">
      <c r="A20" s="93"/>
      <c r="B20" s="76"/>
      <c r="C20" s="90" t="s">
        <v>3447</v>
      </c>
      <c r="D20" s="79" t="s">
        <v>82</v>
      </c>
      <c r="E20" s="13">
        <v>44423</v>
      </c>
      <c r="F20" s="77" t="s">
        <v>3181</v>
      </c>
      <c r="G20" s="13">
        <v>44428</v>
      </c>
      <c r="H20" s="78" t="s">
        <v>3182</v>
      </c>
      <c r="I20" s="15">
        <v>66</v>
      </c>
      <c r="J20" s="15">
        <v>66</v>
      </c>
      <c r="K20" s="15">
        <v>5</v>
      </c>
      <c r="L20" s="15">
        <v>8</v>
      </c>
      <c r="M20" s="84">
        <v>5.4450000000000003</v>
      </c>
      <c r="N20" s="73">
        <v>8</v>
      </c>
      <c r="O20" s="64">
        <v>3000</v>
      </c>
      <c r="P20" s="65">
        <f>Table22452368910111213141516171819202122242345678910111213141516171819202122232526[[#This Row],[PEMBULATAN]]*O20</f>
        <v>24000</v>
      </c>
    </row>
    <row r="21" spans="1:16" ht="33" customHeight="1" x14ac:dyDescent="0.2">
      <c r="A21" s="93"/>
      <c r="B21" s="76"/>
      <c r="C21" s="90" t="s">
        <v>3448</v>
      </c>
      <c r="D21" s="79" t="s">
        <v>82</v>
      </c>
      <c r="E21" s="13">
        <v>44423</v>
      </c>
      <c r="F21" s="77" t="s">
        <v>3181</v>
      </c>
      <c r="G21" s="13">
        <v>44428</v>
      </c>
      <c r="H21" s="78" t="s">
        <v>3182</v>
      </c>
      <c r="I21" s="15">
        <v>70</v>
      </c>
      <c r="J21" s="15">
        <v>10</v>
      </c>
      <c r="K21" s="15">
        <v>40</v>
      </c>
      <c r="L21" s="15">
        <v>4</v>
      </c>
      <c r="M21" s="84">
        <v>7</v>
      </c>
      <c r="N21" s="73">
        <v>7</v>
      </c>
      <c r="O21" s="64">
        <v>3000</v>
      </c>
      <c r="P21" s="65">
        <f>Table22452368910111213141516171819202122242345678910111213141516171819202122232526[[#This Row],[PEMBULATAN]]*O21</f>
        <v>21000</v>
      </c>
    </row>
    <row r="22" spans="1:16" ht="33" customHeight="1" x14ac:dyDescent="0.2">
      <c r="A22" s="93"/>
      <c r="B22" s="76"/>
      <c r="C22" s="90" t="s">
        <v>3449</v>
      </c>
      <c r="D22" s="79" t="s">
        <v>82</v>
      </c>
      <c r="E22" s="13">
        <v>44423</v>
      </c>
      <c r="F22" s="77" t="s">
        <v>3181</v>
      </c>
      <c r="G22" s="13">
        <v>44428</v>
      </c>
      <c r="H22" s="78" t="s">
        <v>3182</v>
      </c>
      <c r="I22" s="15">
        <v>40</v>
      </c>
      <c r="J22" s="15">
        <v>48</v>
      </c>
      <c r="K22" s="15">
        <v>20</v>
      </c>
      <c r="L22" s="15">
        <v>9</v>
      </c>
      <c r="M22" s="84">
        <v>9.6</v>
      </c>
      <c r="N22" s="73">
        <v>10</v>
      </c>
      <c r="O22" s="64">
        <v>3000</v>
      </c>
      <c r="P22" s="65">
        <f>Table22452368910111213141516171819202122242345678910111213141516171819202122232526[[#This Row],[PEMBULATAN]]*O22</f>
        <v>30000</v>
      </c>
    </row>
    <row r="23" spans="1:16" ht="33" customHeight="1" x14ac:dyDescent="0.2">
      <c r="A23" s="93"/>
      <c r="B23" s="76"/>
      <c r="C23" s="90" t="s">
        <v>3450</v>
      </c>
      <c r="D23" s="79" t="s">
        <v>82</v>
      </c>
      <c r="E23" s="13">
        <v>44423</v>
      </c>
      <c r="F23" s="77" t="s">
        <v>3181</v>
      </c>
      <c r="G23" s="13">
        <v>44428</v>
      </c>
      <c r="H23" s="78" t="s">
        <v>3182</v>
      </c>
      <c r="I23" s="15">
        <v>80</v>
      </c>
      <c r="J23" s="15">
        <v>70</v>
      </c>
      <c r="K23" s="15">
        <v>8</v>
      </c>
      <c r="L23" s="15">
        <v>2</v>
      </c>
      <c r="M23" s="84">
        <v>11.2</v>
      </c>
      <c r="N23" s="73">
        <v>11</v>
      </c>
      <c r="O23" s="64">
        <v>3000</v>
      </c>
      <c r="P23" s="65">
        <f>Table22452368910111213141516171819202122242345678910111213141516171819202122232526[[#This Row],[PEMBULATAN]]*O23</f>
        <v>33000</v>
      </c>
    </row>
    <row r="24" spans="1:16" ht="33" customHeight="1" x14ac:dyDescent="0.2">
      <c r="A24" s="93"/>
      <c r="B24" s="76"/>
      <c r="C24" s="90" t="s">
        <v>3451</v>
      </c>
      <c r="D24" s="79" t="s">
        <v>82</v>
      </c>
      <c r="E24" s="13">
        <v>44423</v>
      </c>
      <c r="F24" s="77" t="s">
        <v>3181</v>
      </c>
      <c r="G24" s="13">
        <v>44428</v>
      </c>
      <c r="H24" s="78" t="s">
        <v>3182</v>
      </c>
      <c r="I24" s="15">
        <v>15</v>
      </c>
      <c r="J24" s="15">
        <v>33</v>
      </c>
      <c r="K24" s="15">
        <v>48</v>
      </c>
      <c r="L24" s="15">
        <v>13</v>
      </c>
      <c r="M24" s="84">
        <v>5.94</v>
      </c>
      <c r="N24" s="73">
        <v>13</v>
      </c>
      <c r="O24" s="64">
        <v>3000</v>
      </c>
      <c r="P24" s="65">
        <f>Table22452368910111213141516171819202122242345678910111213141516171819202122232526[[#This Row],[PEMBULATAN]]*O24</f>
        <v>39000</v>
      </c>
    </row>
    <row r="25" spans="1:16" ht="33" customHeight="1" x14ac:dyDescent="0.2">
      <c r="A25" s="93"/>
      <c r="B25" s="76"/>
      <c r="C25" s="90" t="s">
        <v>3452</v>
      </c>
      <c r="D25" s="79" t="s">
        <v>82</v>
      </c>
      <c r="E25" s="13">
        <v>44423</v>
      </c>
      <c r="F25" s="77" t="s">
        <v>3181</v>
      </c>
      <c r="G25" s="13">
        <v>44428</v>
      </c>
      <c r="H25" s="78" t="s">
        <v>3182</v>
      </c>
      <c r="I25" s="15">
        <v>37</v>
      </c>
      <c r="J25" s="15">
        <v>57</v>
      </c>
      <c r="K25" s="15">
        <v>20</v>
      </c>
      <c r="L25" s="15">
        <v>10</v>
      </c>
      <c r="M25" s="84">
        <v>10.545</v>
      </c>
      <c r="N25" s="73">
        <v>11</v>
      </c>
      <c r="O25" s="64">
        <v>3000</v>
      </c>
      <c r="P25" s="65">
        <f>Table22452368910111213141516171819202122242345678910111213141516171819202122232526[[#This Row],[PEMBULATAN]]*O25</f>
        <v>33000</v>
      </c>
    </row>
    <row r="26" spans="1:16" ht="33" customHeight="1" x14ac:dyDescent="0.2">
      <c r="A26" s="93"/>
      <c r="B26" s="76"/>
      <c r="C26" s="90" t="s">
        <v>3453</v>
      </c>
      <c r="D26" s="79" t="s">
        <v>82</v>
      </c>
      <c r="E26" s="13">
        <v>44423</v>
      </c>
      <c r="F26" s="77" t="s">
        <v>3181</v>
      </c>
      <c r="G26" s="13">
        <v>44428</v>
      </c>
      <c r="H26" s="78" t="s">
        <v>3182</v>
      </c>
      <c r="I26" s="15">
        <v>37</v>
      </c>
      <c r="J26" s="15">
        <v>37</v>
      </c>
      <c r="K26" s="15">
        <v>22</v>
      </c>
      <c r="L26" s="15">
        <v>2</v>
      </c>
      <c r="M26" s="84">
        <v>7.5294999999999996</v>
      </c>
      <c r="N26" s="73">
        <v>8</v>
      </c>
      <c r="O26" s="64">
        <v>3000</v>
      </c>
      <c r="P26" s="65">
        <f>Table22452368910111213141516171819202122242345678910111213141516171819202122232526[[#This Row],[PEMBULATAN]]*O26</f>
        <v>24000</v>
      </c>
    </row>
    <row r="27" spans="1:16" ht="33" customHeight="1" x14ac:dyDescent="0.2">
      <c r="A27" s="93"/>
      <c r="B27" s="76"/>
      <c r="C27" s="90" t="s">
        <v>3454</v>
      </c>
      <c r="D27" s="79" t="s">
        <v>82</v>
      </c>
      <c r="E27" s="13">
        <v>44423</v>
      </c>
      <c r="F27" s="77" t="s">
        <v>3181</v>
      </c>
      <c r="G27" s="13">
        <v>44428</v>
      </c>
      <c r="H27" s="78" t="s">
        <v>3182</v>
      </c>
      <c r="I27" s="15">
        <v>47</v>
      </c>
      <c r="J27" s="15">
        <v>38</v>
      </c>
      <c r="K27" s="15">
        <v>13</v>
      </c>
      <c r="L27" s="15">
        <v>3</v>
      </c>
      <c r="M27" s="84">
        <v>5.8045</v>
      </c>
      <c r="N27" s="73">
        <v>6</v>
      </c>
      <c r="O27" s="64">
        <v>3000</v>
      </c>
      <c r="P27" s="65">
        <f>Table22452368910111213141516171819202122242345678910111213141516171819202122232526[[#This Row],[PEMBULATAN]]*O27</f>
        <v>18000</v>
      </c>
    </row>
    <row r="28" spans="1:16" ht="33" customHeight="1" x14ac:dyDescent="0.2">
      <c r="A28" s="93"/>
      <c r="B28" s="76"/>
      <c r="C28" s="90" t="s">
        <v>3455</v>
      </c>
      <c r="D28" s="79" t="s">
        <v>82</v>
      </c>
      <c r="E28" s="13">
        <v>44423</v>
      </c>
      <c r="F28" s="77" t="s">
        <v>3181</v>
      </c>
      <c r="G28" s="13">
        <v>44428</v>
      </c>
      <c r="H28" s="78" t="s">
        <v>3182</v>
      </c>
      <c r="I28" s="15">
        <v>50</v>
      </c>
      <c r="J28" s="15">
        <v>50</v>
      </c>
      <c r="K28" s="15">
        <v>70</v>
      </c>
      <c r="L28" s="15">
        <v>40</v>
      </c>
      <c r="M28" s="84">
        <v>43.75</v>
      </c>
      <c r="N28" s="73">
        <v>44</v>
      </c>
      <c r="O28" s="64">
        <v>3000</v>
      </c>
      <c r="P28" s="65">
        <f>Table22452368910111213141516171819202122242345678910111213141516171819202122232526[[#This Row],[PEMBULATAN]]*O28</f>
        <v>132000</v>
      </c>
    </row>
    <row r="29" spans="1:16" ht="33" customHeight="1" x14ac:dyDescent="0.2">
      <c r="A29" s="93"/>
      <c r="B29" s="76"/>
      <c r="C29" s="90" t="s">
        <v>3456</v>
      </c>
      <c r="D29" s="79" t="s">
        <v>82</v>
      </c>
      <c r="E29" s="13">
        <v>44423</v>
      </c>
      <c r="F29" s="77" t="s">
        <v>3181</v>
      </c>
      <c r="G29" s="13">
        <v>44428</v>
      </c>
      <c r="H29" s="78" t="s">
        <v>3182</v>
      </c>
      <c r="I29" s="15">
        <v>43</v>
      </c>
      <c r="J29" s="15">
        <v>38</v>
      </c>
      <c r="K29" s="15">
        <v>68</v>
      </c>
      <c r="L29" s="15">
        <v>32</v>
      </c>
      <c r="M29" s="84">
        <v>27.777999999999999</v>
      </c>
      <c r="N29" s="73">
        <v>32</v>
      </c>
      <c r="O29" s="64">
        <v>3000</v>
      </c>
      <c r="P29" s="65">
        <f>Table22452368910111213141516171819202122242345678910111213141516171819202122232526[[#This Row],[PEMBULATAN]]*O29</f>
        <v>96000</v>
      </c>
    </row>
    <row r="30" spans="1:16" ht="33" customHeight="1" x14ac:dyDescent="0.2">
      <c r="A30" s="93"/>
      <c r="B30" s="76"/>
      <c r="C30" s="90" t="s">
        <v>3457</v>
      </c>
      <c r="D30" s="79" t="s">
        <v>82</v>
      </c>
      <c r="E30" s="13">
        <v>44423</v>
      </c>
      <c r="F30" s="77" t="s">
        <v>3181</v>
      </c>
      <c r="G30" s="13">
        <v>44428</v>
      </c>
      <c r="H30" s="78" t="s">
        <v>3182</v>
      </c>
      <c r="I30" s="15">
        <v>30</v>
      </c>
      <c r="J30" s="15">
        <v>26</v>
      </c>
      <c r="K30" s="15">
        <v>15</v>
      </c>
      <c r="L30" s="15">
        <v>2</v>
      </c>
      <c r="M30" s="84">
        <v>2.9249999999999998</v>
      </c>
      <c r="N30" s="73">
        <v>3</v>
      </c>
      <c r="O30" s="64">
        <v>3000</v>
      </c>
      <c r="P30" s="65">
        <f>Table22452368910111213141516171819202122242345678910111213141516171819202122232526[[#This Row],[PEMBULATAN]]*O30</f>
        <v>9000</v>
      </c>
    </row>
    <row r="31" spans="1:16" ht="33" customHeight="1" x14ac:dyDescent="0.2">
      <c r="A31" s="93"/>
      <c r="B31" s="76"/>
      <c r="C31" s="90" t="s">
        <v>3458</v>
      </c>
      <c r="D31" s="79" t="s">
        <v>82</v>
      </c>
      <c r="E31" s="13">
        <v>44423</v>
      </c>
      <c r="F31" s="77" t="s">
        <v>3181</v>
      </c>
      <c r="G31" s="13">
        <v>44428</v>
      </c>
      <c r="H31" s="78" t="s">
        <v>3182</v>
      </c>
      <c r="I31" s="15">
        <v>40</v>
      </c>
      <c r="J31" s="15">
        <v>30</v>
      </c>
      <c r="K31" s="15">
        <v>20</v>
      </c>
      <c r="L31" s="15">
        <v>12</v>
      </c>
      <c r="M31" s="84">
        <v>6</v>
      </c>
      <c r="N31" s="73">
        <v>12</v>
      </c>
      <c r="O31" s="64">
        <v>3000</v>
      </c>
      <c r="P31" s="65">
        <f>Table22452368910111213141516171819202122242345678910111213141516171819202122232526[[#This Row],[PEMBULATAN]]*O31</f>
        <v>36000</v>
      </c>
    </row>
    <row r="32" spans="1:16" ht="33" customHeight="1" x14ac:dyDescent="0.2">
      <c r="A32" s="93"/>
      <c r="B32" s="76"/>
      <c r="C32" s="90" t="s">
        <v>3459</v>
      </c>
      <c r="D32" s="79" t="s">
        <v>82</v>
      </c>
      <c r="E32" s="13">
        <v>44423</v>
      </c>
      <c r="F32" s="77" t="s">
        <v>3181</v>
      </c>
      <c r="G32" s="13">
        <v>44428</v>
      </c>
      <c r="H32" s="78" t="s">
        <v>3182</v>
      </c>
      <c r="I32" s="15">
        <v>20</v>
      </c>
      <c r="J32" s="15">
        <v>30</v>
      </c>
      <c r="K32" s="15">
        <v>38</v>
      </c>
      <c r="L32" s="15">
        <v>5</v>
      </c>
      <c r="M32" s="84">
        <v>5.7</v>
      </c>
      <c r="N32" s="73">
        <v>6</v>
      </c>
      <c r="O32" s="64">
        <v>3000</v>
      </c>
      <c r="P32" s="65">
        <f>Table22452368910111213141516171819202122242345678910111213141516171819202122232526[[#This Row],[PEMBULATAN]]*O32</f>
        <v>18000</v>
      </c>
    </row>
    <row r="33" spans="1:16" ht="33" customHeight="1" x14ac:dyDescent="0.2">
      <c r="A33" s="93"/>
      <c r="B33" s="76"/>
      <c r="C33" s="90" t="s">
        <v>3460</v>
      </c>
      <c r="D33" s="79" t="s">
        <v>82</v>
      </c>
      <c r="E33" s="13">
        <v>44423</v>
      </c>
      <c r="F33" s="77" t="s">
        <v>3181</v>
      </c>
      <c r="G33" s="13">
        <v>44428</v>
      </c>
      <c r="H33" s="78" t="s">
        <v>3182</v>
      </c>
      <c r="I33" s="15">
        <v>30</v>
      </c>
      <c r="J33" s="15">
        <v>35</v>
      </c>
      <c r="K33" s="15">
        <v>30</v>
      </c>
      <c r="L33" s="15">
        <v>6</v>
      </c>
      <c r="M33" s="84">
        <v>7.875</v>
      </c>
      <c r="N33" s="73">
        <v>8</v>
      </c>
      <c r="O33" s="64">
        <v>3000</v>
      </c>
      <c r="P33" s="65">
        <f>Table22452368910111213141516171819202122242345678910111213141516171819202122232526[[#This Row],[PEMBULATAN]]*O33</f>
        <v>24000</v>
      </c>
    </row>
    <row r="34" spans="1:16" ht="33" customHeight="1" x14ac:dyDescent="0.2">
      <c r="A34" s="93"/>
      <c r="B34" s="76"/>
      <c r="C34" s="90" t="s">
        <v>3461</v>
      </c>
      <c r="D34" s="79" t="s">
        <v>82</v>
      </c>
      <c r="E34" s="13">
        <v>44423</v>
      </c>
      <c r="F34" s="77" t="s">
        <v>3181</v>
      </c>
      <c r="G34" s="13">
        <v>44428</v>
      </c>
      <c r="H34" s="78" t="s">
        <v>3182</v>
      </c>
      <c r="I34" s="15">
        <v>44</v>
      </c>
      <c r="J34" s="15">
        <v>32</v>
      </c>
      <c r="K34" s="15">
        <v>25</v>
      </c>
      <c r="L34" s="15">
        <v>10</v>
      </c>
      <c r="M34" s="84">
        <v>8.8000000000000007</v>
      </c>
      <c r="N34" s="73">
        <v>10</v>
      </c>
      <c r="O34" s="64">
        <v>3000</v>
      </c>
      <c r="P34" s="65">
        <f>Table22452368910111213141516171819202122242345678910111213141516171819202122232526[[#This Row],[PEMBULATAN]]*O34</f>
        <v>30000</v>
      </c>
    </row>
    <row r="35" spans="1:16" ht="33" customHeight="1" x14ac:dyDescent="0.2">
      <c r="A35" s="93"/>
      <c r="B35" s="76"/>
      <c r="C35" s="90" t="s">
        <v>3462</v>
      </c>
      <c r="D35" s="79" t="s">
        <v>82</v>
      </c>
      <c r="E35" s="13">
        <v>44423</v>
      </c>
      <c r="F35" s="77" t="s">
        <v>3181</v>
      </c>
      <c r="G35" s="13">
        <v>44428</v>
      </c>
      <c r="H35" s="78" t="s">
        <v>3182</v>
      </c>
      <c r="I35" s="15">
        <v>60</v>
      </c>
      <c r="J35" s="15">
        <v>58</v>
      </c>
      <c r="K35" s="15">
        <v>28</v>
      </c>
      <c r="L35" s="15">
        <v>19</v>
      </c>
      <c r="M35" s="84">
        <v>24.36</v>
      </c>
      <c r="N35" s="73">
        <v>25</v>
      </c>
      <c r="O35" s="64">
        <v>3000</v>
      </c>
      <c r="P35" s="65">
        <f>Table22452368910111213141516171819202122242345678910111213141516171819202122232526[[#This Row],[PEMBULATAN]]*O35</f>
        <v>75000</v>
      </c>
    </row>
    <row r="36" spans="1:16" ht="33" customHeight="1" x14ac:dyDescent="0.2">
      <c r="A36" s="93"/>
      <c r="B36" s="76"/>
      <c r="C36" s="90" t="s">
        <v>3463</v>
      </c>
      <c r="D36" s="79" t="s">
        <v>82</v>
      </c>
      <c r="E36" s="13">
        <v>44423</v>
      </c>
      <c r="F36" s="77" t="s">
        <v>3181</v>
      </c>
      <c r="G36" s="13">
        <v>44428</v>
      </c>
      <c r="H36" s="78" t="s">
        <v>3182</v>
      </c>
      <c r="I36" s="15">
        <v>61</v>
      </c>
      <c r="J36" s="15">
        <v>50</v>
      </c>
      <c r="K36" s="15">
        <v>30</v>
      </c>
      <c r="L36" s="15">
        <v>7</v>
      </c>
      <c r="M36" s="84">
        <v>22.875</v>
      </c>
      <c r="N36" s="73">
        <v>23</v>
      </c>
      <c r="O36" s="64">
        <v>3000</v>
      </c>
      <c r="P36" s="65">
        <f>Table22452368910111213141516171819202122242345678910111213141516171819202122232526[[#This Row],[PEMBULATAN]]*O36</f>
        <v>69000</v>
      </c>
    </row>
    <row r="37" spans="1:16" ht="33" customHeight="1" x14ac:dyDescent="0.2">
      <c r="A37" s="93"/>
      <c r="B37" s="76"/>
      <c r="C37" s="90" t="s">
        <v>3464</v>
      </c>
      <c r="D37" s="79" t="s">
        <v>82</v>
      </c>
      <c r="E37" s="13">
        <v>44423</v>
      </c>
      <c r="F37" s="77" t="s">
        <v>3181</v>
      </c>
      <c r="G37" s="13">
        <v>44428</v>
      </c>
      <c r="H37" s="78" t="s">
        <v>3182</v>
      </c>
      <c r="I37" s="15">
        <v>85</v>
      </c>
      <c r="J37" s="15">
        <v>30</v>
      </c>
      <c r="K37" s="15">
        <v>5</v>
      </c>
      <c r="L37" s="15">
        <v>4</v>
      </c>
      <c r="M37" s="84">
        <v>3.1875</v>
      </c>
      <c r="N37" s="73">
        <v>4</v>
      </c>
      <c r="O37" s="64">
        <v>3000</v>
      </c>
      <c r="P37" s="65">
        <f>Table22452368910111213141516171819202122242345678910111213141516171819202122232526[[#This Row],[PEMBULATAN]]*O37</f>
        <v>12000</v>
      </c>
    </row>
    <row r="38" spans="1:16" ht="33" customHeight="1" x14ac:dyDescent="0.2">
      <c r="A38" s="93"/>
      <c r="B38" s="76"/>
      <c r="C38" s="90" t="s">
        <v>3465</v>
      </c>
      <c r="D38" s="79" t="s">
        <v>82</v>
      </c>
      <c r="E38" s="13">
        <v>44423</v>
      </c>
      <c r="F38" s="77" t="s">
        <v>3181</v>
      </c>
      <c r="G38" s="13">
        <v>44428</v>
      </c>
      <c r="H38" s="78" t="s">
        <v>3182</v>
      </c>
      <c r="I38" s="15">
        <v>45</v>
      </c>
      <c r="J38" s="15">
        <v>30</v>
      </c>
      <c r="K38" s="15">
        <v>28</v>
      </c>
      <c r="L38" s="15">
        <v>11</v>
      </c>
      <c r="M38" s="84">
        <v>9.4499999999999993</v>
      </c>
      <c r="N38" s="73">
        <v>11</v>
      </c>
      <c r="O38" s="64">
        <v>3000</v>
      </c>
      <c r="P38" s="65">
        <f>Table22452368910111213141516171819202122242345678910111213141516171819202122232526[[#This Row],[PEMBULATAN]]*O38</f>
        <v>33000</v>
      </c>
    </row>
    <row r="39" spans="1:16" ht="33" customHeight="1" x14ac:dyDescent="0.2">
      <c r="A39" s="93"/>
      <c r="B39" s="76"/>
      <c r="C39" s="90" t="s">
        <v>3466</v>
      </c>
      <c r="D39" s="79" t="s">
        <v>82</v>
      </c>
      <c r="E39" s="13">
        <v>44423</v>
      </c>
      <c r="F39" s="77" t="s">
        <v>3181</v>
      </c>
      <c r="G39" s="13">
        <v>44428</v>
      </c>
      <c r="H39" s="78" t="s">
        <v>3182</v>
      </c>
      <c r="I39" s="15">
        <v>50</v>
      </c>
      <c r="J39" s="15">
        <v>30</v>
      </c>
      <c r="K39" s="15">
        <v>28</v>
      </c>
      <c r="L39" s="15">
        <v>4</v>
      </c>
      <c r="M39" s="84">
        <v>10.5</v>
      </c>
      <c r="N39" s="73">
        <v>11</v>
      </c>
      <c r="O39" s="64">
        <v>3000</v>
      </c>
      <c r="P39" s="65">
        <f>Table22452368910111213141516171819202122242345678910111213141516171819202122232526[[#This Row],[PEMBULATAN]]*O39</f>
        <v>33000</v>
      </c>
    </row>
    <row r="40" spans="1:16" ht="33" customHeight="1" x14ac:dyDescent="0.2">
      <c r="A40" s="93"/>
      <c r="B40" s="76"/>
      <c r="C40" s="90" t="s">
        <v>3467</v>
      </c>
      <c r="D40" s="79" t="s">
        <v>82</v>
      </c>
      <c r="E40" s="13">
        <v>44423</v>
      </c>
      <c r="F40" s="77" t="s">
        <v>3181</v>
      </c>
      <c r="G40" s="13">
        <v>44428</v>
      </c>
      <c r="H40" s="78" t="s">
        <v>3182</v>
      </c>
      <c r="I40" s="15">
        <v>50</v>
      </c>
      <c r="J40" s="15">
        <v>58</v>
      </c>
      <c r="K40" s="15">
        <v>20</v>
      </c>
      <c r="L40" s="15">
        <v>15</v>
      </c>
      <c r="M40" s="84">
        <v>14.5</v>
      </c>
      <c r="N40" s="73">
        <v>15</v>
      </c>
      <c r="O40" s="64">
        <v>3000</v>
      </c>
      <c r="P40" s="65">
        <f>Table22452368910111213141516171819202122242345678910111213141516171819202122232526[[#This Row],[PEMBULATAN]]*O40</f>
        <v>45000</v>
      </c>
    </row>
    <row r="41" spans="1:16" ht="33" customHeight="1" x14ac:dyDescent="0.2">
      <c r="A41" s="93"/>
      <c r="B41" s="76"/>
      <c r="C41" s="90" t="s">
        <v>3468</v>
      </c>
      <c r="D41" s="79" t="s">
        <v>82</v>
      </c>
      <c r="E41" s="13">
        <v>44423</v>
      </c>
      <c r="F41" s="77" t="s">
        <v>3181</v>
      </c>
      <c r="G41" s="13">
        <v>44428</v>
      </c>
      <c r="H41" s="78" t="s">
        <v>3182</v>
      </c>
      <c r="I41" s="15">
        <v>47</v>
      </c>
      <c r="J41" s="15">
        <v>35</v>
      </c>
      <c r="K41" s="15">
        <v>30</v>
      </c>
      <c r="L41" s="15">
        <v>9</v>
      </c>
      <c r="M41" s="84">
        <v>12.3375</v>
      </c>
      <c r="N41" s="73">
        <v>13</v>
      </c>
      <c r="O41" s="64">
        <v>3000</v>
      </c>
      <c r="P41" s="65">
        <f>Table22452368910111213141516171819202122242345678910111213141516171819202122232526[[#This Row],[PEMBULATAN]]*O41</f>
        <v>39000</v>
      </c>
    </row>
    <row r="42" spans="1:16" ht="33" customHeight="1" x14ac:dyDescent="0.2">
      <c r="A42" s="93"/>
      <c r="B42" s="76"/>
      <c r="C42" s="90" t="s">
        <v>3469</v>
      </c>
      <c r="D42" s="79" t="s">
        <v>82</v>
      </c>
      <c r="E42" s="13">
        <v>44423</v>
      </c>
      <c r="F42" s="77" t="s">
        <v>3181</v>
      </c>
      <c r="G42" s="13">
        <v>44428</v>
      </c>
      <c r="H42" s="78" t="s">
        <v>3182</v>
      </c>
      <c r="I42" s="15">
        <v>40</v>
      </c>
      <c r="J42" s="15">
        <v>31</v>
      </c>
      <c r="K42" s="15">
        <v>26</v>
      </c>
      <c r="L42" s="15">
        <v>3</v>
      </c>
      <c r="M42" s="84">
        <v>8.06</v>
      </c>
      <c r="N42" s="73">
        <v>8</v>
      </c>
      <c r="O42" s="64">
        <v>3000</v>
      </c>
      <c r="P42" s="65">
        <f>Table22452368910111213141516171819202122242345678910111213141516171819202122232526[[#This Row],[PEMBULATAN]]*O42</f>
        <v>24000</v>
      </c>
    </row>
    <row r="43" spans="1:16" ht="33" customHeight="1" x14ac:dyDescent="0.2">
      <c r="A43" s="93"/>
      <c r="B43" s="76"/>
      <c r="C43" s="90" t="s">
        <v>3470</v>
      </c>
      <c r="D43" s="79" t="s">
        <v>82</v>
      </c>
      <c r="E43" s="13">
        <v>44423</v>
      </c>
      <c r="F43" s="77" t="s">
        <v>3181</v>
      </c>
      <c r="G43" s="13">
        <v>44428</v>
      </c>
      <c r="H43" s="78" t="s">
        <v>3182</v>
      </c>
      <c r="I43" s="15">
        <v>36</v>
      </c>
      <c r="J43" s="15">
        <v>26</v>
      </c>
      <c r="K43" s="15">
        <v>28</v>
      </c>
      <c r="L43" s="15">
        <v>8</v>
      </c>
      <c r="M43" s="84">
        <v>6.5519999999999996</v>
      </c>
      <c r="N43" s="73">
        <v>8</v>
      </c>
      <c r="O43" s="64">
        <v>3000</v>
      </c>
      <c r="P43" s="65">
        <f>Table22452368910111213141516171819202122242345678910111213141516171819202122232526[[#This Row],[PEMBULATAN]]*O43</f>
        <v>24000</v>
      </c>
    </row>
    <row r="44" spans="1:16" ht="33" customHeight="1" x14ac:dyDescent="0.2">
      <c r="A44" s="93"/>
      <c r="B44" s="76"/>
      <c r="C44" s="90" t="s">
        <v>3471</v>
      </c>
      <c r="D44" s="79" t="s">
        <v>82</v>
      </c>
      <c r="E44" s="13">
        <v>44423</v>
      </c>
      <c r="F44" s="77" t="s">
        <v>3181</v>
      </c>
      <c r="G44" s="13">
        <v>44428</v>
      </c>
      <c r="H44" s="78" t="s">
        <v>3182</v>
      </c>
      <c r="I44" s="15">
        <v>65</v>
      </c>
      <c r="J44" s="15">
        <v>26</v>
      </c>
      <c r="K44" s="15">
        <v>50</v>
      </c>
      <c r="L44" s="15">
        <v>18</v>
      </c>
      <c r="M44" s="84">
        <v>21.125</v>
      </c>
      <c r="N44" s="73">
        <v>21</v>
      </c>
      <c r="O44" s="64">
        <v>3000</v>
      </c>
      <c r="P44" s="65">
        <f>Table22452368910111213141516171819202122242345678910111213141516171819202122232526[[#This Row],[PEMBULATAN]]*O44</f>
        <v>63000</v>
      </c>
    </row>
    <row r="45" spans="1:16" ht="33" customHeight="1" x14ac:dyDescent="0.2">
      <c r="A45" s="93"/>
      <c r="B45" s="76"/>
      <c r="C45" s="90" t="s">
        <v>3472</v>
      </c>
      <c r="D45" s="79" t="s">
        <v>82</v>
      </c>
      <c r="E45" s="13">
        <v>44423</v>
      </c>
      <c r="F45" s="77" t="s">
        <v>3181</v>
      </c>
      <c r="G45" s="13">
        <v>44428</v>
      </c>
      <c r="H45" s="78" t="s">
        <v>3182</v>
      </c>
      <c r="I45" s="15">
        <v>66</v>
      </c>
      <c r="J45" s="15">
        <v>13</v>
      </c>
      <c r="K45" s="15">
        <v>30</v>
      </c>
      <c r="L45" s="15">
        <v>5</v>
      </c>
      <c r="M45" s="84">
        <v>6.4349999999999996</v>
      </c>
      <c r="N45" s="73">
        <v>7</v>
      </c>
      <c r="O45" s="64">
        <v>3000</v>
      </c>
      <c r="P45" s="65">
        <f>Table22452368910111213141516171819202122242345678910111213141516171819202122232526[[#This Row],[PEMBULATAN]]*O45</f>
        <v>21000</v>
      </c>
    </row>
    <row r="46" spans="1:16" ht="33" customHeight="1" x14ac:dyDescent="0.2">
      <c r="A46" s="93"/>
      <c r="B46" s="76"/>
      <c r="C46" s="90" t="s">
        <v>3473</v>
      </c>
      <c r="D46" s="79" t="s">
        <v>82</v>
      </c>
      <c r="E46" s="13">
        <v>44423</v>
      </c>
      <c r="F46" s="77" t="s">
        <v>3181</v>
      </c>
      <c r="G46" s="13">
        <v>44428</v>
      </c>
      <c r="H46" s="78" t="s">
        <v>3182</v>
      </c>
      <c r="I46" s="15">
        <v>60</v>
      </c>
      <c r="J46" s="15">
        <v>25</v>
      </c>
      <c r="K46" s="15">
        <v>27</v>
      </c>
      <c r="L46" s="15">
        <v>7</v>
      </c>
      <c r="M46" s="84">
        <v>10.125</v>
      </c>
      <c r="N46" s="73">
        <v>10</v>
      </c>
      <c r="O46" s="64">
        <v>3000</v>
      </c>
      <c r="P46" s="65">
        <f>Table22452368910111213141516171819202122242345678910111213141516171819202122232526[[#This Row],[PEMBULATAN]]*O46</f>
        <v>30000</v>
      </c>
    </row>
    <row r="47" spans="1:16" ht="33" customHeight="1" x14ac:dyDescent="0.2">
      <c r="A47" s="93"/>
      <c r="B47" s="76"/>
      <c r="C47" s="90" t="s">
        <v>3474</v>
      </c>
      <c r="D47" s="79" t="s">
        <v>82</v>
      </c>
      <c r="E47" s="13">
        <v>44423</v>
      </c>
      <c r="F47" s="77" t="s">
        <v>3181</v>
      </c>
      <c r="G47" s="13">
        <v>44428</v>
      </c>
      <c r="H47" s="78" t="s">
        <v>3182</v>
      </c>
      <c r="I47" s="15">
        <v>37</v>
      </c>
      <c r="J47" s="15">
        <v>26</v>
      </c>
      <c r="K47" s="15">
        <v>36</v>
      </c>
      <c r="L47" s="15">
        <v>5</v>
      </c>
      <c r="M47" s="84">
        <v>8.6579999999999995</v>
      </c>
      <c r="N47" s="73">
        <v>9</v>
      </c>
      <c r="O47" s="64">
        <v>3000</v>
      </c>
      <c r="P47" s="65">
        <f>Table22452368910111213141516171819202122242345678910111213141516171819202122232526[[#This Row],[PEMBULATAN]]*O47</f>
        <v>27000</v>
      </c>
    </row>
    <row r="48" spans="1:16" ht="33" customHeight="1" x14ac:dyDescent="0.2">
      <c r="A48" s="93"/>
      <c r="B48" s="76"/>
      <c r="C48" s="90" t="s">
        <v>3475</v>
      </c>
      <c r="D48" s="79" t="s">
        <v>82</v>
      </c>
      <c r="E48" s="13">
        <v>44423</v>
      </c>
      <c r="F48" s="77" t="s">
        <v>3181</v>
      </c>
      <c r="G48" s="13">
        <v>44428</v>
      </c>
      <c r="H48" s="78" t="s">
        <v>3182</v>
      </c>
      <c r="I48" s="15">
        <v>44</v>
      </c>
      <c r="J48" s="15">
        <v>33</v>
      </c>
      <c r="K48" s="15">
        <v>29</v>
      </c>
      <c r="L48" s="15">
        <v>8</v>
      </c>
      <c r="M48" s="84">
        <v>10.526999999999999</v>
      </c>
      <c r="N48" s="73">
        <v>11</v>
      </c>
      <c r="O48" s="64">
        <v>3000</v>
      </c>
      <c r="P48" s="65">
        <f>Table22452368910111213141516171819202122242345678910111213141516171819202122232526[[#This Row],[PEMBULATAN]]*O48</f>
        <v>33000</v>
      </c>
    </row>
    <row r="49" spans="1:16" ht="33" customHeight="1" x14ac:dyDescent="0.2">
      <c r="A49" s="93"/>
      <c r="B49" s="76"/>
      <c r="C49" s="90" t="s">
        <v>3476</v>
      </c>
      <c r="D49" s="79" t="s">
        <v>82</v>
      </c>
      <c r="E49" s="13">
        <v>44423</v>
      </c>
      <c r="F49" s="77" t="s">
        <v>3181</v>
      </c>
      <c r="G49" s="13">
        <v>44428</v>
      </c>
      <c r="H49" s="78" t="s">
        <v>3182</v>
      </c>
      <c r="I49" s="15">
        <v>54</v>
      </c>
      <c r="J49" s="15">
        <v>40</v>
      </c>
      <c r="K49" s="15">
        <v>19</v>
      </c>
      <c r="L49" s="15">
        <v>5</v>
      </c>
      <c r="M49" s="84">
        <v>10.26</v>
      </c>
      <c r="N49" s="73">
        <v>10</v>
      </c>
      <c r="O49" s="64">
        <v>3000</v>
      </c>
      <c r="P49" s="65">
        <f>Table22452368910111213141516171819202122242345678910111213141516171819202122232526[[#This Row],[PEMBULATAN]]*O49</f>
        <v>30000</v>
      </c>
    </row>
    <row r="50" spans="1:16" ht="33" customHeight="1" x14ac:dyDescent="0.2">
      <c r="A50" s="93"/>
      <c r="B50" s="76"/>
      <c r="C50" s="90" t="s">
        <v>3477</v>
      </c>
      <c r="D50" s="79" t="s">
        <v>82</v>
      </c>
      <c r="E50" s="13">
        <v>44423</v>
      </c>
      <c r="F50" s="77" t="s">
        <v>3181</v>
      </c>
      <c r="G50" s="13">
        <v>44428</v>
      </c>
      <c r="H50" s="78" t="s">
        <v>3182</v>
      </c>
      <c r="I50" s="15">
        <v>46</v>
      </c>
      <c r="J50" s="15">
        <v>30</v>
      </c>
      <c r="K50" s="15">
        <v>7</v>
      </c>
      <c r="L50" s="15">
        <v>6</v>
      </c>
      <c r="M50" s="84">
        <v>2.415</v>
      </c>
      <c r="N50" s="73">
        <v>6</v>
      </c>
      <c r="O50" s="64">
        <v>3000</v>
      </c>
      <c r="P50" s="65">
        <f>Table22452368910111213141516171819202122242345678910111213141516171819202122232526[[#This Row],[PEMBULATAN]]*O50</f>
        <v>18000</v>
      </c>
    </row>
    <row r="51" spans="1:16" ht="33" customHeight="1" x14ac:dyDescent="0.2">
      <c r="A51" s="93"/>
      <c r="B51" s="76"/>
      <c r="C51" s="90" t="s">
        <v>3478</v>
      </c>
      <c r="D51" s="79" t="s">
        <v>82</v>
      </c>
      <c r="E51" s="13">
        <v>44423</v>
      </c>
      <c r="F51" s="77" t="s">
        <v>3181</v>
      </c>
      <c r="G51" s="13">
        <v>44428</v>
      </c>
      <c r="H51" s="78" t="s">
        <v>3182</v>
      </c>
      <c r="I51" s="15">
        <v>52</v>
      </c>
      <c r="J51" s="15">
        <v>38</v>
      </c>
      <c r="K51" s="15">
        <v>20</v>
      </c>
      <c r="L51" s="15">
        <v>22</v>
      </c>
      <c r="M51" s="84">
        <v>9.8800000000000008</v>
      </c>
      <c r="N51" s="73">
        <v>22</v>
      </c>
      <c r="O51" s="64">
        <v>3000</v>
      </c>
      <c r="P51" s="65">
        <f>Table22452368910111213141516171819202122242345678910111213141516171819202122232526[[#This Row],[PEMBULATAN]]*O51</f>
        <v>66000</v>
      </c>
    </row>
    <row r="52" spans="1:16" ht="33" customHeight="1" x14ac:dyDescent="0.2">
      <c r="A52" s="93"/>
      <c r="B52" s="76"/>
      <c r="C52" s="90" t="s">
        <v>3479</v>
      </c>
      <c r="D52" s="79" t="s">
        <v>82</v>
      </c>
      <c r="E52" s="13">
        <v>44423</v>
      </c>
      <c r="F52" s="77" t="s">
        <v>3181</v>
      </c>
      <c r="G52" s="13">
        <v>44428</v>
      </c>
      <c r="H52" s="78" t="s">
        <v>3182</v>
      </c>
      <c r="I52" s="15">
        <v>160</v>
      </c>
      <c r="J52" s="15">
        <v>10</v>
      </c>
      <c r="K52" s="15">
        <v>5</v>
      </c>
      <c r="L52" s="15">
        <v>5</v>
      </c>
      <c r="M52" s="84">
        <v>2</v>
      </c>
      <c r="N52" s="73">
        <v>5</v>
      </c>
      <c r="O52" s="64">
        <v>3000</v>
      </c>
      <c r="P52" s="65">
        <f>Table22452368910111213141516171819202122242345678910111213141516171819202122232526[[#This Row],[PEMBULATAN]]*O52</f>
        <v>15000</v>
      </c>
    </row>
    <row r="53" spans="1:16" ht="33" customHeight="1" x14ac:dyDescent="0.2">
      <c r="A53" s="93"/>
      <c r="B53" s="76"/>
      <c r="C53" s="90" t="s">
        <v>3480</v>
      </c>
      <c r="D53" s="79" t="s">
        <v>82</v>
      </c>
      <c r="E53" s="13">
        <v>44423</v>
      </c>
      <c r="F53" s="77" t="s">
        <v>3181</v>
      </c>
      <c r="G53" s="13">
        <v>44428</v>
      </c>
      <c r="H53" s="78" t="s">
        <v>3182</v>
      </c>
      <c r="I53" s="15">
        <v>160</v>
      </c>
      <c r="J53" s="15">
        <v>10</v>
      </c>
      <c r="K53" s="15">
        <v>3</v>
      </c>
      <c r="L53" s="15">
        <v>1</v>
      </c>
      <c r="M53" s="84">
        <v>1.2</v>
      </c>
      <c r="N53" s="73">
        <v>1</v>
      </c>
      <c r="O53" s="64">
        <v>3000</v>
      </c>
      <c r="P53" s="65">
        <f>Table22452368910111213141516171819202122242345678910111213141516171819202122232526[[#This Row],[PEMBULATAN]]*O53</f>
        <v>3000</v>
      </c>
    </row>
    <row r="54" spans="1:16" ht="33" customHeight="1" x14ac:dyDescent="0.2">
      <c r="A54" s="93"/>
      <c r="B54" s="76"/>
      <c r="C54" s="90" t="s">
        <v>3481</v>
      </c>
      <c r="D54" s="79" t="s">
        <v>82</v>
      </c>
      <c r="E54" s="13">
        <v>44423</v>
      </c>
      <c r="F54" s="77" t="s">
        <v>3181</v>
      </c>
      <c r="G54" s="13">
        <v>44428</v>
      </c>
      <c r="H54" s="78" t="s">
        <v>3182</v>
      </c>
      <c r="I54" s="15">
        <v>60</v>
      </c>
      <c r="J54" s="15">
        <v>55</v>
      </c>
      <c r="K54" s="15">
        <v>55</v>
      </c>
      <c r="L54" s="15">
        <v>4</v>
      </c>
      <c r="M54" s="84">
        <v>45.375</v>
      </c>
      <c r="N54" s="73">
        <v>46</v>
      </c>
      <c r="O54" s="64">
        <v>3000</v>
      </c>
      <c r="P54" s="65">
        <f>Table22452368910111213141516171819202122242345678910111213141516171819202122232526[[#This Row],[PEMBULATAN]]*O54</f>
        <v>138000</v>
      </c>
    </row>
    <row r="55" spans="1:16" ht="33" customHeight="1" x14ac:dyDescent="0.2">
      <c r="A55" s="93"/>
      <c r="B55" s="76"/>
      <c r="C55" s="90" t="s">
        <v>3482</v>
      </c>
      <c r="D55" s="79" t="s">
        <v>82</v>
      </c>
      <c r="E55" s="13">
        <v>44423</v>
      </c>
      <c r="F55" s="77" t="s">
        <v>3181</v>
      </c>
      <c r="G55" s="13">
        <v>44428</v>
      </c>
      <c r="H55" s="78" t="s">
        <v>3182</v>
      </c>
      <c r="I55" s="15">
        <v>90</v>
      </c>
      <c r="J55" s="15">
        <v>34</v>
      </c>
      <c r="K55" s="15">
        <v>18</v>
      </c>
      <c r="L55" s="15">
        <v>1</v>
      </c>
      <c r="M55" s="84">
        <v>13.77</v>
      </c>
      <c r="N55" s="73">
        <v>14</v>
      </c>
      <c r="O55" s="64">
        <v>3000</v>
      </c>
      <c r="P55" s="65">
        <f>Table22452368910111213141516171819202122242345678910111213141516171819202122232526[[#This Row],[PEMBULATAN]]*O55</f>
        <v>42000</v>
      </c>
    </row>
    <row r="56" spans="1:16" ht="33" customHeight="1" x14ac:dyDescent="0.2">
      <c r="A56" s="93"/>
      <c r="B56" s="76"/>
      <c r="C56" s="90" t="s">
        <v>3483</v>
      </c>
      <c r="D56" s="79" t="s">
        <v>82</v>
      </c>
      <c r="E56" s="13">
        <v>44423</v>
      </c>
      <c r="F56" s="77" t="s">
        <v>3181</v>
      </c>
      <c r="G56" s="13">
        <v>44428</v>
      </c>
      <c r="H56" s="78" t="s">
        <v>3182</v>
      </c>
      <c r="I56" s="15">
        <v>50</v>
      </c>
      <c r="J56" s="15">
        <v>50</v>
      </c>
      <c r="K56" s="15">
        <v>14</v>
      </c>
      <c r="L56" s="15">
        <v>15</v>
      </c>
      <c r="M56" s="84">
        <v>8.75</v>
      </c>
      <c r="N56" s="73">
        <v>15</v>
      </c>
      <c r="O56" s="64">
        <v>3000</v>
      </c>
      <c r="P56" s="65">
        <f>Table22452368910111213141516171819202122242345678910111213141516171819202122232526[[#This Row],[PEMBULATAN]]*O56</f>
        <v>45000</v>
      </c>
    </row>
    <row r="57" spans="1:16" ht="33" customHeight="1" x14ac:dyDescent="0.2">
      <c r="A57" s="93"/>
      <c r="B57" s="76"/>
      <c r="C57" s="90" t="s">
        <v>3484</v>
      </c>
      <c r="D57" s="79" t="s">
        <v>82</v>
      </c>
      <c r="E57" s="13">
        <v>44423</v>
      </c>
      <c r="F57" s="77" t="s">
        <v>3181</v>
      </c>
      <c r="G57" s="13">
        <v>44428</v>
      </c>
      <c r="H57" s="78" t="s">
        <v>3182</v>
      </c>
      <c r="I57" s="15">
        <v>112</v>
      </c>
      <c r="J57" s="15">
        <v>10</v>
      </c>
      <c r="K57" s="15">
        <v>5</v>
      </c>
      <c r="L57" s="15">
        <v>2</v>
      </c>
      <c r="M57" s="84">
        <v>1.4</v>
      </c>
      <c r="N57" s="73">
        <v>2</v>
      </c>
      <c r="O57" s="64">
        <v>3000</v>
      </c>
      <c r="P57" s="65">
        <f>Table22452368910111213141516171819202122242345678910111213141516171819202122232526[[#This Row],[PEMBULATAN]]*O57</f>
        <v>6000</v>
      </c>
    </row>
    <row r="58" spans="1:16" ht="33" customHeight="1" x14ac:dyDescent="0.2">
      <c r="A58" s="93"/>
      <c r="B58" s="76"/>
      <c r="C58" s="90" t="s">
        <v>3485</v>
      </c>
      <c r="D58" s="79" t="s">
        <v>82</v>
      </c>
      <c r="E58" s="13">
        <v>44423</v>
      </c>
      <c r="F58" s="77" t="s">
        <v>3181</v>
      </c>
      <c r="G58" s="13">
        <v>44428</v>
      </c>
      <c r="H58" s="78" t="s">
        <v>3182</v>
      </c>
      <c r="I58" s="15">
        <v>130</v>
      </c>
      <c r="J58" s="15">
        <v>15</v>
      </c>
      <c r="K58" s="15">
        <v>15</v>
      </c>
      <c r="L58" s="15">
        <v>4</v>
      </c>
      <c r="M58" s="84">
        <v>7.3125</v>
      </c>
      <c r="N58" s="73">
        <v>8</v>
      </c>
      <c r="O58" s="64">
        <v>3000</v>
      </c>
      <c r="P58" s="65">
        <f>Table22452368910111213141516171819202122242345678910111213141516171819202122232526[[#This Row],[PEMBULATAN]]*O58</f>
        <v>24000</v>
      </c>
    </row>
    <row r="59" spans="1:16" ht="33" customHeight="1" x14ac:dyDescent="0.2">
      <c r="A59" s="93"/>
      <c r="B59" s="76"/>
      <c r="C59" s="90" t="s">
        <v>3486</v>
      </c>
      <c r="D59" s="79" t="s">
        <v>82</v>
      </c>
      <c r="E59" s="13">
        <v>44423</v>
      </c>
      <c r="F59" s="77" t="s">
        <v>3181</v>
      </c>
      <c r="G59" s="13">
        <v>44428</v>
      </c>
      <c r="H59" s="78" t="s">
        <v>3182</v>
      </c>
      <c r="I59" s="15">
        <v>165</v>
      </c>
      <c r="J59" s="15">
        <v>10</v>
      </c>
      <c r="K59" s="15">
        <v>8</v>
      </c>
      <c r="L59" s="15">
        <v>2</v>
      </c>
      <c r="M59" s="84">
        <v>3.3</v>
      </c>
      <c r="N59" s="73">
        <v>4</v>
      </c>
      <c r="O59" s="64">
        <v>3000</v>
      </c>
      <c r="P59" s="65">
        <f>Table22452368910111213141516171819202122242345678910111213141516171819202122232526[[#This Row],[PEMBULATAN]]*O59</f>
        <v>12000</v>
      </c>
    </row>
    <row r="60" spans="1:16" ht="33" customHeight="1" x14ac:dyDescent="0.2">
      <c r="A60" s="93"/>
      <c r="B60" s="76"/>
      <c r="C60" s="90" t="s">
        <v>3487</v>
      </c>
      <c r="D60" s="79" t="s">
        <v>82</v>
      </c>
      <c r="E60" s="13">
        <v>44423</v>
      </c>
      <c r="F60" s="77" t="s">
        <v>3181</v>
      </c>
      <c r="G60" s="13">
        <v>44428</v>
      </c>
      <c r="H60" s="78" t="s">
        <v>3182</v>
      </c>
      <c r="I60" s="15">
        <v>107</v>
      </c>
      <c r="J60" s="15">
        <v>13</v>
      </c>
      <c r="K60" s="15">
        <v>13</v>
      </c>
      <c r="L60" s="15">
        <v>8</v>
      </c>
      <c r="M60" s="84">
        <v>4.5207499999999996</v>
      </c>
      <c r="N60" s="73">
        <v>8</v>
      </c>
      <c r="O60" s="64">
        <v>3000</v>
      </c>
      <c r="P60" s="65">
        <f>Table22452368910111213141516171819202122242345678910111213141516171819202122232526[[#This Row],[PEMBULATAN]]*O60</f>
        <v>24000</v>
      </c>
    </row>
    <row r="61" spans="1:16" ht="33" customHeight="1" x14ac:dyDescent="0.2">
      <c r="A61" s="93"/>
      <c r="B61" s="76"/>
      <c r="C61" s="90" t="s">
        <v>3488</v>
      </c>
      <c r="D61" s="79" t="s">
        <v>82</v>
      </c>
      <c r="E61" s="13">
        <v>44423</v>
      </c>
      <c r="F61" s="77" t="s">
        <v>3181</v>
      </c>
      <c r="G61" s="13">
        <v>44428</v>
      </c>
      <c r="H61" s="78" t="s">
        <v>3182</v>
      </c>
      <c r="I61" s="15">
        <v>67</v>
      </c>
      <c r="J61" s="15">
        <v>38</v>
      </c>
      <c r="K61" s="15">
        <v>20</v>
      </c>
      <c r="L61" s="15">
        <v>7</v>
      </c>
      <c r="M61" s="84">
        <v>12.73</v>
      </c>
      <c r="N61" s="73">
        <v>13</v>
      </c>
      <c r="O61" s="64">
        <v>3000</v>
      </c>
      <c r="P61" s="65">
        <f>Table22452368910111213141516171819202122242345678910111213141516171819202122232526[[#This Row],[PEMBULATAN]]*O61</f>
        <v>39000</v>
      </c>
    </row>
    <row r="62" spans="1:16" ht="33" customHeight="1" x14ac:dyDescent="0.2">
      <c r="A62" s="93"/>
      <c r="B62" s="76"/>
      <c r="C62" s="90" t="s">
        <v>3489</v>
      </c>
      <c r="D62" s="79" t="s">
        <v>82</v>
      </c>
      <c r="E62" s="13">
        <v>44423</v>
      </c>
      <c r="F62" s="77" t="s">
        <v>3181</v>
      </c>
      <c r="G62" s="13">
        <v>44428</v>
      </c>
      <c r="H62" s="78" t="s">
        <v>3182</v>
      </c>
      <c r="I62" s="15">
        <v>87</v>
      </c>
      <c r="J62" s="15">
        <v>60</v>
      </c>
      <c r="K62" s="15">
        <v>35</v>
      </c>
      <c r="L62" s="15">
        <v>25</v>
      </c>
      <c r="M62" s="84">
        <v>45.674999999999997</v>
      </c>
      <c r="N62" s="73">
        <v>46</v>
      </c>
      <c r="O62" s="64">
        <v>3000</v>
      </c>
      <c r="P62" s="65">
        <f>Table22452368910111213141516171819202122242345678910111213141516171819202122232526[[#This Row],[PEMBULATAN]]*O62</f>
        <v>138000</v>
      </c>
    </row>
    <row r="63" spans="1:16" ht="33" customHeight="1" x14ac:dyDescent="0.2">
      <c r="A63" s="93"/>
      <c r="B63" s="76"/>
      <c r="C63" s="90" t="s">
        <v>3490</v>
      </c>
      <c r="D63" s="79" t="s">
        <v>82</v>
      </c>
      <c r="E63" s="13">
        <v>44423</v>
      </c>
      <c r="F63" s="77" t="s">
        <v>3181</v>
      </c>
      <c r="G63" s="13">
        <v>44428</v>
      </c>
      <c r="H63" s="78" t="s">
        <v>3182</v>
      </c>
      <c r="I63" s="15">
        <v>90</v>
      </c>
      <c r="J63" s="15">
        <v>63</v>
      </c>
      <c r="K63" s="15">
        <v>30</v>
      </c>
      <c r="L63" s="15">
        <v>18</v>
      </c>
      <c r="M63" s="84">
        <v>42.524999999999999</v>
      </c>
      <c r="N63" s="73">
        <v>43</v>
      </c>
      <c r="O63" s="64">
        <v>3000</v>
      </c>
      <c r="P63" s="65">
        <f>Table22452368910111213141516171819202122242345678910111213141516171819202122232526[[#This Row],[PEMBULATAN]]*O63</f>
        <v>129000</v>
      </c>
    </row>
    <row r="64" spans="1:16" ht="33" customHeight="1" x14ac:dyDescent="0.2">
      <c r="A64" s="93"/>
      <c r="B64" s="76"/>
      <c r="C64" s="90" t="s">
        <v>3491</v>
      </c>
      <c r="D64" s="79" t="s">
        <v>82</v>
      </c>
      <c r="E64" s="13">
        <v>44423</v>
      </c>
      <c r="F64" s="77" t="s">
        <v>3181</v>
      </c>
      <c r="G64" s="13">
        <v>44428</v>
      </c>
      <c r="H64" s="78" t="s">
        <v>3182</v>
      </c>
      <c r="I64" s="15">
        <v>102</v>
      </c>
      <c r="J64" s="15">
        <v>78</v>
      </c>
      <c r="K64" s="15">
        <v>40</v>
      </c>
      <c r="L64" s="15">
        <v>16</v>
      </c>
      <c r="M64" s="84">
        <v>79.56</v>
      </c>
      <c r="N64" s="73">
        <v>80</v>
      </c>
      <c r="O64" s="64">
        <v>3000</v>
      </c>
      <c r="P64" s="65">
        <f>Table22452368910111213141516171819202122242345678910111213141516171819202122232526[[#This Row],[PEMBULATAN]]*O64</f>
        <v>240000</v>
      </c>
    </row>
    <row r="65" spans="1:16" ht="33" customHeight="1" x14ac:dyDescent="0.2">
      <c r="A65" s="93"/>
      <c r="B65" s="76"/>
      <c r="C65" s="90" t="s">
        <v>3492</v>
      </c>
      <c r="D65" s="79" t="s">
        <v>82</v>
      </c>
      <c r="E65" s="13">
        <v>44423</v>
      </c>
      <c r="F65" s="77" t="s">
        <v>3181</v>
      </c>
      <c r="G65" s="13">
        <v>44428</v>
      </c>
      <c r="H65" s="78" t="s">
        <v>3182</v>
      </c>
      <c r="I65" s="15">
        <v>60</v>
      </c>
      <c r="J65" s="15">
        <v>30</v>
      </c>
      <c r="K65" s="15">
        <v>20</v>
      </c>
      <c r="L65" s="15">
        <v>4</v>
      </c>
      <c r="M65" s="84">
        <v>9</v>
      </c>
      <c r="N65" s="73">
        <v>9</v>
      </c>
      <c r="O65" s="64">
        <v>3000</v>
      </c>
      <c r="P65" s="65">
        <f>Table22452368910111213141516171819202122242345678910111213141516171819202122232526[[#This Row],[PEMBULATAN]]*O65</f>
        <v>27000</v>
      </c>
    </row>
    <row r="66" spans="1:16" ht="33" customHeight="1" x14ac:dyDescent="0.2">
      <c r="A66" s="93"/>
      <c r="B66" s="76"/>
      <c r="C66" s="90" t="s">
        <v>3493</v>
      </c>
      <c r="D66" s="79" t="s">
        <v>82</v>
      </c>
      <c r="E66" s="13">
        <v>44423</v>
      </c>
      <c r="F66" s="77" t="s">
        <v>3181</v>
      </c>
      <c r="G66" s="13">
        <v>44428</v>
      </c>
      <c r="H66" s="78" t="s">
        <v>3182</v>
      </c>
      <c r="I66" s="15">
        <v>60</v>
      </c>
      <c r="J66" s="15">
        <v>20</v>
      </c>
      <c r="K66" s="15">
        <v>30</v>
      </c>
      <c r="L66" s="15">
        <v>13</v>
      </c>
      <c r="M66" s="84">
        <v>9</v>
      </c>
      <c r="N66" s="73">
        <v>13</v>
      </c>
      <c r="O66" s="64">
        <v>3000</v>
      </c>
      <c r="P66" s="65">
        <f>Table22452368910111213141516171819202122242345678910111213141516171819202122232526[[#This Row],[PEMBULATAN]]*O66</f>
        <v>39000</v>
      </c>
    </row>
    <row r="67" spans="1:16" ht="33" customHeight="1" x14ac:dyDescent="0.2">
      <c r="A67" s="93"/>
      <c r="B67" s="76"/>
      <c r="C67" s="90" t="s">
        <v>3494</v>
      </c>
      <c r="D67" s="79" t="s">
        <v>82</v>
      </c>
      <c r="E67" s="13">
        <v>44423</v>
      </c>
      <c r="F67" s="77" t="s">
        <v>3181</v>
      </c>
      <c r="G67" s="13">
        <v>44428</v>
      </c>
      <c r="H67" s="78" t="s">
        <v>3182</v>
      </c>
      <c r="I67" s="15">
        <v>60</v>
      </c>
      <c r="J67" s="15">
        <v>35</v>
      </c>
      <c r="K67" s="15">
        <v>28</v>
      </c>
      <c r="L67" s="15">
        <v>4</v>
      </c>
      <c r="M67" s="84">
        <v>14.7</v>
      </c>
      <c r="N67" s="73">
        <v>15</v>
      </c>
      <c r="O67" s="64">
        <v>3000</v>
      </c>
      <c r="P67" s="65">
        <f>Table22452368910111213141516171819202122242345678910111213141516171819202122232526[[#This Row],[PEMBULATAN]]*O67</f>
        <v>45000</v>
      </c>
    </row>
    <row r="68" spans="1:16" ht="33" customHeight="1" x14ac:dyDescent="0.2">
      <c r="A68" s="93"/>
      <c r="B68" s="76"/>
      <c r="C68" s="90" t="s">
        <v>3495</v>
      </c>
      <c r="D68" s="79" t="s">
        <v>82</v>
      </c>
      <c r="E68" s="13">
        <v>44423</v>
      </c>
      <c r="F68" s="77" t="s">
        <v>3181</v>
      </c>
      <c r="G68" s="13">
        <v>44428</v>
      </c>
      <c r="H68" s="78" t="s">
        <v>3182</v>
      </c>
      <c r="I68" s="15">
        <v>92</v>
      </c>
      <c r="J68" s="15">
        <v>59</v>
      </c>
      <c r="K68" s="15">
        <v>42</v>
      </c>
      <c r="L68" s="15">
        <v>16</v>
      </c>
      <c r="M68" s="84">
        <v>56.994</v>
      </c>
      <c r="N68" s="73">
        <v>57</v>
      </c>
      <c r="O68" s="64">
        <v>3000</v>
      </c>
      <c r="P68" s="65">
        <f>Table22452368910111213141516171819202122242345678910111213141516171819202122232526[[#This Row],[PEMBULATAN]]*O68</f>
        <v>171000</v>
      </c>
    </row>
    <row r="69" spans="1:16" ht="33" customHeight="1" x14ac:dyDescent="0.2">
      <c r="A69" s="93"/>
      <c r="B69" s="76"/>
      <c r="C69" s="90" t="s">
        <v>3496</v>
      </c>
      <c r="D69" s="79" t="s">
        <v>82</v>
      </c>
      <c r="E69" s="13">
        <v>44423</v>
      </c>
      <c r="F69" s="77" t="s">
        <v>3181</v>
      </c>
      <c r="G69" s="13">
        <v>44428</v>
      </c>
      <c r="H69" s="78" t="s">
        <v>3182</v>
      </c>
      <c r="I69" s="15">
        <v>60</v>
      </c>
      <c r="J69" s="15">
        <v>60</v>
      </c>
      <c r="K69" s="15">
        <v>45</v>
      </c>
      <c r="L69" s="15">
        <v>12</v>
      </c>
      <c r="M69" s="84">
        <v>40.5</v>
      </c>
      <c r="N69" s="73">
        <v>41</v>
      </c>
      <c r="O69" s="64">
        <v>3000</v>
      </c>
      <c r="P69" s="65">
        <f>Table22452368910111213141516171819202122242345678910111213141516171819202122232526[[#This Row],[PEMBULATAN]]*O69</f>
        <v>123000</v>
      </c>
    </row>
    <row r="70" spans="1:16" ht="33" customHeight="1" x14ac:dyDescent="0.2">
      <c r="A70" s="93"/>
      <c r="B70" s="76"/>
      <c r="C70" s="90" t="s">
        <v>3497</v>
      </c>
      <c r="D70" s="79" t="s">
        <v>82</v>
      </c>
      <c r="E70" s="13">
        <v>44423</v>
      </c>
      <c r="F70" s="77" t="s">
        <v>3181</v>
      </c>
      <c r="G70" s="13">
        <v>44428</v>
      </c>
      <c r="H70" s="78" t="s">
        <v>3182</v>
      </c>
      <c r="I70" s="15">
        <v>65</v>
      </c>
      <c r="J70" s="15">
        <v>40</v>
      </c>
      <c r="K70" s="15">
        <v>28</v>
      </c>
      <c r="L70" s="15">
        <v>30</v>
      </c>
      <c r="M70" s="84">
        <v>18.2</v>
      </c>
      <c r="N70" s="73">
        <v>30</v>
      </c>
      <c r="O70" s="64">
        <v>3000</v>
      </c>
      <c r="P70" s="65">
        <f>Table22452368910111213141516171819202122242345678910111213141516171819202122232526[[#This Row],[PEMBULATAN]]*O70</f>
        <v>90000</v>
      </c>
    </row>
    <row r="71" spans="1:16" ht="33" customHeight="1" x14ac:dyDescent="0.2">
      <c r="A71" s="93"/>
      <c r="B71" s="76"/>
      <c r="C71" s="90" t="s">
        <v>3498</v>
      </c>
      <c r="D71" s="79" t="s">
        <v>82</v>
      </c>
      <c r="E71" s="13">
        <v>44423</v>
      </c>
      <c r="F71" s="77" t="s">
        <v>3181</v>
      </c>
      <c r="G71" s="13">
        <v>44428</v>
      </c>
      <c r="H71" s="78" t="s">
        <v>3182</v>
      </c>
      <c r="I71" s="15">
        <v>66</v>
      </c>
      <c r="J71" s="15">
        <v>45</v>
      </c>
      <c r="K71" s="15">
        <v>39</v>
      </c>
      <c r="L71" s="15">
        <v>6</v>
      </c>
      <c r="M71" s="84">
        <v>28.9575</v>
      </c>
      <c r="N71" s="73">
        <v>29</v>
      </c>
      <c r="O71" s="64">
        <v>3000</v>
      </c>
      <c r="P71" s="65">
        <f>Table22452368910111213141516171819202122242345678910111213141516171819202122232526[[#This Row],[PEMBULATAN]]*O71</f>
        <v>87000</v>
      </c>
    </row>
    <row r="72" spans="1:16" ht="33" customHeight="1" x14ac:dyDescent="0.2">
      <c r="A72" s="93"/>
      <c r="B72" s="76"/>
      <c r="C72" s="90" t="s">
        <v>3499</v>
      </c>
      <c r="D72" s="79" t="s">
        <v>82</v>
      </c>
      <c r="E72" s="13">
        <v>44423</v>
      </c>
      <c r="F72" s="77" t="s">
        <v>3181</v>
      </c>
      <c r="G72" s="13">
        <v>44428</v>
      </c>
      <c r="H72" s="78" t="s">
        <v>3182</v>
      </c>
      <c r="I72" s="15">
        <v>90</v>
      </c>
      <c r="J72" s="15">
        <v>87</v>
      </c>
      <c r="K72" s="15">
        <v>60</v>
      </c>
      <c r="L72" s="15">
        <v>16</v>
      </c>
      <c r="M72" s="84">
        <v>117.45</v>
      </c>
      <c r="N72" s="73">
        <v>118</v>
      </c>
      <c r="O72" s="64">
        <v>3000</v>
      </c>
      <c r="P72" s="65">
        <f>Table22452368910111213141516171819202122242345678910111213141516171819202122232526[[#This Row],[PEMBULATAN]]*O72</f>
        <v>354000</v>
      </c>
    </row>
    <row r="73" spans="1:16" ht="33" customHeight="1" x14ac:dyDescent="0.2">
      <c r="A73" s="93"/>
      <c r="B73" s="76"/>
      <c r="C73" s="90" t="s">
        <v>3500</v>
      </c>
      <c r="D73" s="79" t="s">
        <v>82</v>
      </c>
      <c r="E73" s="13">
        <v>44423</v>
      </c>
      <c r="F73" s="77" t="s">
        <v>3181</v>
      </c>
      <c r="G73" s="13">
        <v>44428</v>
      </c>
      <c r="H73" s="78" t="s">
        <v>3182</v>
      </c>
      <c r="I73" s="15">
        <v>98</v>
      </c>
      <c r="J73" s="15">
        <v>77</v>
      </c>
      <c r="K73" s="15">
        <v>66</v>
      </c>
      <c r="L73" s="15">
        <v>14</v>
      </c>
      <c r="M73" s="84">
        <v>124.509</v>
      </c>
      <c r="N73" s="73">
        <v>125</v>
      </c>
      <c r="O73" s="64">
        <v>3000</v>
      </c>
      <c r="P73" s="65">
        <f>Table22452368910111213141516171819202122242345678910111213141516171819202122232526[[#This Row],[PEMBULATAN]]*O73</f>
        <v>375000</v>
      </c>
    </row>
    <row r="74" spans="1:16" ht="33" customHeight="1" x14ac:dyDescent="0.2">
      <c r="A74" s="93"/>
      <c r="B74" s="76"/>
      <c r="C74" s="90" t="s">
        <v>3501</v>
      </c>
      <c r="D74" s="79" t="s">
        <v>82</v>
      </c>
      <c r="E74" s="13">
        <v>44423</v>
      </c>
      <c r="F74" s="77" t="s">
        <v>3181</v>
      </c>
      <c r="G74" s="13">
        <v>44428</v>
      </c>
      <c r="H74" s="78" t="s">
        <v>3182</v>
      </c>
      <c r="I74" s="15">
        <v>90</v>
      </c>
      <c r="J74" s="15">
        <v>70</v>
      </c>
      <c r="K74" s="15">
        <v>78</v>
      </c>
      <c r="L74" s="15">
        <v>17</v>
      </c>
      <c r="M74" s="84">
        <v>122.85</v>
      </c>
      <c r="N74" s="73">
        <v>123</v>
      </c>
      <c r="O74" s="64">
        <v>3000</v>
      </c>
      <c r="P74" s="65">
        <f>Table22452368910111213141516171819202122242345678910111213141516171819202122232526[[#This Row],[PEMBULATAN]]*O74</f>
        <v>369000</v>
      </c>
    </row>
    <row r="75" spans="1:16" ht="33" customHeight="1" x14ac:dyDescent="0.2">
      <c r="A75" s="93"/>
      <c r="B75" s="76"/>
      <c r="C75" s="90" t="s">
        <v>3502</v>
      </c>
      <c r="D75" s="79" t="s">
        <v>82</v>
      </c>
      <c r="E75" s="13">
        <v>44423</v>
      </c>
      <c r="F75" s="77" t="s">
        <v>3181</v>
      </c>
      <c r="G75" s="13">
        <v>44428</v>
      </c>
      <c r="H75" s="78" t="s">
        <v>3182</v>
      </c>
      <c r="I75" s="15">
        <v>109</v>
      </c>
      <c r="J75" s="15">
        <v>90</v>
      </c>
      <c r="K75" s="15">
        <v>67</v>
      </c>
      <c r="L75" s="15">
        <v>15</v>
      </c>
      <c r="M75" s="84">
        <v>164.3175</v>
      </c>
      <c r="N75" s="73">
        <v>165</v>
      </c>
      <c r="O75" s="64">
        <v>3000</v>
      </c>
      <c r="P75" s="65">
        <f>Table22452368910111213141516171819202122242345678910111213141516171819202122232526[[#This Row],[PEMBULATAN]]*O75</f>
        <v>495000</v>
      </c>
    </row>
    <row r="76" spans="1:16" ht="33" customHeight="1" x14ac:dyDescent="0.2">
      <c r="A76" s="93"/>
      <c r="B76" s="76"/>
      <c r="C76" s="90" t="s">
        <v>3503</v>
      </c>
      <c r="D76" s="79" t="s">
        <v>82</v>
      </c>
      <c r="E76" s="13">
        <v>44423</v>
      </c>
      <c r="F76" s="77" t="s">
        <v>3181</v>
      </c>
      <c r="G76" s="13">
        <v>44428</v>
      </c>
      <c r="H76" s="78" t="s">
        <v>3182</v>
      </c>
      <c r="I76" s="15">
        <v>80</v>
      </c>
      <c r="J76" s="15">
        <v>96</v>
      </c>
      <c r="K76" s="15">
        <v>89</v>
      </c>
      <c r="L76" s="15">
        <v>13</v>
      </c>
      <c r="M76" s="84">
        <v>170.88</v>
      </c>
      <c r="N76" s="73">
        <v>171</v>
      </c>
      <c r="O76" s="64">
        <v>3000</v>
      </c>
      <c r="P76" s="65">
        <f>Table22452368910111213141516171819202122242345678910111213141516171819202122232526[[#This Row],[PEMBULATAN]]*O76</f>
        <v>513000</v>
      </c>
    </row>
    <row r="77" spans="1:16" ht="33" customHeight="1" x14ac:dyDescent="0.2">
      <c r="A77" s="93"/>
      <c r="B77" s="76"/>
      <c r="C77" s="74" t="s">
        <v>3504</v>
      </c>
      <c r="D77" s="79" t="s">
        <v>82</v>
      </c>
      <c r="E77" s="13">
        <v>44423</v>
      </c>
      <c r="F77" s="77" t="s">
        <v>3181</v>
      </c>
      <c r="G77" s="13">
        <v>44428</v>
      </c>
      <c r="H77" s="78" t="s">
        <v>3182</v>
      </c>
      <c r="I77" s="15">
        <v>90</v>
      </c>
      <c r="J77" s="15">
        <v>98</v>
      </c>
      <c r="K77" s="15">
        <v>64</v>
      </c>
      <c r="L77" s="15">
        <v>17</v>
      </c>
      <c r="M77" s="84">
        <v>141.12</v>
      </c>
      <c r="N77" s="73">
        <v>141</v>
      </c>
      <c r="O77" s="64">
        <v>3000</v>
      </c>
      <c r="P77" s="65">
        <f>Table22452368910111213141516171819202122242345678910111213141516171819202122232526[[#This Row],[PEMBULATAN]]*O77</f>
        <v>423000</v>
      </c>
    </row>
    <row r="78" spans="1:16" ht="33" customHeight="1" x14ac:dyDescent="0.2">
      <c r="A78" s="93"/>
      <c r="B78" s="76"/>
      <c r="C78" s="74" t="s">
        <v>3505</v>
      </c>
      <c r="D78" s="79" t="s">
        <v>82</v>
      </c>
      <c r="E78" s="13">
        <v>44423</v>
      </c>
      <c r="F78" s="77" t="s">
        <v>3181</v>
      </c>
      <c r="G78" s="13">
        <v>44428</v>
      </c>
      <c r="H78" s="78" t="s">
        <v>3182</v>
      </c>
      <c r="I78" s="15">
        <v>102</v>
      </c>
      <c r="J78" s="15">
        <v>90</v>
      </c>
      <c r="K78" s="15">
        <v>89</v>
      </c>
      <c r="L78" s="15">
        <v>9</v>
      </c>
      <c r="M78" s="84">
        <v>204.255</v>
      </c>
      <c r="N78" s="73">
        <v>204</v>
      </c>
      <c r="O78" s="64">
        <v>3000</v>
      </c>
      <c r="P78" s="65">
        <f>Table22452368910111213141516171819202122242345678910111213141516171819202122232526[[#This Row],[PEMBULATAN]]*O78</f>
        <v>612000</v>
      </c>
    </row>
    <row r="79" spans="1:16" ht="33" customHeight="1" x14ac:dyDescent="0.2">
      <c r="A79" s="93"/>
      <c r="B79" s="76"/>
      <c r="C79" s="74" t="s">
        <v>3506</v>
      </c>
      <c r="D79" s="79" t="s">
        <v>82</v>
      </c>
      <c r="E79" s="13">
        <v>44423</v>
      </c>
      <c r="F79" s="77" t="s">
        <v>3181</v>
      </c>
      <c r="G79" s="13">
        <v>44428</v>
      </c>
      <c r="H79" s="78" t="s">
        <v>3182</v>
      </c>
      <c r="I79" s="15">
        <v>89</v>
      </c>
      <c r="J79" s="15">
        <v>90</v>
      </c>
      <c r="K79" s="15">
        <v>30</v>
      </c>
      <c r="L79" s="15">
        <v>16</v>
      </c>
      <c r="M79" s="84">
        <v>60.075000000000003</v>
      </c>
      <c r="N79" s="73">
        <v>60</v>
      </c>
      <c r="O79" s="64">
        <v>3000</v>
      </c>
      <c r="P79" s="65">
        <f>Table22452368910111213141516171819202122242345678910111213141516171819202122232526[[#This Row],[PEMBULATAN]]*O79</f>
        <v>180000</v>
      </c>
    </row>
    <row r="80" spans="1:16" ht="33" customHeight="1" x14ac:dyDescent="0.2">
      <c r="A80" s="93"/>
      <c r="B80" s="76"/>
      <c r="C80" s="74" t="s">
        <v>3507</v>
      </c>
      <c r="D80" s="79" t="s">
        <v>82</v>
      </c>
      <c r="E80" s="13">
        <v>44423</v>
      </c>
      <c r="F80" s="77" t="s">
        <v>3181</v>
      </c>
      <c r="G80" s="13">
        <v>44428</v>
      </c>
      <c r="H80" s="78" t="s">
        <v>3182</v>
      </c>
      <c r="I80" s="15">
        <v>90</v>
      </c>
      <c r="J80" s="15">
        <v>87</v>
      </c>
      <c r="K80" s="15">
        <v>60</v>
      </c>
      <c r="L80" s="15">
        <v>13</v>
      </c>
      <c r="M80" s="84">
        <v>117.45</v>
      </c>
      <c r="N80" s="73">
        <v>118</v>
      </c>
      <c r="O80" s="64">
        <v>3000</v>
      </c>
      <c r="P80" s="65">
        <f>Table22452368910111213141516171819202122242345678910111213141516171819202122232526[[#This Row],[PEMBULATAN]]*O80</f>
        <v>354000</v>
      </c>
    </row>
    <row r="81" spans="1:16" ht="33" customHeight="1" x14ac:dyDescent="0.2">
      <c r="A81" s="93"/>
      <c r="B81" s="76"/>
      <c r="C81" s="74" t="s">
        <v>3508</v>
      </c>
      <c r="D81" s="79" t="s">
        <v>82</v>
      </c>
      <c r="E81" s="13">
        <v>44423</v>
      </c>
      <c r="F81" s="77" t="s">
        <v>3181</v>
      </c>
      <c r="G81" s="13">
        <v>44428</v>
      </c>
      <c r="H81" s="78" t="s">
        <v>3182</v>
      </c>
      <c r="I81" s="15">
        <v>80</v>
      </c>
      <c r="J81" s="15">
        <v>87</v>
      </c>
      <c r="K81" s="15">
        <v>66</v>
      </c>
      <c r="L81" s="15">
        <v>12</v>
      </c>
      <c r="M81" s="84">
        <v>114.84</v>
      </c>
      <c r="N81" s="73">
        <v>115</v>
      </c>
      <c r="O81" s="64">
        <v>3000</v>
      </c>
      <c r="P81" s="65">
        <f>Table22452368910111213141516171819202122242345678910111213141516171819202122232526[[#This Row],[PEMBULATAN]]*O81</f>
        <v>345000</v>
      </c>
    </row>
    <row r="82" spans="1:16" ht="33" customHeight="1" x14ac:dyDescent="0.2">
      <c r="A82" s="93"/>
      <c r="B82" s="76"/>
      <c r="C82" s="74" t="s">
        <v>3509</v>
      </c>
      <c r="D82" s="79" t="s">
        <v>82</v>
      </c>
      <c r="E82" s="13">
        <v>44423</v>
      </c>
      <c r="F82" s="77" t="s">
        <v>3181</v>
      </c>
      <c r="G82" s="13">
        <v>44428</v>
      </c>
      <c r="H82" s="78" t="s">
        <v>3182</v>
      </c>
      <c r="I82" s="15">
        <v>60</v>
      </c>
      <c r="J82" s="15">
        <v>30</v>
      </c>
      <c r="K82" s="15">
        <v>15</v>
      </c>
      <c r="L82" s="15">
        <v>1</v>
      </c>
      <c r="M82" s="84">
        <v>6.75</v>
      </c>
      <c r="N82" s="73">
        <v>7</v>
      </c>
      <c r="O82" s="64">
        <v>3000</v>
      </c>
      <c r="P82" s="65">
        <f>Table22452368910111213141516171819202122242345678910111213141516171819202122232526[[#This Row],[PEMBULATAN]]*O82</f>
        <v>21000</v>
      </c>
    </row>
    <row r="83" spans="1:16" ht="33" customHeight="1" x14ac:dyDescent="0.2">
      <c r="A83" s="93"/>
      <c r="B83" s="76"/>
      <c r="C83" s="74" t="s">
        <v>3510</v>
      </c>
      <c r="D83" s="79" t="s">
        <v>82</v>
      </c>
      <c r="E83" s="13">
        <v>44423</v>
      </c>
      <c r="F83" s="77" t="s">
        <v>3181</v>
      </c>
      <c r="G83" s="13">
        <v>44428</v>
      </c>
      <c r="H83" s="78" t="s">
        <v>3182</v>
      </c>
      <c r="I83" s="15">
        <v>89</v>
      </c>
      <c r="J83" s="15">
        <v>87</v>
      </c>
      <c r="K83" s="15">
        <v>90</v>
      </c>
      <c r="L83" s="15">
        <v>3</v>
      </c>
      <c r="M83" s="84">
        <v>174.2175</v>
      </c>
      <c r="N83" s="73">
        <v>174</v>
      </c>
      <c r="O83" s="64">
        <v>3000</v>
      </c>
      <c r="P83" s="65">
        <f>Table22452368910111213141516171819202122242345678910111213141516171819202122232526[[#This Row],[PEMBULATAN]]*O83</f>
        <v>522000</v>
      </c>
    </row>
    <row r="84" spans="1:16" ht="33" customHeight="1" x14ac:dyDescent="0.2">
      <c r="A84" s="93"/>
      <c r="B84" s="76"/>
      <c r="C84" s="74" t="s">
        <v>3511</v>
      </c>
      <c r="D84" s="79" t="s">
        <v>82</v>
      </c>
      <c r="E84" s="13">
        <v>44423</v>
      </c>
      <c r="F84" s="77" t="s">
        <v>3181</v>
      </c>
      <c r="G84" s="13">
        <v>44428</v>
      </c>
      <c r="H84" s="78" t="s">
        <v>3182</v>
      </c>
      <c r="I84" s="15">
        <v>90</v>
      </c>
      <c r="J84" s="15">
        <v>89</v>
      </c>
      <c r="K84" s="15">
        <v>68</v>
      </c>
      <c r="L84" s="15">
        <v>23</v>
      </c>
      <c r="M84" s="84">
        <v>136.16999999999999</v>
      </c>
      <c r="N84" s="73">
        <v>136</v>
      </c>
      <c r="O84" s="64">
        <v>3000</v>
      </c>
      <c r="P84" s="65">
        <f>Table22452368910111213141516171819202122242345678910111213141516171819202122232526[[#This Row],[PEMBULATAN]]*O84</f>
        <v>408000</v>
      </c>
    </row>
    <row r="85" spans="1:16" ht="33" customHeight="1" x14ac:dyDescent="0.2">
      <c r="A85" s="93"/>
      <c r="B85" s="76"/>
      <c r="C85" s="74" t="s">
        <v>3512</v>
      </c>
      <c r="D85" s="79" t="s">
        <v>82</v>
      </c>
      <c r="E85" s="13">
        <v>44423</v>
      </c>
      <c r="F85" s="77" t="s">
        <v>3181</v>
      </c>
      <c r="G85" s="13">
        <v>44428</v>
      </c>
      <c r="H85" s="78" t="s">
        <v>3182</v>
      </c>
      <c r="I85" s="15">
        <v>90</v>
      </c>
      <c r="J85" s="15">
        <v>87</v>
      </c>
      <c r="K85" s="15">
        <v>32</v>
      </c>
      <c r="L85" s="15">
        <v>20</v>
      </c>
      <c r="M85" s="84">
        <v>62.64</v>
      </c>
      <c r="N85" s="73">
        <v>63</v>
      </c>
      <c r="O85" s="64">
        <v>3000</v>
      </c>
      <c r="P85" s="65">
        <f>Table22452368910111213141516171819202122242345678910111213141516171819202122232526[[#This Row],[PEMBULATAN]]*O85</f>
        <v>189000</v>
      </c>
    </row>
    <row r="86" spans="1:16" ht="33" customHeight="1" x14ac:dyDescent="0.2">
      <c r="A86" s="93"/>
      <c r="B86" s="76"/>
      <c r="C86" s="74" t="s">
        <v>3513</v>
      </c>
      <c r="D86" s="79" t="s">
        <v>82</v>
      </c>
      <c r="E86" s="13">
        <v>44423</v>
      </c>
      <c r="F86" s="77" t="s">
        <v>3181</v>
      </c>
      <c r="G86" s="13">
        <v>44428</v>
      </c>
      <c r="H86" s="78" t="s">
        <v>3182</v>
      </c>
      <c r="I86" s="15">
        <v>60</v>
      </c>
      <c r="J86" s="15">
        <v>45</v>
      </c>
      <c r="K86" s="15">
        <v>65</v>
      </c>
      <c r="L86" s="15">
        <v>3</v>
      </c>
      <c r="M86" s="84">
        <v>43.875</v>
      </c>
      <c r="N86" s="73">
        <v>44</v>
      </c>
      <c r="O86" s="64">
        <v>3000</v>
      </c>
      <c r="P86" s="65">
        <f>Table22452368910111213141516171819202122242345678910111213141516171819202122232526[[#This Row],[PEMBULATAN]]*O86</f>
        <v>132000</v>
      </c>
    </row>
    <row r="87" spans="1:16" ht="33" customHeight="1" x14ac:dyDescent="0.2">
      <c r="A87" s="93"/>
      <c r="B87" s="76"/>
      <c r="C87" s="74" t="s">
        <v>3514</v>
      </c>
      <c r="D87" s="79" t="s">
        <v>82</v>
      </c>
      <c r="E87" s="13">
        <v>44423</v>
      </c>
      <c r="F87" s="77" t="s">
        <v>3181</v>
      </c>
      <c r="G87" s="13">
        <v>44428</v>
      </c>
      <c r="H87" s="78" t="s">
        <v>3182</v>
      </c>
      <c r="I87" s="15">
        <v>98</v>
      </c>
      <c r="J87" s="15">
        <v>67</v>
      </c>
      <c r="K87" s="15">
        <v>30</v>
      </c>
      <c r="L87" s="15">
        <v>22</v>
      </c>
      <c r="M87" s="84">
        <v>49.244999999999997</v>
      </c>
      <c r="N87" s="73">
        <v>49</v>
      </c>
      <c r="O87" s="64">
        <v>3000</v>
      </c>
      <c r="P87" s="65">
        <f>Table22452368910111213141516171819202122242345678910111213141516171819202122232526[[#This Row],[PEMBULATAN]]*O87</f>
        <v>147000</v>
      </c>
    </row>
    <row r="88" spans="1:16" ht="33" customHeight="1" x14ac:dyDescent="0.2">
      <c r="A88" s="93"/>
      <c r="B88" s="76"/>
      <c r="C88" s="74" t="s">
        <v>3515</v>
      </c>
      <c r="D88" s="79" t="s">
        <v>82</v>
      </c>
      <c r="E88" s="13">
        <v>44423</v>
      </c>
      <c r="F88" s="77" t="s">
        <v>3181</v>
      </c>
      <c r="G88" s="13">
        <v>44428</v>
      </c>
      <c r="H88" s="78" t="s">
        <v>3182</v>
      </c>
      <c r="I88" s="15">
        <v>88</v>
      </c>
      <c r="J88" s="15">
        <v>67</v>
      </c>
      <c r="K88" s="15">
        <v>51</v>
      </c>
      <c r="L88" s="15">
        <v>21</v>
      </c>
      <c r="M88" s="84">
        <v>75.174000000000007</v>
      </c>
      <c r="N88" s="73">
        <v>75</v>
      </c>
      <c r="O88" s="64">
        <v>3000</v>
      </c>
      <c r="P88" s="65">
        <f>Table22452368910111213141516171819202122242345678910111213141516171819202122232526[[#This Row],[PEMBULATAN]]*O88</f>
        <v>225000</v>
      </c>
    </row>
    <row r="89" spans="1:16" ht="33" customHeight="1" x14ac:dyDescent="0.2">
      <c r="A89" s="93"/>
      <c r="B89" s="76"/>
      <c r="C89" s="74" t="s">
        <v>3516</v>
      </c>
      <c r="D89" s="79" t="s">
        <v>82</v>
      </c>
      <c r="E89" s="13">
        <v>44423</v>
      </c>
      <c r="F89" s="77" t="s">
        <v>3181</v>
      </c>
      <c r="G89" s="13">
        <v>44428</v>
      </c>
      <c r="H89" s="78" t="s">
        <v>3182</v>
      </c>
      <c r="I89" s="15">
        <v>90</v>
      </c>
      <c r="J89" s="15">
        <v>69</v>
      </c>
      <c r="K89" s="15">
        <v>30</v>
      </c>
      <c r="L89" s="15">
        <v>24</v>
      </c>
      <c r="M89" s="84">
        <v>46.575000000000003</v>
      </c>
      <c r="N89" s="73">
        <v>47</v>
      </c>
      <c r="O89" s="64">
        <v>3000</v>
      </c>
      <c r="P89" s="65">
        <f>Table22452368910111213141516171819202122242345678910111213141516171819202122232526[[#This Row],[PEMBULATAN]]*O89</f>
        <v>141000</v>
      </c>
    </row>
    <row r="90" spans="1:16" ht="33" customHeight="1" x14ac:dyDescent="0.2">
      <c r="A90" s="93"/>
      <c r="B90" s="76"/>
      <c r="C90" s="74" t="s">
        <v>3517</v>
      </c>
      <c r="D90" s="79" t="s">
        <v>82</v>
      </c>
      <c r="E90" s="13">
        <v>44423</v>
      </c>
      <c r="F90" s="77" t="s">
        <v>3181</v>
      </c>
      <c r="G90" s="13">
        <v>44428</v>
      </c>
      <c r="H90" s="78" t="s">
        <v>3182</v>
      </c>
      <c r="I90" s="15">
        <v>109</v>
      </c>
      <c r="J90" s="15">
        <v>46</v>
      </c>
      <c r="K90" s="15">
        <v>80</v>
      </c>
      <c r="L90" s="15">
        <v>16</v>
      </c>
      <c r="M90" s="84">
        <v>100.28</v>
      </c>
      <c r="N90" s="73">
        <v>100</v>
      </c>
      <c r="O90" s="64">
        <v>3000</v>
      </c>
      <c r="P90" s="65">
        <f>Table22452368910111213141516171819202122242345678910111213141516171819202122232526[[#This Row],[PEMBULATAN]]*O90</f>
        <v>300000</v>
      </c>
    </row>
    <row r="91" spans="1:16" ht="33" customHeight="1" x14ac:dyDescent="0.2">
      <c r="A91" s="93"/>
      <c r="B91" s="76"/>
      <c r="C91" s="74" t="s">
        <v>3518</v>
      </c>
      <c r="D91" s="79" t="s">
        <v>82</v>
      </c>
      <c r="E91" s="13">
        <v>44423</v>
      </c>
      <c r="F91" s="77" t="s">
        <v>3181</v>
      </c>
      <c r="G91" s="13">
        <v>44428</v>
      </c>
      <c r="H91" s="78" t="s">
        <v>3182</v>
      </c>
      <c r="I91" s="15">
        <v>40</v>
      </c>
      <c r="J91" s="15">
        <v>30</v>
      </c>
      <c r="K91" s="15">
        <v>21</v>
      </c>
      <c r="L91" s="15">
        <v>3</v>
      </c>
      <c r="M91" s="84">
        <v>6.3</v>
      </c>
      <c r="N91" s="73">
        <v>7</v>
      </c>
      <c r="O91" s="64">
        <v>3000</v>
      </c>
      <c r="P91" s="65">
        <f>Table22452368910111213141516171819202122242345678910111213141516171819202122232526[[#This Row],[PEMBULATAN]]*O91</f>
        <v>21000</v>
      </c>
    </row>
    <row r="92" spans="1:16" ht="33" customHeight="1" x14ac:dyDescent="0.2">
      <c r="A92" s="93"/>
      <c r="B92" s="76"/>
      <c r="C92" s="74" t="s">
        <v>3519</v>
      </c>
      <c r="D92" s="79" t="s">
        <v>82</v>
      </c>
      <c r="E92" s="13">
        <v>44423</v>
      </c>
      <c r="F92" s="77" t="s">
        <v>3181</v>
      </c>
      <c r="G92" s="13">
        <v>44428</v>
      </c>
      <c r="H92" s="78" t="s">
        <v>3182</v>
      </c>
      <c r="I92" s="15">
        <v>30</v>
      </c>
      <c r="J92" s="15">
        <v>60</v>
      </c>
      <c r="K92" s="15">
        <v>60</v>
      </c>
      <c r="L92" s="15">
        <v>5</v>
      </c>
      <c r="M92" s="84">
        <v>27</v>
      </c>
      <c r="N92" s="73">
        <v>27</v>
      </c>
      <c r="O92" s="64">
        <v>3000</v>
      </c>
      <c r="P92" s="65">
        <f>Table22452368910111213141516171819202122242345678910111213141516171819202122232526[[#This Row],[PEMBULATAN]]*O92</f>
        <v>81000</v>
      </c>
    </row>
    <row r="93" spans="1:16" ht="33" customHeight="1" x14ac:dyDescent="0.2">
      <c r="A93" s="93"/>
      <c r="B93" s="76"/>
      <c r="C93" s="74" t="s">
        <v>3520</v>
      </c>
      <c r="D93" s="79" t="s">
        <v>82</v>
      </c>
      <c r="E93" s="13">
        <v>44423</v>
      </c>
      <c r="F93" s="77" t="s">
        <v>3181</v>
      </c>
      <c r="G93" s="13">
        <v>44428</v>
      </c>
      <c r="H93" s="78" t="s">
        <v>3182</v>
      </c>
      <c r="I93" s="15">
        <v>22</v>
      </c>
      <c r="J93" s="15">
        <v>55</v>
      </c>
      <c r="K93" s="15">
        <v>64</v>
      </c>
      <c r="L93" s="15">
        <v>8</v>
      </c>
      <c r="M93" s="84">
        <v>19.36</v>
      </c>
      <c r="N93" s="73">
        <v>20</v>
      </c>
      <c r="O93" s="64">
        <v>3000</v>
      </c>
      <c r="P93" s="65">
        <f>Table22452368910111213141516171819202122242345678910111213141516171819202122232526[[#This Row],[PEMBULATAN]]*O93</f>
        <v>60000</v>
      </c>
    </row>
    <row r="94" spans="1:16" ht="33" customHeight="1" x14ac:dyDescent="0.2">
      <c r="A94" s="93"/>
      <c r="B94" s="76"/>
      <c r="C94" s="74" t="s">
        <v>3521</v>
      </c>
      <c r="D94" s="79" t="s">
        <v>82</v>
      </c>
      <c r="E94" s="13">
        <v>44423</v>
      </c>
      <c r="F94" s="77" t="s">
        <v>3181</v>
      </c>
      <c r="G94" s="13">
        <v>44428</v>
      </c>
      <c r="H94" s="78" t="s">
        <v>3182</v>
      </c>
      <c r="I94" s="15">
        <v>80</v>
      </c>
      <c r="J94" s="15">
        <v>97</v>
      </c>
      <c r="K94" s="15">
        <v>19</v>
      </c>
      <c r="L94" s="15">
        <v>25</v>
      </c>
      <c r="M94" s="84">
        <v>36.86</v>
      </c>
      <c r="N94" s="73">
        <v>37</v>
      </c>
      <c r="O94" s="64">
        <v>3000</v>
      </c>
      <c r="P94" s="65">
        <f>Table22452368910111213141516171819202122242345678910111213141516171819202122232526[[#This Row],[PEMBULATAN]]*O94</f>
        <v>111000</v>
      </c>
    </row>
    <row r="95" spans="1:16" ht="33" customHeight="1" x14ac:dyDescent="0.2">
      <c r="A95" s="93"/>
      <c r="B95" s="76"/>
      <c r="C95" s="74" t="s">
        <v>3522</v>
      </c>
      <c r="D95" s="79" t="s">
        <v>82</v>
      </c>
      <c r="E95" s="13">
        <v>44423</v>
      </c>
      <c r="F95" s="77" t="s">
        <v>3181</v>
      </c>
      <c r="G95" s="13">
        <v>44428</v>
      </c>
      <c r="H95" s="78" t="s">
        <v>3182</v>
      </c>
      <c r="I95" s="15">
        <v>80</v>
      </c>
      <c r="J95" s="15">
        <v>90</v>
      </c>
      <c r="K95" s="15">
        <v>50</v>
      </c>
      <c r="L95" s="15">
        <v>15</v>
      </c>
      <c r="M95" s="84">
        <v>90</v>
      </c>
      <c r="N95" s="73">
        <v>90</v>
      </c>
      <c r="O95" s="64">
        <v>3000</v>
      </c>
      <c r="P95" s="65">
        <f>Table22452368910111213141516171819202122242345678910111213141516171819202122232526[[#This Row],[PEMBULATAN]]*O95</f>
        <v>270000</v>
      </c>
    </row>
    <row r="96" spans="1:16" ht="33" customHeight="1" x14ac:dyDescent="0.2">
      <c r="A96" s="93"/>
      <c r="B96" s="76"/>
      <c r="C96" s="74" t="s">
        <v>3523</v>
      </c>
      <c r="D96" s="79" t="s">
        <v>82</v>
      </c>
      <c r="E96" s="13">
        <v>44423</v>
      </c>
      <c r="F96" s="77" t="s">
        <v>3181</v>
      </c>
      <c r="G96" s="13">
        <v>44428</v>
      </c>
      <c r="H96" s="78" t="s">
        <v>3182</v>
      </c>
      <c r="I96" s="15">
        <v>55</v>
      </c>
      <c r="J96" s="15">
        <v>43</v>
      </c>
      <c r="K96" s="15">
        <v>50</v>
      </c>
      <c r="L96" s="15">
        <v>6</v>
      </c>
      <c r="M96" s="84">
        <v>29.5625</v>
      </c>
      <c r="N96" s="73">
        <v>30</v>
      </c>
      <c r="O96" s="64">
        <v>3000</v>
      </c>
      <c r="P96" s="65">
        <f>Table22452368910111213141516171819202122242345678910111213141516171819202122232526[[#This Row],[PEMBULATAN]]*O96</f>
        <v>90000</v>
      </c>
    </row>
    <row r="97" spans="1:16" ht="33" customHeight="1" x14ac:dyDescent="0.2">
      <c r="A97" s="93"/>
      <c r="B97" s="76"/>
      <c r="C97" s="74" t="s">
        <v>3524</v>
      </c>
      <c r="D97" s="79" t="s">
        <v>82</v>
      </c>
      <c r="E97" s="13">
        <v>44423</v>
      </c>
      <c r="F97" s="77" t="s">
        <v>3181</v>
      </c>
      <c r="G97" s="13">
        <v>44428</v>
      </c>
      <c r="H97" s="78" t="s">
        <v>3182</v>
      </c>
      <c r="I97" s="15">
        <v>90</v>
      </c>
      <c r="J97" s="15">
        <v>78</v>
      </c>
      <c r="K97" s="15">
        <v>59</v>
      </c>
      <c r="L97" s="15">
        <v>22</v>
      </c>
      <c r="M97" s="84">
        <v>103.545</v>
      </c>
      <c r="N97" s="73">
        <v>104</v>
      </c>
      <c r="O97" s="64">
        <v>3000</v>
      </c>
      <c r="P97" s="65">
        <f>Table22452368910111213141516171819202122242345678910111213141516171819202122232526[[#This Row],[PEMBULATAN]]*O97</f>
        <v>312000</v>
      </c>
    </row>
    <row r="98" spans="1:16" ht="33" customHeight="1" x14ac:dyDescent="0.2">
      <c r="A98" s="93"/>
      <c r="B98" s="76"/>
      <c r="C98" s="74" t="s">
        <v>3525</v>
      </c>
      <c r="D98" s="79" t="s">
        <v>82</v>
      </c>
      <c r="E98" s="13">
        <v>44423</v>
      </c>
      <c r="F98" s="77" t="s">
        <v>3181</v>
      </c>
      <c r="G98" s="13">
        <v>44428</v>
      </c>
      <c r="H98" s="78" t="s">
        <v>3182</v>
      </c>
      <c r="I98" s="15">
        <v>40</v>
      </c>
      <c r="J98" s="15">
        <v>47</v>
      </c>
      <c r="K98" s="15">
        <v>40</v>
      </c>
      <c r="L98" s="15">
        <v>4</v>
      </c>
      <c r="M98" s="84">
        <v>18.8</v>
      </c>
      <c r="N98" s="73">
        <v>19</v>
      </c>
      <c r="O98" s="64">
        <v>3000</v>
      </c>
      <c r="P98" s="65">
        <f>Table22452368910111213141516171819202122242345678910111213141516171819202122232526[[#This Row],[PEMBULATAN]]*O98</f>
        <v>57000</v>
      </c>
    </row>
    <row r="99" spans="1:16" ht="33" customHeight="1" x14ac:dyDescent="0.2">
      <c r="A99" s="93"/>
      <c r="B99" s="76"/>
      <c r="C99" s="74" t="s">
        <v>3526</v>
      </c>
      <c r="D99" s="79" t="s">
        <v>82</v>
      </c>
      <c r="E99" s="13">
        <v>44423</v>
      </c>
      <c r="F99" s="77" t="s">
        <v>3181</v>
      </c>
      <c r="G99" s="13">
        <v>44428</v>
      </c>
      <c r="H99" s="78" t="s">
        <v>3182</v>
      </c>
      <c r="I99" s="15">
        <v>60</v>
      </c>
      <c r="J99" s="15">
        <v>60</v>
      </c>
      <c r="K99" s="15">
        <v>40</v>
      </c>
      <c r="L99" s="15">
        <v>5</v>
      </c>
      <c r="M99" s="84">
        <v>36</v>
      </c>
      <c r="N99" s="73">
        <v>36</v>
      </c>
      <c r="O99" s="64">
        <v>3000</v>
      </c>
      <c r="P99" s="65">
        <f>Table22452368910111213141516171819202122242345678910111213141516171819202122232526[[#This Row],[PEMBULATAN]]*O99</f>
        <v>108000</v>
      </c>
    </row>
    <row r="100" spans="1:16" ht="33" customHeight="1" x14ac:dyDescent="0.2">
      <c r="A100" s="93"/>
      <c r="B100" s="76"/>
      <c r="C100" s="74" t="s">
        <v>3527</v>
      </c>
      <c r="D100" s="79" t="s">
        <v>82</v>
      </c>
      <c r="E100" s="13">
        <v>44423</v>
      </c>
      <c r="F100" s="77" t="s">
        <v>3181</v>
      </c>
      <c r="G100" s="13">
        <v>44428</v>
      </c>
      <c r="H100" s="78" t="s">
        <v>3182</v>
      </c>
      <c r="I100" s="15">
        <v>34</v>
      </c>
      <c r="J100" s="15">
        <v>21</v>
      </c>
      <c r="K100" s="15">
        <v>32</v>
      </c>
      <c r="L100" s="15">
        <v>2</v>
      </c>
      <c r="M100" s="84">
        <v>5.7119999999999997</v>
      </c>
      <c r="N100" s="73">
        <v>6</v>
      </c>
      <c r="O100" s="64">
        <v>3000</v>
      </c>
      <c r="P100" s="65">
        <f>Table22452368910111213141516171819202122242345678910111213141516171819202122232526[[#This Row],[PEMBULATAN]]*O100</f>
        <v>18000</v>
      </c>
    </row>
    <row r="101" spans="1:16" ht="33" customHeight="1" x14ac:dyDescent="0.2">
      <c r="A101" s="93"/>
      <c r="B101" s="76"/>
      <c r="C101" s="74" t="s">
        <v>3528</v>
      </c>
      <c r="D101" s="79" t="s">
        <v>82</v>
      </c>
      <c r="E101" s="13">
        <v>44423</v>
      </c>
      <c r="F101" s="77" t="s">
        <v>3181</v>
      </c>
      <c r="G101" s="13">
        <v>44428</v>
      </c>
      <c r="H101" s="78" t="s">
        <v>3182</v>
      </c>
      <c r="I101" s="15">
        <v>60</v>
      </c>
      <c r="J101" s="15">
        <v>12</v>
      </c>
      <c r="K101" s="15">
        <v>32</v>
      </c>
      <c r="L101" s="15">
        <v>6</v>
      </c>
      <c r="M101" s="84">
        <v>5.76</v>
      </c>
      <c r="N101" s="73">
        <v>6</v>
      </c>
      <c r="O101" s="64">
        <v>3000</v>
      </c>
      <c r="P101" s="65">
        <f>Table22452368910111213141516171819202122242345678910111213141516171819202122232526[[#This Row],[PEMBULATAN]]*O101</f>
        <v>18000</v>
      </c>
    </row>
    <row r="102" spans="1:16" ht="33" customHeight="1" x14ac:dyDescent="0.2">
      <c r="A102" s="93"/>
      <c r="B102" s="76"/>
      <c r="C102" s="74" t="s">
        <v>3529</v>
      </c>
      <c r="D102" s="79" t="s">
        <v>82</v>
      </c>
      <c r="E102" s="13">
        <v>44423</v>
      </c>
      <c r="F102" s="77" t="s">
        <v>3181</v>
      </c>
      <c r="G102" s="13">
        <v>44428</v>
      </c>
      <c r="H102" s="78" t="s">
        <v>3182</v>
      </c>
      <c r="I102" s="15">
        <v>60</v>
      </c>
      <c r="J102" s="15">
        <v>32</v>
      </c>
      <c r="K102" s="15">
        <v>74</v>
      </c>
      <c r="L102" s="15">
        <v>7</v>
      </c>
      <c r="M102" s="84">
        <v>35.520000000000003</v>
      </c>
      <c r="N102" s="73">
        <v>36</v>
      </c>
      <c r="O102" s="64">
        <v>3000</v>
      </c>
      <c r="P102" s="65">
        <f>Table22452368910111213141516171819202122242345678910111213141516171819202122232526[[#This Row],[PEMBULATAN]]*O102</f>
        <v>108000</v>
      </c>
    </row>
    <row r="103" spans="1:16" ht="33" customHeight="1" x14ac:dyDescent="0.2">
      <c r="A103" s="93"/>
      <c r="B103" s="76"/>
      <c r="C103" s="74" t="s">
        <v>3530</v>
      </c>
      <c r="D103" s="79" t="s">
        <v>82</v>
      </c>
      <c r="E103" s="13">
        <v>44423</v>
      </c>
      <c r="F103" s="77" t="s">
        <v>3181</v>
      </c>
      <c r="G103" s="13">
        <v>44428</v>
      </c>
      <c r="H103" s="78" t="s">
        <v>3182</v>
      </c>
      <c r="I103" s="15">
        <v>55</v>
      </c>
      <c r="J103" s="15">
        <v>43</v>
      </c>
      <c r="K103" s="15">
        <v>51</v>
      </c>
      <c r="L103" s="15">
        <v>6</v>
      </c>
      <c r="M103" s="84">
        <v>30.153749999999999</v>
      </c>
      <c r="N103" s="73">
        <v>30</v>
      </c>
      <c r="O103" s="64">
        <v>3000</v>
      </c>
      <c r="P103" s="65">
        <f>Table22452368910111213141516171819202122242345678910111213141516171819202122232526[[#This Row],[PEMBULATAN]]*O103</f>
        <v>90000</v>
      </c>
    </row>
    <row r="104" spans="1:16" ht="33" customHeight="1" x14ac:dyDescent="0.2">
      <c r="A104" s="93"/>
      <c r="B104" s="76"/>
      <c r="C104" s="74" t="s">
        <v>3531</v>
      </c>
      <c r="D104" s="79" t="s">
        <v>82</v>
      </c>
      <c r="E104" s="13">
        <v>44423</v>
      </c>
      <c r="F104" s="77" t="s">
        <v>3181</v>
      </c>
      <c r="G104" s="13">
        <v>44428</v>
      </c>
      <c r="H104" s="78" t="s">
        <v>3182</v>
      </c>
      <c r="I104" s="15">
        <v>43</v>
      </c>
      <c r="J104" s="15">
        <v>21</v>
      </c>
      <c r="K104" s="15">
        <v>34</v>
      </c>
      <c r="L104" s="15">
        <v>3</v>
      </c>
      <c r="M104" s="84">
        <v>7.6755000000000004</v>
      </c>
      <c r="N104" s="73">
        <v>8</v>
      </c>
      <c r="O104" s="64">
        <v>3000</v>
      </c>
      <c r="P104" s="65">
        <f>Table22452368910111213141516171819202122242345678910111213141516171819202122232526[[#This Row],[PEMBULATAN]]*O104</f>
        <v>24000</v>
      </c>
    </row>
    <row r="105" spans="1:16" ht="33" customHeight="1" x14ac:dyDescent="0.2">
      <c r="A105" s="93"/>
      <c r="B105" s="76"/>
      <c r="C105" s="74" t="s">
        <v>3532</v>
      </c>
      <c r="D105" s="79" t="s">
        <v>82</v>
      </c>
      <c r="E105" s="13">
        <v>44423</v>
      </c>
      <c r="F105" s="77" t="s">
        <v>3181</v>
      </c>
      <c r="G105" s="13">
        <v>44428</v>
      </c>
      <c r="H105" s="78" t="s">
        <v>3182</v>
      </c>
      <c r="I105" s="15">
        <v>45</v>
      </c>
      <c r="J105" s="15">
        <v>67</v>
      </c>
      <c r="K105" s="15">
        <v>58</v>
      </c>
      <c r="L105" s="15">
        <v>9</v>
      </c>
      <c r="M105" s="84">
        <v>43.717500000000001</v>
      </c>
      <c r="N105" s="73">
        <v>44</v>
      </c>
      <c r="O105" s="64">
        <v>3000</v>
      </c>
      <c r="P105" s="65">
        <f>Table22452368910111213141516171819202122242345678910111213141516171819202122232526[[#This Row],[PEMBULATAN]]*O105</f>
        <v>132000</v>
      </c>
    </row>
    <row r="106" spans="1:16" ht="33" customHeight="1" x14ac:dyDescent="0.2">
      <c r="A106" s="93"/>
      <c r="B106" s="76"/>
      <c r="C106" s="74" t="s">
        <v>3533</v>
      </c>
      <c r="D106" s="79" t="s">
        <v>82</v>
      </c>
      <c r="E106" s="13">
        <v>44423</v>
      </c>
      <c r="F106" s="77" t="s">
        <v>3181</v>
      </c>
      <c r="G106" s="13">
        <v>44428</v>
      </c>
      <c r="H106" s="78" t="s">
        <v>3182</v>
      </c>
      <c r="I106" s="15">
        <v>89</v>
      </c>
      <c r="J106" s="15">
        <v>70</v>
      </c>
      <c r="K106" s="15">
        <v>56</v>
      </c>
      <c r="L106" s="15">
        <v>7</v>
      </c>
      <c r="M106" s="84">
        <v>87.22</v>
      </c>
      <c r="N106" s="73">
        <v>87</v>
      </c>
      <c r="O106" s="64">
        <v>3000</v>
      </c>
      <c r="P106" s="65">
        <f>Table22452368910111213141516171819202122242345678910111213141516171819202122232526[[#This Row],[PEMBULATAN]]*O106</f>
        <v>261000</v>
      </c>
    </row>
    <row r="107" spans="1:16" ht="33" customHeight="1" x14ac:dyDescent="0.2">
      <c r="A107" s="93"/>
      <c r="B107" s="76"/>
      <c r="C107" s="74" t="s">
        <v>3534</v>
      </c>
      <c r="D107" s="79" t="s">
        <v>82</v>
      </c>
      <c r="E107" s="13">
        <v>44423</v>
      </c>
      <c r="F107" s="77" t="s">
        <v>3181</v>
      </c>
      <c r="G107" s="13">
        <v>44428</v>
      </c>
      <c r="H107" s="78" t="s">
        <v>3182</v>
      </c>
      <c r="I107" s="15">
        <v>90</v>
      </c>
      <c r="J107" s="15">
        <v>87</v>
      </c>
      <c r="K107" s="15">
        <v>66</v>
      </c>
      <c r="L107" s="15">
        <v>10</v>
      </c>
      <c r="M107" s="84">
        <v>129.19499999999999</v>
      </c>
      <c r="N107" s="73">
        <v>129</v>
      </c>
      <c r="O107" s="64">
        <v>3000</v>
      </c>
      <c r="P107" s="65">
        <f>Table22452368910111213141516171819202122242345678910111213141516171819202122232526[[#This Row],[PEMBULATAN]]*O107</f>
        <v>387000</v>
      </c>
    </row>
    <row r="108" spans="1:16" ht="33" customHeight="1" x14ac:dyDescent="0.2">
      <c r="A108" s="93"/>
      <c r="B108" s="76"/>
      <c r="C108" s="74" t="s">
        <v>3535</v>
      </c>
      <c r="D108" s="79" t="s">
        <v>82</v>
      </c>
      <c r="E108" s="13">
        <v>44423</v>
      </c>
      <c r="F108" s="77" t="s">
        <v>3181</v>
      </c>
      <c r="G108" s="13">
        <v>44428</v>
      </c>
      <c r="H108" s="78" t="s">
        <v>3182</v>
      </c>
      <c r="I108" s="15">
        <v>65</v>
      </c>
      <c r="J108" s="15">
        <v>55</v>
      </c>
      <c r="K108" s="15">
        <v>33</v>
      </c>
      <c r="L108" s="15">
        <v>4</v>
      </c>
      <c r="M108" s="84">
        <v>29.493749999999999</v>
      </c>
      <c r="N108" s="73">
        <v>30</v>
      </c>
      <c r="O108" s="64">
        <v>3000</v>
      </c>
      <c r="P108" s="65">
        <f>Table22452368910111213141516171819202122242345678910111213141516171819202122232526[[#This Row],[PEMBULATAN]]*O108</f>
        <v>90000</v>
      </c>
    </row>
    <row r="109" spans="1:16" ht="33" customHeight="1" x14ac:dyDescent="0.2">
      <c r="A109" s="93"/>
      <c r="B109" s="76"/>
      <c r="C109" s="74" t="s">
        <v>3536</v>
      </c>
      <c r="D109" s="79" t="s">
        <v>82</v>
      </c>
      <c r="E109" s="13">
        <v>44423</v>
      </c>
      <c r="F109" s="77" t="s">
        <v>3181</v>
      </c>
      <c r="G109" s="13">
        <v>44428</v>
      </c>
      <c r="H109" s="78" t="s">
        <v>3182</v>
      </c>
      <c r="I109" s="15">
        <v>69</v>
      </c>
      <c r="J109" s="15">
        <v>87</v>
      </c>
      <c r="K109" s="15">
        <v>45</v>
      </c>
      <c r="L109" s="15">
        <v>15</v>
      </c>
      <c r="M109" s="84">
        <v>67.533749999999998</v>
      </c>
      <c r="N109" s="73">
        <v>68</v>
      </c>
      <c r="O109" s="64">
        <v>3000</v>
      </c>
      <c r="P109" s="65">
        <f>Table22452368910111213141516171819202122242345678910111213141516171819202122232526[[#This Row],[PEMBULATAN]]*O109</f>
        <v>204000</v>
      </c>
    </row>
    <row r="110" spans="1:16" ht="33" customHeight="1" x14ac:dyDescent="0.2">
      <c r="A110" s="93"/>
      <c r="B110" s="76"/>
      <c r="C110" s="74" t="s">
        <v>3537</v>
      </c>
      <c r="D110" s="79" t="s">
        <v>82</v>
      </c>
      <c r="E110" s="13">
        <v>44423</v>
      </c>
      <c r="F110" s="77" t="s">
        <v>3181</v>
      </c>
      <c r="G110" s="13">
        <v>44428</v>
      </c>
      <c r="H110" s="78" t="s">
        <v>3182</v>
      </c>
      <c r="I110" s="15">
        <v>90</v>
      </c>
      <c r="J110" s="15">
        <v>78</v>
      </c>
      <c r="K110" s="15">
        <v>65</v>
      </c>
      <c r="L110" s="15">
        <v>26</v>
      </c>
      <c r="M110" s="84">
        <v>114.075</v>
      </c>
      <c r="N110" s="73">
        <v>114</v>
      </c>
      <c r="O110" s="64">
        <v>3000</v>
      </c>
      <c r="P110" s="65">
        <f>Table22452368910111213141516171819202122242345678910111213141516171819202122232526[[#This Row],[PEMBULATAN]]*O110</f>
        <v>342000</v>
      </c>
    </row>
    <row r="111" spans="1:16" ht="33" customHeight="1" x14ac:dyDescent="0.2">
      <c r="A111" s="93"/>
      <c r="B111" s="76"/>
      <c r="C111" s="74" t="s">
        <v>3538</v>
      </c>
      <c r="D111" s="79" t="s">
        <v>82</v>
      </c>
      <c r="E111" s="13">
        <v>44423</v>
      </c>
      <c r="F111" s="77" t="s">
        <v>3181</v>
      </c>
      <c r="G111" s="13">
        <v>44428</v>
      </c>
      <c r="H111" s="78" t="s">
        <v>3182</v>
      </c>
      <c r="I111" s="15">
        <v>44</v>
      </c>
      <c r="J111" s="15">
        <v>66</v>
      </c>
      <c r="K111" s="15">
        <v>23</v>
      </c>
      <c r="L111" s="15">
        <v>8</v>
      </c>
      <c r="M111" s="84">
        <v>16.698</v>
      </c>
      <c r="N111" s="73">
        <v>17</v>
      </c>
      <c r="O111" s="64">
        <v>3000</v>
      </c>
      <c r="P111" s="65">
        <f>Table22452368910111213141516171819202122242345678910111213141516171819202122232526[[#This Row],[PEMBULATAN]]*O111</f>
        <v>51000</v>
      </c>
    </row>
    <row r="112" spans="1:16" ht="33" customHeight="1" x14ac:dyDescent="0.2">
      <c r="A112" s="93"/>
      <c r="B112" s="76"/>
      <c r="C112" s="74" t="s">
        <v>3539</v>
      </c>
      <c r="D112" s="79" t="s">
        <v>82</v>
      </c>
      <c r="E112" s="13">
        <v>44423</v>
      </c>
      <c r="F112" s="77" t="s">
        <v>3181</v>
      </c>
      <c r="G112" s="13">
        <v>44428</v>
      </c>
      <c r="H112" s="78" t="s">
        <v>3182</v>
      </c>
      <c r="I112" s="15">
        <v>64</v>
      </c>
      <c r="J112" s="15">
        <v>76</v>
      </c>
      <c r="K112" s="15">
        <v>12</v>
      </c>
      <c r="L112" s="15">
        <v>4</v>
      </c>
      <c r="M112" s="84">
        <v>14.592000000000001</v>
      </c>
      <c r="N112" s="73">
        <v>15</v>
      </c>
      <c r="O112" s="64">
        <v>3000</v>
      </c>
      <c r="P112" s="65">
        <f>Table22452368910111213141516171819202122242345678910111213141516171819202122232526[[#This Row],[PEMBULATAN]]*O112</f>
        <v>45000</v>
      </c>
    </row>
    <row r="113" spans="1:16" ht="33" customHeight="1" x14ac:dyDescent="0.2">
      <c r="A113" s="93"/>
      <c r="B113" s="76"/>
      <c r="C113" s="74" t="s">
        <v>3540</v>
      </c>
      <c r="D113" s="79" t="s">
        <v>82</v>
      </c>
      <c r="E113" s="13">
        <v>44423</v>
      </c>
      <c r="F113" s="77" t="s">
        <v>3181</v>
      </c>
      <c r="G113" s="13">
        <v>44428</v>
      </c>
      <c r="H113" s="78" t="s">
        <v>3182</v>
      </c>
      <c r="I113" s="15">
        <v>45</v>
      </c>
      <c r="J113" s="15">
        <v>77</v>
      </c>
      <c r="K113" s="15">
        <v>88</v>
      </c>
      <c r="L113" s="15">
        <v>17</v>
      </c>
      <c r="M113" s="84">
        <v>76.23</v>
      </c>
      <c r="N113" s="73">
        <v>76</v>
      </c>
      <c r="O113" s="64">
        <v>3000</v>
      </c>
      <c r="P113" s="65">
        <f>Table22452368910111213141516171819202122242345678910111213141516171819202122232526[[#This Row],[PEMBULATAN]]*O113</f>
        <v>228000</v>
      </c>
    </row>
    <row r="114" spans="1:16" ht="33" customHeight="1" x14ac:dyDescent="0.2">
      <c r="A114" s="93"/>
      <c r="B114" s="76"/>
      <c r="C114" s="74" t="s">
        <v>3541</v>
      </c>
      <c r="D114" s="79" t="s">
        <v>82</v>
      </c>
      <c r="E114" s="13">
        <v>44423</v>
      </c>
      <c r="F114" s="77" t="s">
        <v>3181</v>
      </c>
      <c r="G114" s="13">
        <v>44428</v>
      </c>
      <c r="H114" s="78" t="s">
        <v>3182</v>
      </c>
      <c r="I114" s="15">
        <v>90</v>
      </c>
      <c r="J114" s="15">
        <v>87</v>
      </c>
      <c r="K114" s="15">
        <v>54</v>
      </c>
      <c r="L114" s="15">
        <v>23</v>
      </c>
      <c r="M114" s="84">
        <v>105.705</v>
      </c>
      <c r="N114" s="73">
        <v>106</v>
      </c>
      <c r="O114" s="64">
        <v>3000</v>
      </c>
      <c r="P114" s="65">
        <f>Table22452368910111213141516171819202122242345678910111213141516171819202122232526[[#This Row],[PEMBULATAN]]*O114</f>
        <v>318000</v>
      </c>
    </row>
    <row r="115" spans="1:16" ht="33" customHeight="1" x14ac:dyDescent="0.2">
      <c r="A115" s="93"/>
      <c r="B115" s="76"/>
      <c r="C115" s="74" t="s">
        <v>3542</v>
      </c>
      <c r="D115" s="79" t="s">
        <v>82</v>
      </c>
      <c r="E115" s="13">
        <v>44423</v>
      </c>
      <c r="F115" s="77" t="s">
        <v>3181</v>
      </c>
      <c r="G115" s="13">
        <v>44428</v>
      </c>
      <c r="H115" s="78" t="s">
        <v>3182</v>
      </c>
      <c r="I115" s="15">
        <v>56</v>
      </c>
      <c r="J115" s="15">
        <v>87</v>
      </c>
      <c r="K115" s="15">
        <v>90</v>
      </c>
      <c r="L115" s="15">
        <v>31</v>
      </c>
      <c r="M115" s="84">
        <v>109.62</v>
      </c>
      <c r="N115" s="73">
        <v>110</v>
      </c>
      <c r="O115" s="64">
        <v>3000</v>
      </c>
      <c r="P115" s="65">
        <f>Table22452368910111213141516171819202122242345678910111213141516171819202122232526[[#This Row],[PEMBULATAN]]*O115</f>
        <v>330000</v>
      </c>
    </row>
    <row r="116" spans="1:16" ht="33" customHeight="1" x14ac:dyDescent="0.2">
      <c r="A116" s="93"/>
      <c r="B116" s="76"/>
      <c r="C116" s="74" t="s">
        <v>3543</v>
      </c>
      <c r="D116" s="79" t="s">
        <v>82</v>
      </c>
      <c r="E116" s="13">
        <v>44423</v>
      </c>
      <c r="F116" s="77" t="s">
        <v>3181</v>
      </c>
      <c r="G116" s="13">
        <v>44428</v>
      </c>
      <c r="H116" s="78" t="s">
        <v>3182</v>
      </c>
      <c r="I116" s="15">
        <v>90</v>
      </c>
      <c r="J116" s="15">
        <v>76</v>
      </c>
      <c r="K116" s="15">
        <v>45</v>
      </c>
      <c r="L116" s="15">
        <v>21</v>
      </c>
      <c r="M116" s="84">
        <v>76.95</v>
      </c>
      <c r="N116" s="73">
        <v>77</v>
      </c>
      <c r="O116" s="64">
        <v>3000</v>
      </c>
      <c r="P116" s="65">
        <f>Table22452368910111213141516171819202122242345678910111213141516171819202122232526[[#This Row],[PEMBULATAN]]*O116</f>
        <v>231000</v>
      </c>
    </row>
    <row r="117" spans="1:16" ht="33" customHeight="1" x14ac:dyDescent="0.2">
      <c r="A117" s="93"/>
      <c r="B117" s="76"/>
      <c r="C117" s="74" t="s">
        <v>3544</v>
      </c>
      <c r="D117" s="79" t="s">
        <v>82</v>
      </c>
      <c r="E117" s="13">
        <v>44423</v>
      </c>
      <c r="F117" s="77" t="s">
        <v>3181</v>
      </c>
      <c r="G117" s="13">
        <v>44428</v>
      </c>
      <c r="H117" s="78" t="s">
        <v>3182</v>
      </c>
      <c r="I117" s="15">
        <v>90</v>
      </c>
      <c r="J117" s="15">
        <v>65</v>
      </c>
      <c r="K117" s="15">
        <v>43</v>
      </c>
      <c r="L117" s="15">
        <v>25</v>
      </c>
      <c r="M117" s="84">
        <v>62.887500000000003</v>
      </c>
      <c r="N117" s="73">
        <v>63</v>
      </c>
      <c r="O117" s="64">
        <v>3000</v>
      </c>
      <c r="P117" s="65">
        <f>Table22452368910111213141516171819202122242345678910111213141516171819202122232526[[#This Row],[PEMBULATAN]]*O117</f>
        <v>189000</v>
      </c>
    </row>
    <row r="118" spans="1:16" ht="33" customHeight="1" x14ac:dyDescent="0.2">
      <c r="A118" s="93"/>
      <c r="B118" s="76"/>
      <c r="C118" s="74" t="s">
        <v>3545</v>
      </c>
      <c r="D118" s="79" t="s">
        <v>82</v>
      </c>
      <c r="E118" s="13">
        <v>44423</v>
      </c>
      <c r="F118" s="77" t="s">
        <v>3181</v>
      </c>
      <c r="G118" s="13">
        <v>44428</v>
      </c>
      <c r="H118" s="78" t="s">
        <v>3182</v>
      </c>
      <c r="I118" s="15">
        <v>56</v>
      </c>
      <c r="J118" s="15">
        <v>60</v>
      </c>
      <c r="K118" s="15">
        <v>34</v>
      </c>
      <c r="L118" s="15">
        <v>3</v>
      </c>
      <c r="M118" s="84">
        <v>28.56</v>
      </c>
      <c r="N118" s="73">
        <v>29</v>
      </c>
      <c r="O118" s="64">
        <v>3000</v>
      </c>
      <c r="P118" s="65">
        <f>Table22452368910111213141516171819202122242345678910111213141516171819202122232526[[#This Row],[PEMBULATAN]]*O118</f>
        <v>87000</v>
      </c>
    </row>
    <row r="119" spans="1:16" ht="33" customHeight="1" x14ac:dyDescent="0.2">
      <c r="A119" s="93"/>
      <c r="B119" s="76"/>
      <c r="C119" s="74" t="s">
        <v>3546</v>
      </c>
      <c r="D119" s="79" t="s">
        <v>82</v>
      </c>
      <c r="E119" s="13">
        <v>44423</v>
      </c>
      <c r="F119" s="77" t="s">
        <v>3181</v>
      </c>
      <c r="G119" s="13">
        <v>44428</v>
      </c>
      <c r="H119" s="78" t="s">
        <v>3182</v>
      </c>
      <c r="I119" s="15">
        <v>43</v>
      </c>
      <c r="J119" s="15">
        <v>21</v>
      </c>
      <c r="K119" s="15">
        <v>43</v>
      </c>
      <c r="L119" s="15">
        <v>1</v>
      </c>
      <c r="M119" s="84">
        <v>9.7072500000000002</v>
      </c>
      <c r="N119" s="73">
        <v>10</v>
      </c>
      <c r="O119" s="64">
        <v>3000</v>
      </c>
      <c r="P119" s="65">
        <f>Table22452368910111213141516171819202122242345678910111213141516171819202122232526[[#This Row],[PEMBULATAN]]*O119</f>
        <v>30000</v>
      </c>
    </row>
    <row r="120" spans="1:16" ht="33" customHeight="1" x14ac:dyDescent="0.2">
      <c r="A120" s="93"/>
      <c r="B120" s="76"/>
      <c r="C120" s="74" t="s">
        <v>3547</v>
      </c>
      <c r="D120" s="79" t="s">
        <v>82</v>
      </c>
      <c r="E120" s="13">
        <v>44423</v>
      </c>
      <c r="F120" s="77" t="s">
        <v>3181</v>
      </c>
      <c r="G120" s="13">
        <v>44428</v>
      </c>
      <c r="H120" s="78" t="s">
        <v>3182</v>
      </c>
      <c r="I120" s="15">
        <v>34</v>
      </c>
      <c r="J120" s="15">
        <v>21</v>
      </c>
      <c r="K120" s="15">
        <v>21</v>
      </c>
      <c r="L120" s="15">
        <v>1</v>
      </c>
      <c r="M120" s="84">
        <v>3.7484999999999999</v>
      </c>
      <c r="N120" s="73">
        <v>4</v>
      </c>
      <c r="O120" s="64">
        <v>3000</v>
      </c>
      <c r="P120" s="65">
        <f>Table22452368910111213141516171819202122242345678910111213141516171819202122232526[[#This Row],[PEMBULATAN]]*O120</f>
        <v>12000</v>
      </c>
    </row>
    <row r="121" spans="1:16" ht="33" customHeight="1" x14ac:dyDescent="0.2">
      <c r="A121" s="93"/>
      <c r="B121" s="76"/>
      <c r="C121" s="74" t="s">
        <v>3548</v>
      </c>
      <c r="D121" s="79" t="s">
        <v>82</v>
      </c>
      <c r="E121" s="13">
        <v>44423</v>
      </c>
      <c r="F121" s="77" t="s">
        <v>3181</v>
      </c>
      <c r="G121" s="13">
        <v>44428</v>
      </c>
      <c r="H121" s="78" t="s">
        <v>3182</v>
      </c>
      <c r="I121" s="15">
        <v>32</v>
      </c>
      <c r="J121" s="15">
        <v>64</v>
      </c>
      <c r="K121" s="15">
        <v>23</v>
      </c>
      <c r="L121" s="15">
        <v>1</v>
      </c>
      <c r="M121" s="84">
        <v>11.776</v>
      </c>
      <c r="N121" s="73">
        <v>12</v>
      </c>
      <c r="O121" s="64">
        <v>3000</v>
      </c>
      <c r="P121" s="65">
        <f>Table22452368910111213141516171819202122242345678910111213141516171819202122232526[[#This Row],[PEMBULATAN]]*O121</f>
        <v>36000</v>
      </c>
    </row>
    <row r="122" spans="1:16" ht="33" customHeight="1" x14ac:dyDescent="0.2">
      <c r="A122" s="93"/>
      <c r="B122" s="76"/>
      <c r="C122" s="74" t="s">
        <v>3549</v>
      </c>
      <c r="D122" s="79" t="s">
        <v>82</v>
      </c>
      <c r="E122" s="13">
        <v>44423</v>
      </c>
      <c r="F122" s="77" t="s">
        <v>3181</v>
      </c>
      <c r="G122" s="13">
        <v>44428</v>
      </c>
      <c r="H122" s="78" t="s">
        <v>3182</v>
      </c>
      <c r="I122" s="15">
        <v>23</v>
      </c>
      <c r="J122" s="15">
        <v>43</v>
      </c>
      <c r="K122" s="15">
        <v>12</v>
      </c>
      <c r="L122" s="15">
        <v>2</v>
      </c>
      <c r="M122" s="84">
        <v>2.9670000000000001</v>
      </c>
      <c r="N122" s="73">
        <v>3</v>
      </c>
      <c r="O122" s="64">
        <v>3000</v>
      </c>
      <c r="P122" s="65">
        <f>Table22452368910111213141516171819202122242345678910111213141516171819202122232526[[#This Row],[PEMBULATAN]]*O122</f>
        <v>9000</v>
      </c>
    </row>
    <row r="123" spans="1:16" ht="33" customHeight="1" x14ac:dyDescent="0.2">
      <c r="A123" s="93"/>
      <c r="B123" s="76"/>
      <c r="C123" s="74" t="s">
        <v>3550</v>
      </c>
      <c r="D123" s="79" t="s">
        <v>82</v>
      </c>
      <c r="E123" s="13">
        <v>44423</v>
      </c>
      <c r="F123" s="77" t="s">
        <v>3181</v>
      </c>
      <c r="G123" s="13">
        <v>44428</v>
      </c>
      <c r="H123" s="78" t="s">
        <v>3182</v>
      </c>
      <c r="I123" s="15">
        <v>30</v>
      </c>
      <c r="J123" s="15">
        <v>30</v>
      </c>
      <c r="K123" s="15">
        <v>12</v>
      </c>
      <c r="L123" s="15">
        <v>5</v>
      </c>
      <c r="M123" s="84">
        <v>2.7</v>
      </c>
      <c r="N123" s="73">
        <v>5</v>
      </c>
      <c r="O123" s="64">
        <v>3000</v>
      </c>
      <c r="P123" s="65">
        <f>Table22452368910111213141516171819202122242345678910111213141516171819202122232526[[#This Row],[PEMBULATAN]]*O123</f>
        <v>15000</v>
      </c>
    </row>
    <row r="124" spans="1:16" ht="33" customHeight="1" x14ac:dyDescent="0.2">
      <c r="A124" s="93"/>
      <c r="B124" s="92"/>
      <c r="C124" s="74" t="s">
        <v>3551</v>
      </c>
      <c r="D124" s="79" t="s">
        <v>82</v>
      </c>
      <c r="E124" s="13">
        <v>44423</v>
      </c>
      <c r="F124" s="77" t="s">
        <v>3181</v>
      </c>
      <c r="G124" s="13">
        <v>44428</v>
      </c>
      <c r="H124" s="78" t="s">
        <v>3182</v>
      </c>
      <c r="I124" s="15">
        <v>80</v>
      </c>
      <c r="J124" s="15">
        <v>33</v>
      </c>
      <c r="K124" s="15">
        <v>26</v>
      </c>
      <c r="L124" s="15">
        <v>19</v>
      </c>
      <c r="M124" s="84">
        <v>17.16</v>
      </c>
      <c r="N124" s="73">
        <v>19</v>
      </c>
      <c r="O124" s="64">
        <v>3000</v>
      </c>
      <c r="P124" s="65">
        <f>Table22452368910111213141516171819202122242345678910111213141516171819202122232526[[#This Row],[PEMBULATAN]]*O124</f>
        <v>57000</v>
      </c>
    </row>
    <row r="125" spans="1:16" ht="33" customHeight="1" x14ac:dyDescent="0.2">
      <c r="A125" s="93"/>
      <c r="B125" s="76" t="s">
        <v>3552</v>
      </c>
      <c r="C125" s="74" t="s">
        <v>3553</v>
      </c>
      <c r="D125" s="79" t="s">
        <v>82</v>
      </c>
      <c r="E125" s="13">
        <v>44423</v>
      </c>
      <c r="F125" s="77" t="s">
        <v>3181</v>
      </c>
      <c r="G125" s="13">
        <v>44428</v>
      </c>
      <c r="H125" s="78" t="s">
        <v>3182</v>
      </c>
      <c r="I125" s="15">
        <v>38</v>
      </c>
      <c r="J125" s="15">
        <v>19</v>
      </c>
      <c r="K125" s="15">
        <v>42</v>
      </c>
      <c r="L125" s="15">
        <v>5</v>
      </c>
      <c r="M125" s="84">
        <v>7.5810000000000004</v>
      </c>
      <c r="N125" s="73">
        <v>8</v>
      </c>
      <c r="O125" s="64">
        <v>3000</v>
      </c>
      <c r="P125" s="65">
        <f>Table22452368910111213141516171819202122242345678910111213141516171819202122232526[[#This Row],[PEMBULATAN]]*O125</f>
        <v>24000</v>
      </c>
    </row>
    <row r="126" spans="1:16" ht="33" customHeight="1" x14ac:dyDescent="0.2">
      <c r="A126" s="93"/>
      <c r="B126" s="76"/>
      <c r="C126" s="74" t="s">
        <v>3554</v>
      </c>
      <c r="D126" s="79" t="s">
        <v>82</v>
      </c>
      <c r="E126" s="13">
        <v>44423</v>
      </c>
      <c r="F126" s="77" t="s">
        <v>3181</v>
      </c>
      <c r="G126" s="13">
        <v>44428</v>
      </c>
      <c r="H126" s="78" t="s">
        <v>3182</v>
      </c>
      <c r="I126" s="15">
        <v>92</v>
      </c>
      <c r="J126" s="15">
        <v>35</v>
      </c>
      <c r="K126" s="15">
        <v>16</v>
      </c>
      <c r="L126" s="15">
        <v>9</v>
      </c>
      <c r="M126" s="84">
        <v>12.88</v>
      </c>
      <c r="N126" s="73">
        <v>13</v>
      </c>
      <c r="O126" s="64">
        <v>3000</v>
      </c>
      <c r="P126" s="65">
        <f>Table22452368910111213141516171819202122242345678910111213141516171819202122232526[[#This Row],[PEMBULATAN]]*O126</f>
        <v>39000</v>
      </c>
    </row>
    <row r="127" spans="1:16" ht="33" customHeight="1" x14ac:dyDescent="0.2">
      <c r="A127" s="93"/>
      <c r="B127" s="76"/>
      <c r="C127" s="74" t="s">
        <v>3555</v>
      </c>
      <c r="D127" s="79" t="s">
        <v>82</v>
      </c>
      <c r="E127" s="13">
        <v>44423</v>
      </c>
      <c r="F127" s="77" t="s">
        <v>3181</v>
      </c>
      <c r="G127" s="13">
        <v>44428</v>
      </c>
      <c r="H127" s="78" t="s">
        <v>3182</v>
      </c>
      <c r="I127" s="15">
        <v>110</v>
      </c>
      <c r="J127" s="15">
        <v>56</v>
      </c>
      <c r="K127" s="15">
        <v>33</v>
      </c>
      <c r="L127" s="15">
        <v>13</v>
      </c>
      <c r="M127" s="84">
        <v>50.82</v>
      </c>
      <c r="N127" s="73">
        <v>51</v>
      </c>
      <c r="O127" s="64">
        <v>3000</v>
      </c>
      <c r="P127" s="65">
        <f>Table22452368910111213141516171819202122242345678910111213141516171819202122232526[[#This Row],[PEMBULATAN]]*O127</f>
        <v>153000</v>
      </c>
    </row>
    <row r="128" spans="1:16" ht="33" customHeight="1" x14ac:dyDescent="0.2">
      <c r="A128" s="93"/>
      <c r="B128" s="76"/>
      <c r="C128" s="74" t="s">
        <v>3556</v>
      </c>
      <c r="D128" s="79" t="s">
        <v>82</v>
      </c>
      <c r="E128" s="13">
        <v>44423</v>
      </c>
      <c r="F128" s="77" t="s">
        <v>3181</v>
      </c>
      <c r="G128" s="13">
        <v>44428</v>
      </c>
      <c r="H128" s="78" t="s">
        <v>3182</v>
      </c>
      <c r="I128" s="15">
        <v>62</v>
      </c>
      <c r="J128" s="15">
        <v>66</v>
      </c>
      <c r="K128" s="15">
        <v>15</v>
      </c>
      <c r="L128" s="15">
        <v>5</v>
      </c>
      <c r="M128" s="84">
        <v>15.345000000000001</v>
      </c>
      <c r="N128" s="73">
        <v>16</v>
      </c>
      <c r="O128" s="64">
        <v>3000</v>
      </c>
      <c r="P128" s="65">
        <f>Table22452368910111213141516171819202122242345678910111213141516171819202122232526[[#This Row],[PEMBULATAN]]*O128</f>
        <v>48000</v>
      </c>
    </row>
    <row r="129" spans="1:16" ht="33" customHeight="1" x14ac:dyDescent="0.2">
      <c r="A129" s="93"/>
      <c r="B129" s="76"/>
      <c r="C129" s="74" t="s">
        <v>3557</v>
      </c>
      <c r="D129" s="79" t="s">
        <v>82</v>
      </c>
      <c r="E129" s="13">
        <v>44423</v>
      </c>
      <c r="F129" s="77" t="s">
        <v>3181</v>
      </c>
      <c r="G129" s="13">
        <v>44428</v>
      </c>
      <c r="H129" s="78" t="s">
        <v>3182</v>
      </c>
      <c r="I129" s="15">
        <v>91</v>
      </c>
      <c r="J129" s="15">
        <v>23</v>
      </c>
      <c r="K129" s="15">
        <v>36</v>
      </c>
      <c r="L129" s="15">
        <v>25</v>
      </c>
      <c r="M129" s="84">
        <v>18.837</v>
      </c>
      <c r="N129" s="73">
        <v>25</v>
      </c>
      <c r="O129" s="64">
        <v>3000</v>
      </c>
      <c r="P129" s="65">
        <f>Table22452368910111213141516171819202122242345678910111213141516171819202122232526[[#This Row],[PEMBULATAN]]*O129</f>
        <v>75000</v>
      </c>
    </row>
    <row r="130" spans="1:16" ht="22.5" customHeight="1" x14ac:dyDescent="0.2">
      <c r="A130" s="144" t="s">
        <v>33</v>
      </c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6"/>
      <c r="M130" s="80">
        <f>SUBTOTAL(109,Table22452368910111213141516171819202122242345678910111213141516171819202122232526[KG VOLUME])</f>
        <v>4776.2292500000003</v>
      </c>
      <c r="N130" s="68">
        <f>SUM(N3:N129)</f>
        <v>4909</v>
      </c>
      <c r="O130" s="147">
        <f>SUM(P3:P129)</f>
        <v>14727000</v>
      </c>
      <c r="P130" s="148"/>
    </row>
    <row r="131" spans="1:16" ht="22.5" customHeight="1" x14ac:dyDescent="0.2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88" t="s">
        <v>54</v>
      </c>
      <c r="O131" s="87"/>
      <c r="P131" s="87">
        <f>O130*10%</f>
        <v>1472700</v>
      </c>
    </row>
    <row r="132" spans="1:16" x14ac:dyDescent="0.2">
      <c r="A132" s="11"/>
      <c r="B132" s="56" t="s">
        <v>47</v>
      </c>
      <c r="C132" s="55"/>
      <c r="D132" s="57" t="s">
        <v>48</v>
      </c>
      <c r="H132" s="63"/>
      <c r="N132" s="62" t="s">
        <v>34</v>
      </c>
      <c r="P132" s="69">
        <f>O130*1%</f>
        <v>147270</v>
      </c>
    </row>
    <row r="133" spans="1:16" x14ac:dyDescent="0.2">
      <c r="A133" s="11"/>
      <c r="H133" s="63"/>
      <c r="N133" s="62" t="s">
        <v>35</v>
      </c>
      <c r="P133" s="71">
        <v>0</v>
      </c>
    </row>
    <row r="134" spans="1:16" ht="15.75" thickBot="1" x14ac:dyDescent="0.25">
      <c r="A134" s="11"/>
      <c r="H134" s="63"/>
      <c r="N134" s="62" t="s">
        <v>36</v>
      </c>
      <c r="P134" s="71">
        <v>0</v>
      </c>
    </row>
    <row r="135" spans="1:16" x14ac:dyDescent="0.2">
      <c r="A135" s="11"/>
      <c r="H135" s="63"/>
      <c r="N135" s="66" t="s">
        <v>37</v>
      </c>
      <c r="O135" s="67"/>
      <c r="P135" s="70">
        <f>O130-P131+P132</f>
        <v>13401570</v>
      </c>
    </row>
    <row r="136" spans="1:16" x14ac:dyDescent="0.2">
      <c r="B136" s="56"/>
      <c r="C136" s="55"/>
      <c r="D136" s="57"/>
    </row>
    <row r="138" spans="1:16" x14ac:dyDescent="0.2">
      <c r="A138" s="11"/>
      <c r="H138" s="63"/>
      <c r="P138" s="72"/>
    </row>
    <row r="139" spans="1:16" x14ac:dyDescent="0.2">
      <c r="A139" s="11"/>
      <c r="H139" s="63"/>
      <c r="O139" s="58"/>
      <c r="P139" s="72"/>
    </row>
    <row r="140" spans="1:16" s="3" customFormat="1" x14ac:dyDescent="0.25">
      <c r="A140" s="11"/>
      <c r="B140" s="2"/>
      <c r="C140" s="2"/>
      <c r="E140" s="12"/>
      <c r="H140" s="63"/>
      <c r="N140" s="14"/>
      <c r="O140" s="14"/>
      <c r="P140" s="14"/>
    </row>
    <row r="141" spans="1:16" s="3" customFormat="1" x14ac:dyDescent="0.25">
      <c r="A141" s="11"/>
      <c r="B141" s="2"/>
      <c r="C141" s="2"/>
      <c r="E141" s="12"/>
      <c r="H141" s="63"/>
      <c r="N141" s="14"/>
      <c r="O141" s="14"/>
      <c r="P141" s="14"/>
    </row>
    <row r="142" spans="1:16" s="3" customFormat="1" x14ac:dyDescent="0.25">
      <c r="A142" s="11"/>
      <c r="B142" s="2"/>
      <c r="C142" s="2"/>
      <c r="E142" s="12"/>
      <c r="H142" s="63"/>
      <c r="N142" s="14"/>
      <c r="O142" s="14"/>
      <c r="P142" s="14"/>
    </row>
    <row r="143" spans="1:16" s="3" customFormat="1" x14ac:dyDescent="0.25">
      <c r="A143" s="11"/>
      <c r="B143" s="2"/>
      <c r="C143" s="2"/>
      <c r="E143" s="12"/>
      <c r="H143" s="63"/>
      <c r="N143" s="14"/>
      <c r="O143" s="14"/>
      <c r="P143" s="14"/>
    </row>
    <row r="144" spans="1:16" s="3" customFormat="1" x14ac:dyDescent="0.25">
      <c r="A144" s="11"/>
      <c r="B144" s="2"/>
      <c r="C144" s="2"/>
      <c r="E144" s="12"/>
      <c r="H144" s="63"/>
      <c r="N144" s="14"/>
      <c r="O144" s="14"/>
      <c r="P144" s="14"/>
    </row>
    <row r="145" spans="1:16" s="3" customFormat="1" x14ac:dyDescent="0.25">
      <c r="A145" s="11"/>
      <c r="B145" s="2"/>
      <c r="C145" s="2"/>
      <c r="E145" s="12"/>
      <c r="H145" s="63"/>
      <c r="N145" s="14"/>
      <c r="O145" s="14"/>
      <c r="P145" s="14"/>
    </row>
    <row r="146" spans="1:16" s="3" customFormat="1" x14ac:dyDescent="0.25">
      <c r="A146" s="11"/>
      <c r="B146" s="2"/>
      <c r="C146" s="2"/>
      <c r="E146" s="12"/>
      <c r="H146" s="63"/>
      <c r="N146" s="14"/>
      <c r="O146" s="14"/>
      <c r="P146" s="14"/>
    </row>
    <row r="147" spans="1:16" s="3" customFormat="1" x14ac:dyDescent="0.25">
      <c r="A147" s="11"/>
      <c r="B147" s="2"/>
      <c r="C147" s="2"/>
      <c r="E147" s="12"/>
      <c r="H147" s="63"/>
      <c r="N147" s="14"/>
      <c r="O147" s="14"/>
      <c r="P147" s="14"/>
    </row>
    <row r="148" spans="1:16" s="3" customFormat="1" x14ac:dyDescent="0.25">
      <c r="A148" s="11"/>
      <c r="B148" s="2"/>
      <c r="C148" s="2"/>
      <c r="E148" s="12"/>
      <c r="H148" s="63"/>
      <c r="N148" s="14"/>
      <c r="O148" s="14"/>
      <c r="P148" s="14"/>
    </row>
    <row r="149" spans="1:16" s="3" customFormat="1" x14ac:dyDescent="0.25">
      <c r="A149" s="11"/>
      <c r="B149" s="2"/>
      <c r="C149" s="2"/>
      <c r="E149" s="12"/>
      <c r="H149" s="63"/>
      <c r="N149" s="14"/>
      <c r="O149" s="14"/>
      <c r="P149" s="14"/>
    </row>
    <row r="150" spans="1:16" s="3" customFormat="1" x14ac:dyDescent="0.25">
      <c r="A150" s="11"/>
      <c r="B150" s="2"/>
      <c r="C150" s="2"/>
      <c r="E150" s="12"/>
      <c r="H150" s="63"/>
      <c r="N150" s="14"/>
      <c r="O150" s="14"/>
      <c r="P150" s="14"/>
    </row>
    <row r="151" spans="1:16" s="3" customFormat="1" x14ac:dyDescent="0.25">
      <c r="A151" s="11"/>
      <c r="B151" s="2"/>
      <c r="C151" s="2"/>
      <c r="E151" s="12"/>
      <c r="H151" s="63"/>
      <c r="N151" s="14"/>
      <c r="O151" s="14"/>
      <c r="P151" s="14"/>
    </row>
  </sheetData>
  <mergeCells count="3">
    <mergeCell ref="A3:A4"/>
    <mergeCell ref="A130:L130"/>
    <mergeCell ref="O130:P130"/>
  </mergeCells>
  <conditionalFormatting sqref="B3">
    <cfRule type="duplicateValues" dxfId="185" priority="2"/>
  </conditionalFormatting>
  <conditionalFormatting sqref="B4:B129">
    <cfRule type="duplicateValues" dxfId="184" priority="7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rgb="FF92D050"/>
  </sheetPr>
  <dimension ref="A1:P185"/>
  <sheetViews>
    <sheetView zoomScale="110" zoomScaleNormal="110" workbookViewId="0">
      <pane xSplit="3" ySplit="2" topLeftCell="D3" activePane="bottomRight" state="frozen"/>
      <selection activeCell="E54" sqref="E54"/>
      <selection pane="topRight" activeCell="E54" sqref="E54"/>
      <selection pane="bottomLeft" activeCell="E54" sqref="E54"/>
      <selection pane="bottomRight" activeCell="N7" sqref="N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9.425781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5130</v>
      </c>
      <c r="B3" s="75" t="s">
        <v>3560</v>
      </c>
      <c r="C3" s="9" t="s">
        <v>3561</v>
      </c>
      <c r="D3" s="77" t="s">
        <v>82</v>
      </c>
      <c r="E3" s="13">
        <v>44423</v>
      </c>
      <c r="F3" s="77" t="s">
        <v>3181</v>
      </c>
      <c r="G3" s="13">
        <v>44428</v>
      </c>
      <c r="H3" s="10" t="s">
        <v>3182</v>
      </c>
      <c r="I3" s="1">
        <v>91</v>
      </c>
      <c r="J3" s="1">
        <v>52</v>
      </c>
      <c r="K3" s="1">
        <v>15</v>
      </c>
      <c r="L3" s="1">
        <v>12</v>
      </c>
      <c r="M3" s="83">
        <v>17.745000000000001</v>
      </c>
      <c r="N3" s="8">
        <v>18</v>
      </c>
      <c r="O3" s="64">
        <v>3000</v>
      </c>
      <c r="P3" s="65">
        <f>Table2245236891011121314151617181920212224234567891011121314151617181920212223252627[[#This Row],[PEMBULATAN]]*O3</f>
        <v>54000</v>
      </c>
    </row>
    <row r="4" spans="1:16" ht="39" customHeight="1" x14ac:dyDescent="0.2">
      <c r="A4" s="143"/>
      <c r="B4" s="76"/>
      <c r="C4" s="9" t="s">
        <v>3562</v>
      </c>
      <c r="D4" s="77" t="s">
        <v>82</v>
      </c>
      <c r="E4" s="13">
        <v>44423</v>
      </c>
      <c r="F4" s="77" t="s">
        <v>3181</v>
      </c>
      <c r="G4" s="13">
        <v>44428</v>
      </c>
      <c r="H4" s="10" t="s">
        <v>3182</v>
      </c>
      <c r="I4" s="1">
        <v>100</v>
      </c>
      <c r="J4" s="1">
        <v>52</v>
      </c>
      <c r="K4" s="1">
        <v>31</v>
      </c>
      <c r="L4" s="1">
        <v>19</v>
      </c>
      <c r="M4" s="83">
        <v>40.299999999999997</v>
      </c>
      <c r="N4" s="8">
        <v>41</v>
      </c>
      <c r="O4" s="64">
        <v>3000</v>
      </c>
      <c r="P4" s="65">
        <f>Table2245236891011121314151617181920212224234567891011121314151617181920212223252627[[#This Row],[PEMBULATAN]]*O4</f>
        <v>123000</v>
      </c>
    </row>
    <row r="5" spans="1:16" ht="39" customHeight="1" x14ac:dyDescent="0.2">
      <c r="A5" s="93"/>
      <c r="B5" s="76"/>
      <c r="C5" s="90" t="s">
        <v>3563</v>
      </c>
      <c r="D5" s="79" t="s">
        <v>82</v>
      </c>
      <c r="E5" s="13">
        <v>44423</v>
      </c>
      <c r="F5" s="77" t="s">
        <v>3181</v>
      </c>
      <c r="G5" s="13">
        <v>44428</v>
      </c>
      <c r="H5" s="78" t="s">
        <v>3182</v>
      </c>
      <c r="I5" s="15">
        <v>82</v>
      </c>
      <c r="J5" s="15">
        <v>62</v>
      </c>
      <c r="K5" s="15">
        <v>24</v>
      </c>
      <c r="L5" s="15">
        <v>15</v>
      </c>
      <c r="M5" s="84">
        <v>30.504000000000001</v>
      </c>
      <c r="N5" s="73">
        <v>31</v>
      </c>
      <c r="O5" s="64">
        <v>3000</v>
      </c>
      <c r="P5" s="65">
        <f>Table2245236891011121314151617181920212224234567891011121314151617181920212223252627[[#This Row],[PEMBULATAN]]*O5</f>
        <v>93000</v>
      </c>
    </row>
    <row r="6" spans="1:16" ht="39" customHeight="1" x14ac:dyDescent="0.2">
      <c r="A6" s="94"/>
      <c r="B6" s="76"/>
      <c r="C6" s="90" t="s">
        <v>3564</v>
      </c>
      <c r="D6" s="79" t="s">
        <v>82</v>
      </c>
      <c r="E6" s="13">
        <v>44423</v>
      </c>
      <c r="F6" s="77" t="s">
        <v>3181</v>
      </c>
      <c r="G6" s="13">
        <v>44428</v>
      </c>
      <c r="H6" s="78" t="s">
        <v>3182</v>
      </c>
      <c r="I6" s="15">
        <v>80</v>
      </c>
      <c r="J6" s="15">
        <v>53</v>
      </c>
      <c r="K6" s="15">
        <v>26</v>
      </c>
      <c r="L6" s="15">
        <v>14</v>
      </c>
      <c r="M6" s="84">
        <v>27.56</v>
      </c>
      <c r="N6" s="73">
        <v>28</v>
      </c>
      <c r="O6" s="64">
        <v>3000</v>
      </c>
      <c r="P6" s="65">
        <f>Table2245236891011121314151617181920212224234567891011121314151617181920212223252627[[#This Row],[PEMBULATAN]]*O6</f>
        <v>84000</v>
      </c>
    </row>
    <row r="7" spans="1:16" ht="39" customHeight="1" x14ac:dyDescent="0.2">
      <c r="A7" s="94"/>
      <c r="B7" s="76"/>
      <c r="C7" s="90" t="s">
        <v>3565</v>
      </c>
      <c r="D7" s="79" t="s">
        <v>82</v>
      </c>
      <c r="E7" s="13">
        <v>44423</v>
      </c>
      <c r="F7" s="77" t="s">
        <v>3181</v>
      </c>
      <c r="G7" s="13">
        <v>44428</v>
      </c>
      <c r="H7" s="78" t="s">
        <v>3182</v>
      </c>
      <c r="I7" s="15">
        <v>55</v>
      </c>
      <c r="J7" s="15">
        <v>35</v>
      </c>
      <c r="K7" s="15">
        <v>20</v>
      </c>
      <c r="L7" s="15">
        <v>3</v>
      </c>
      <c r="M7" s="84">
        <v>9.625</v>
      </c>
      <c r="N7" s="73">
        <v>10</v>
      </c>
      <c r="O7" s="64">
        <v>3000</v>
      </c>
      <c r="P7" s="65">
        <f>Table2245236891011121314151617181920212224234567891011121314151617181920212223252627[[#This Row],[PEMBULATAN]]*O7</f>
        <v>30000</v>
      </c>
    </row>
    <row r="8" spans="1:16" ht="39" customHeight="1" x14ac:dyDescent="0.2">
      <c r="A8" s="94"/>
      <c r="B8" s="76"/>
      <c r="C8" s="90" t="s">
        <v>3566</v>
      </c>
      <c r="D8" s="79" t="s">
        <v>82</v>
      </c>
      <c r="E8" s="13">
        <v>44423</v>
      </c>
      <c r="F8" s="77" t="s">
        <v>3181</v>
      </c>
      <c r="G8" s="13">
        <v>44428</v>
      </c>
      <c r="H8" s="78" t="s">
        <v>3182</v>
      </c>
      <c r="I8" s="15">
        <v>90</v>
      </c>
      <c r="J8" s="15">
        <v>54</v>
      </c>
      <c r="K8" s="15">
        <v>24</v>
      </c>
      <c r="L8" s="15">
        <v>13</v>
      </c>
      <c r="M8" s="84">
        <v>29.16</v>
      </c>
      <c r="N8" s="73">
        <v>29</v>
      </c>
      <c r="O8" s="64">
        <v>3000</v>
      </c>
      <c r="P8" s="65">
        <f>Table2245236891011121314151617181920212224234567891011121314151617181920212223252627[[#This Row],[PEMBULATAN]]*O8</f>
        <v>87000</v>
      </c>
    </row>
    <row r="9" spans="1:16" ht="39" customHeight="1" x14ac:dyDescent="0.2">
      <c r="A9" s="94"/>
      <c r="B9" s="76"/>
      <c r="C9" s="90" t="s">
        <v>3567</v>
      </c>
      <c r="D9" s="79" t="s">
        <v>82</v>
      </c>
      <c r="E9" s="13">
        <v>44423</v>
      </c>
      <c r="F9" s="77" t="s">
        <v>3181</v>
      </c>
      <c r="G9" s="13">
        <v>44428</v>
      </c>
      <c r="H9" s="78" t="s">
        <v>3182</v>
      </c>
      <c r="I9" s="15">
        <v>83</v>
      </c>
      <c r="J9" s="15">
        <v>50</v>
      </c>
      <c r="K9" s="15">
        <v>16</v>
      </c>
      <c r="L9" s="15">
        <v>6</v>
      </c>
      <c r="M9" s="84">
        <v>16.600000000000001</v>
      </c>
      <c r="N9" s="73">
        <v>17</v>
      </c>
      <c r="O9" s="64">
        <v>3000</v>
      </c>
      <c r="P9" s="65">
        <f>Table2245236891011121314151617181920212224234567891011121314151617181920212223252627[[#This Row],[PEMBULATAN]]*O9</f>
        <v>51000</v>
      </c>
    </row>
    <row r="10" spans="1:16" ht="39" customHeight="1" x14ac:dyDescent="0.2">
      <c r="A10" s="94"/>
      <c r="B10" s="76"/>
      <c r="C10" s="90" t="s">
        <v>3568</v>
      </c>
      <c r="D10" s="79" t="s">
        <v>82</v>
      </c>
      <c r="E10" s="13">
        <v>44423</v>
      </c>
      <c r="F10" s="77" t="s">
        <v>3181</v>
      </c>
      <c r="G10" s="13">
        <v>44428</v>
      </c>
      <c r="H10" s="78" t="s">
        <v>3182</v>
      </c>
      <c r="I10" s="15">
        <v>90</v>
      </c>
      <c r="J10" s="15">
        <v>51</v>
      </c>
      <c r="K10" s="15">
        <v>22</v>
      </c>
      <c r="L10" s="15">
        <v>14</v>
      </c>
      <c r="M10" s="84">
        <v>25.245000000000001</v>
      </c>
      <c r="N10" s="73">
        <v>25</v>
      </c>
      <c r="O10" s="64">
        <v>3000</v>
      </c>
      <c r="P10" s="65">
        <f>Table2245236891011121314151617181920212224234567891011121314151617181920212223252627[[#This Row],[PEMBULATAN]]*O10</f>
        <v>75000</v>
      </c>
    </row>
    <row r="11" spans="1:16" ht="39" customHeight="1" x14ac:dyDescent="0.2">
      <c r="A11" s="94"/>
      <c r="B11" s="76"/>
      <c r="C11" s="90" t="s">
        <v>3569</v>
      </c>
      <c r="D11" s="79" t="s">
        <v>82</v>
      </c>
      <c r="E11" s="13">
        <v>44423</v>
      </c>
      <c r="F11" s="77" t="s">
        <v>3181</v>
      </c>
      <c r="G11" s="13">
        <v>44428</v>
      </c>
      <c r="H11" s="78" t="s">
        <v>3182</v>
      </c>
      <c r="I11" s="15">
        <v>62</v>
      </c>
      <c r="J11" s="15">
        <v>60</v>
      </c>
      <c r="K11" s="15">
        <v>15</v>
      </c>
      <c r="L11" s="15">
        <v>7</v>
      </c>
      <c r="M11" s="84">
        <v>13.95</v>
      </c>
      <c r="N11" s="73">
        <v>14</v>
      </c>
      <c r="O11" s="64">
        <v>3000</v>
      </c>
      <c r="P11" s="65">
        <f>Table2245236891011121314151617181920212224234567891011121314151617181920212223252627[[#This Row],[PEMBULATAN]]*O11</f>
        <v>42000</v>
      </c>
    </row>
    <row r="12" spans="1:16" ht="39" customHeight="1" x14ac:dyDescent="0.2">
      <c r="A12" s="94"/>
      <c r="B12" s="76"/>
      <c r="C12" s="90" t="s">
        <v>3570</v>
      </c>
      <c r="D12" s="79" t="s">
        <v>82</v>
      </c>
      <c r="E12" s="13">
        <v>44423</v>
      </c>
      <c r="F12" s="77" t="s">
        <v>3181</v>
      </c>
      <c r="G12" s="13">
        <v>44428</v>
      </c>
      <c r="H12" s="78" t="s">
        <v>3182</v>
      </c>
      <c r="I12" s="15">
        <v>82</v>
      </c>
      <c r="J12" s="15">
        <v>52</v>
      </c>
      <c r="K12" s="15">
        <v>20</v>
      </c>
      <c r="L12" s="15">
        <v>15</v>
      </c>
      <c r="M12" s="84">
        <v>21.32</v>
      </c>
      <c r="N12" s="73">
        <v>22</v>
      </c>
      <c r="O12" s="64">
        <v>3000</v>
      </c>
      <c r="P12" s="65">
        <f>Table2245236891011121314151617181920212224234567891011121314151617181920212223252627[[#This Row],[PEMBULATAN]]*O12</f>
        <v>66000</v>
      </c>
    </row>
    <row r="13" spans="1:16" ht="39" customHeight="1" x14ac:dyDescent="0.2">
      <c r="A13" s="94"/>
      <c r="B13" s="76"/>
      <c r="C13" s="90" t="s">
        <v>3571</v>
      </c>
      <c r="D13" s="79" t="s">
        <v>82</v>
      </c>
      <c r="E13" s="13">
        <v>44423</v>
      </c>
      <c r="F13" s="77" t="s">
        <v>3181</v>
      </c>
      <c r="G13" s="13">
        <v>44428</v>
      </c>
      <c r="H13" s="78" t="s">
        <v>3182</v>
      </c>
      <c r="I13" s="15">
        <v>83</v>
      </c>
      <c r="J13" s="15">
        <v>52</v>
      </c>
      <c r="K13" s="15">
        <v>33</v>
      </c>
      <c r="L13" s="15">
        <v>12</v>
      </c>
      <c r="M13" s="84">
        <v>35.606999999999999</v>
      </c>
      <c r="N13" s="73">
        <v>36</v>
      </c>
      <c r="O13" s="64">
        <v>3000</v>
      </c>
      <c r="P13" s="65">
        <f>Table2245236891011121314151617181920212224234567891011121314151617181920212223252627[[#This Row],[PEMBULATAN]]*O13</f>
        <v>108000</v>
      </c>
    </row>
    <row r="14" spans="1:16" ht="39" customHeight="1" x14ac:dyDescent="0.2">
      <c r="A14" s="94"/>
      <c r="B14" s="76"/>
      <c r="C14" s="90" t="s">
        <v>3572</v>
      </c>
      <c r="D14" s="79" t="s">
        <v>82</v>
      </c>
      <c r="E14" s="13">
        <v>44423</v>
      </c>
      <c r="F14" s="77" t="s">
        <v>3181</v>
      </c>
      <c r="G14" s="13">
        <v>44428</v>
      </c>
      <c r="H14" s="78" t="s">
        <v>3182</v>
      </c>
      <c r="I14" s="15">
        <v>80</v>
      </c>
      <c r="J14" s="15">
        <v>53</v>
      </c>
      <c r="K14" s="15">
        <v>33</v>
      </c>
      <c r="L14" s="15">
        <v>11</v>
      </c>
      <c r="M14" s="84">
        <v>34.979999999999997</v>
      </c>
      <c r="N14" s="73">
        <v>35</v>
      </c>
      <c r="O14" s="64">
        <v>3000</v>
      </c>
      <c r="P14" s="65">
        <f>Table2245236891011121314151617181920212224234567891011121314151617181920212223252627[[#This Row],[PEMBULATAN]]*O14</f>
        <v>105000</v>
      </c>
    </row>
    <row r="15" spans="1:16" ht="39" customHeight="1" x14ac:dyDescent="0.2">
      <c r="A15" s="94"/>
      <c r="B15" s="76"/>
      <c r="C15" s="90" t="s">
        <v>3573</v>
      </c>
      <c r="D15" s="79" t="s">
        <v>82</v>
      </c>
      <c r="E15" s="13">
        <v>44423</v>
      </c>
      <c r="F15" s="77" t="s">
        <v>3181</v>
      </c>
      <c r="G15" s="13">
        <v>44428</v>
      </c>
      <c r="H15" s="78" t="s">
        <v>3182</v>
      </c>
      <c r="I15" s="15">
        <v>91</v>
      </c>
      <c r="J15" s="15">
        <v>50</v>
      </c>
      <c r="K15" s="15">
        <v>20</v>
      </c>
      <c r="L15" s="15">
        <v>16</v>
      </c>
      <c r="M15" s="84">
        <v>22.75</v>
      </c>
      <c r="N15" s="73">
        <v>23</v>
      </c>
      <c r="O15" s="64">
        <v>3000</v>
      </c>
      <c r="P15" s="65">
        <f>Table2245236891011121314151617181920212224234567891011121314151617181920212223252627[[#This Row],[PEMBULATAN]]*O15</f>
        <v>69000</v>
      </c>
    </row>
    <row r="16" spans="1:16" ht="39" customHeight="1" x14ac:dyDescent="0.2">
      <c r="A16" s="94"/>
      <c r="B16" s="76"/>
      <c r="C16" s="90" t="s">
        <v>3574</v>
      </c>
      <c r="D16" s="79" t="s">
        <v>82</v>
      </c>
      <c r="E16" s="13">
        <v>44423</v>
      </c>
      <c r="F16" s="77" t="s">
        <v>3181</v>
      </c>
      <c r="G16" s="13">
        <v>44428</v>
      </c>
      <c r="H16" s="78" t="s">
        <v>3182</v>
      </c>
      <c r="I16" s="15">
        <v>82</v>
      </c>
      <c r="J16" s="15">
        <v>47</v>
      </c>
      <c r="K16" s="15">
        <v>24</v>
      </c>
      <c r="L16" s="15">
        <v>13</v>
      </c>
      <c r="M16" s="84">
        <v>23.123999999999999</v>
      </c>
      <c r="N16" s="73">
        <v>23</v>
      </c>
      <c r="O16" s="64">
        <v>3000</v>
      </c>
      <c r="P16" s="65">
        <f>Table2245236891011121314151617181920212224234567891011121314151617181920212223252627[[#This Row],[PEMBULATAN]]*O16</f>
        <v>69000</v>
      </c>
    </row>
    <row r="17" spans="1:16" ht="39" customHeight="1" x14ac:dyDescent="0.2">
      <c r="A17" s="94"/>
      <c r="B17" s="76"/>
      <c r="C17" s="90" t="s">
        <v>3575</v>
      </c>
      <c r="D17" s="79" t="s">
        <v>82</v>
      </c>
      <c r="E17" s="13">
        <v>44423</v>
      </c>
      <c r="F17" s="77" t="s">
        <v>3181</v>
      </c>
      <c r="G17" s="13">
        <v>44428</v>
      </c>
      <c r="H17" s="78" t="s">
        <v>3182</v>
      </c>
      <c r="I17" s="15">
        <v>70</v>
      </c>
      <c r="J17" s="15">
        <v>54</v>
      </c>
      <c r="K17" s="15">
        <v>38</v>
      </c>
      <c r="L17" s="15">
        <v>10</v>
      </c>
      <c r="M17" s="84">
        <v>35.909999999999997</v>
      </c>
      <c r="N17" s="73">
        <v>36</v>
      </c>
      <c r="O17" s="64">
        <v>3000</v>
      </c>
      <c r="P17" s="65">
        <f>Table2245236891011121314151617181920212224234567891011121314151617181920212223252627[[#This Row],[PEMBULATAN]]*O17</f>
        <v>108000</v>
      </c>
    </row>
    <row r="18" spans="1:16" ht="39" customHeight="1" x14ac:dyDescent="0.2">
      <c r="A18" s="94"/>
      <c r="B18" s="76"/>
      <c r="C18" s="90" t="s">
        <v>3576</v>
      </c>
      <c r="D18" s="79" t="s">
        <v>82</v>
      </c>
      <c r="E18" s="13">
        <v>44423</v>
      </c>
      <c r="F18" s="77" t="s">
        <v>3181</v>
      </c>
      <c r="G18" s="13">
        <v>44428</v>
      </c>
      <c r="H18" s="78" t="s">
        <v>3182</v>
      </c>
      <c r="I18" s="15">
        <v>100</v>
      </c>
      <c r="J18" s="15">
        <v>63</v>
      </c>
      <c r="K18" s="15">
        <v>36</v>
      </c>
      <c r="L18" s="15">
        <v>16</v>
      </c>
      <c r="M18" s="84">
        <v>56.7</v>
      </c>
      <c r="N18" s="73">
        <v>57</v>
      </c>
      <c r="O18" s="64">
        <v>3000</v>
      </c>
      <c r="P18" s="65">
        <f>Table2245236891011121314151617181920212224234567891011121314151617181920212223252627[[#This Row],[PEMBULATAN]]*O18</f>
        <v>171000</v>
      </c>
    </row>
    <row r="19" spans="1:16" ht="39" customHeight="1" x14ac:dyDescent="0.2">
      <c r="A19" s="94"/>
      <c r="B19" s="76"/>
      <c r="C19" s="90" t="s">
        <v>3577</v>
      </c>
      <c r="D19" s="79" t="s">
        <v>82</v>
      </c>
      <c r="E19" s="13">
        <v>44423</v>
      </c>
      <c r="F19" s="77" t="s">
        <v>3181</v>
      </c>
      <c r="G19" s="13">
        <v>44428</v>
      </c>
      <c r="H19" s="78" t="s">
        <v>3182</v>
      </c>
      <c r="I19" s="15">
        <v>72</v>
      </c>
      <c r="J19" s="15">
        <v>43</v>
      </c>
      <c r="K19" s="15">
        <v>32</v>
      </c>
      <c r="L19" s="15">
        <v>11</v>
      </c>
      <c r="M19" s="84">
        <v>24.768000000000001</v>
      </c>
      <c r="N19" s="73">
        <v>25</v>
      </c>
      <c r="O19" s="64">
        <v>3000</v>
      </c>
      <c r="P19" s="65">
        <f>Table2245236891011121314151617181920212224234567891011121314151617181920212223252627[[#This Row],[PEMBULATAN]]*O19</f>
        <v>75000</v>
      </c>
    </row>
    <row r="20" spans="1:16" ht="39" customHeight="1" x14ac:dyDescent="0.2">
      <c r="A20" s="94"/>
      <c r="B20" s="76"/>
      <c r="C20" s="90" t="s">
        <v>3578</v>
      </c>
      <c r="D20" s="79" t="s">
        <v>82</v>
      </c>
      <c r="E20" s="13">
        <v>44423</v>
      </c>
      <c r="F20" s="77" t="s">
        <v>3181</v>
      </c>
      <c r="G20" s="13">
        <v>44428</v>
      </c>
      <c r="H20" s="78" t="s">
        <v>3182</v>
      </c>
      <c r="I20" s="15">
        <v>60</v>
      </c>
      <c r="J20" s="15">
        <v>50</v>
      </c>
      <c r="K20" s="15">
        <v>22</v>
      </c>
      <c r="L20" s="15">
        <v>12</v>
      </c>
      <c r="M20" s="84">
        <v>16.5</v>
      </c>
      <c r="N20" s="73">
        <v>17</v>
      </c>
      <c r="O20" s="64">
        <v>3000</v>
      </c>
      <c r="P20" s="65">
        <f>Table2245236891011121314151617181920212224234567891011121314151617181920212223252627[[#This Row],[PEMBULATAN]]*O20</f>
        <v>51000</v>
      </c>
    </row>
    <row r="21" spans="1:16" ht="39" customHeight="1" x14ac:dyDescent="0.2">
      <c r="A21" s="94"/>
      <c r="B21" s="76"/>
      <c r="C21" s="90" t="s">
        <v>3579</v>
      </c>
      <c r="D21" s="79" t="s">
        <v>82</v>
      </c>
      <c r="E21" s="13">
        <v>44423</v>
      </c>
      <c r="F21" s="77" t="s">
        <v>3181</v>
      </c>
      <c r="G21" s="13">
        <v>44428</v>
      </c>
      <c r="H21" s="78" t="s">
        <v>3182</v>
      </c>
      <c r="I21" s="15">
        <v>94</v>
      </c>
      <c r="J21" s="15">
        <v>54</v>
      </c>
      <c r="K21" s="15">
        <v>30</v>
      </c>
      <c r="L21" s="15">
        <v>24</v>
      </c>
      <c r="M21" s="84">
        <v>38.07</v>
      </c>
      <c r="N21" s="73">
        <v>38</v>
      </c>
      <c r="O21" s="64">
        <v>3000</v>
      </c>
      <c r="P21" s="65">
        <f>Table2245236891011121314151617181920212224234567891011121314151617181920212223252627[[#This Row],[PEMBULATAN]]*O21</f>
        <v>114000</v>
      </c>
    </row>
    <row r="22" spans="1:16" ht="39" customHeight="1" x14ac:dyDescent="0.2">
      <c r="A22" s="94"/>
      <c r="B22" s="76"/>
      <c r="C22" s="90" t="s">
        <v>3580</v>
      </c>
      <c r="D22" s="79" t="s">
        <v>82</v>
      </c>
      <c r="E22" s="13">
        <v>44423</v>
      </c>
      <c r="F22" s="77" t="s">
        <v>3181</v>
      </c>
      <c r="G22" s="13">
        <v>44428</v>
      </c>
      <c r="H22" s="78" t="s">
        <v>3182</v>
      </c>
      <c r="I22" s="15">
        <v>53</v>
      </c>
      <c r="J22" s="15">
        <v>52</v>
      </c>
      <c r="K22" s="15">
        <v>22</v>
      </c>
      <c r="L22" s="15">
        <v>6</v>
      </c>
      <c r="M22" s="84">
        <v>15.157999999999999</v>
      </c>
      <c r="N22" s="73">
        <v>15</v>
      </c>
      <c r="O22" s="64">
        <v>3000</v>
      </c>
      <c r="P22" s="65">
        <f>Table2245236891011121314151617181920212224234567891011121314151617181920212223252627[[#This Row],[PEMBULATAN]]*O22</f>
        <v>45000</v>
      </c>
    </row>
    <row r="23" spans="1:16" ht="39" customHeight="1" x14ac:dyDescent="0.2">
      <c r="A23" s="94"/>
      <c r="B23" s="76"/>
      <c r="C23" s="90" t="s">
        <v>3581</v>
      </c>
      <c r="D23" s="79" t="s">
        <v>82</v>
      </c>
      <c r="E23" s="13">
        <v>44423</v>
      </c>
      <c r="F23" s="77" t="s">
        <v>3181</v>
      </c>
      <c r="G23" s="13">
        <v>44428</v>
      </c>
      <c r="H23" s="78" t="s">
        <v>3182</v>
      </c>
      <c r="I23" s="15">
        <v>60</v>
      </c>
      <c r="J23" s="15">
        <v>42</v>
      </c>
      <c r="K23" s="15">
        <v>13</v>
      </c>
      <c r="L23" s="15">
        <v>5</v>
      </c>
      <c r="M23" s="84">
        <v>8.19</v>
      </c>
      <c r="N23" s="73">
        <v>8</v>
      </c>
      <c r="O23" s="64">
        <v>3000</v>
      </c>
      <c r="P23" s="65">
        <f>Table2245236891011121314151617181920212224234567891011121314151617181920212223252627[[#This Row],[PEMBULATAN]]*O23</f>
        <v>24000</v>
      </c>
    </row>
    <row r="24" spans="1:16" ht="39" customHeight="1" x14ac:dyDescent="0.2">
      <c r="A24" s="94"/>
      <c r="B24" s="76"/>
      <c r="C24" s="90" t="s">
        <v>3582</v>
      </c>
      <c r="D24" s="79" t="s">
        <v>82</v>
      </c>
      <c r="E24" s="13">
        <v>44423</v>
      </c>
      <c r="F24" s="77" t="s">
        <v>3181</v>
      </c>
      <c r="G24" s="13">
        <v>44428</v>
      </c>
      <c r="H24" s="78" t="s">
        <v>3182</v>
      </c>
      <c r="I24" s="15">
        <v>53</v>
      </c>
      <c r="J24" s="15">
        <v>50</v>
      </c>
      <c r="K24" s="15">
        <v>12</v>
      </c>
      <c r="L24" s="15">
        <v>5</v>
      </c>
      <c r="M24" s="84">
        <v>7.95</v>
      </c>
      <c r="N24" s="73">
        <v>8</v>
      </c>
      <c r="O24" s="64">
        <v>3000</v>
      </c>
      <c r="P24" s="65">
        <f>Table2245236891011121314151617181920212224234567891011121314151617181920212223252627[[#This Row],[PEMBULATAN]]*O24</f>
        <v>24000</v>
      </c>
    </row>
    <row r="25" spans="1:16" ht="39" customHeight="1" x14ac:dyDescent="0.2">
      <c r="A25" s="94"/>
      <c r="B25" s="76"/>
      <c r="C25" s="90" t="s">
        <v>3583</v>
      </c>
      <c r="D25" s="79" t="s">
        <v>82</v>
      </c>
      <c r="E25" s="13">
        <v>44423</v>
      </c>
      <c r="F25" s="77" t="s">
        <v>3181</v>
      </c>
      <c r="G25" s="13">
        <v>44428</v>
      </c>
      <c r="H25" s="78" t="s">
        <v>3182</v>
      </c>
      <c r="I25" s="15">
        <v>62</v>
      </c>
      <c r="J25" s="15">
        <v>43</v>
      </c>
      <c r="K25" s="15">
        <v>23</v>
      </c>
      <c r="L25" s="15">
        <v>7</v>
      </c>
      <c r="M25" s="84">
        <v>15.329499999999999</v>
      </c>
      <c r="N25" s="73">
        <v>16</v>
      </c>
      <c r="O25" s="64">
        <v>3000</v>
      </c>
      <c r="P25" s="65">
        <f>Table2245236891011121314151617181920212224234567891011121314151617181920212223252627[[#This Row],[PEMBULATAN]]*O25</f>
        <v>48000</v>
      </c>
    </row>
    <row r="26" spans="1:16" ht="39" customHeight="1" x14ac:dyDescent="0.2">
      <c r="A26" s="94"/>
      <c r="B26" s="76"/>
      <c r="C26" s="90" t="s">
        <v>3584</v>
      </c>
      <c r="D26" s="79" t="s">
        <v>82</v>
      </c>
      <c r="E26" s="13">
        <v>44423</v>
      </c>
      <c r="F26" s="77" t="s">
        <v>3181</v>
      </c>
      <c r="G26" s="13">
        <v>44428</v>
      </c>
      <c r="H26" s="78" t="s">
        <v>3182</v>
      </c>
      <c r="I26" s="15">
        <v>91</v>
      </c>
      <c r="J26" s="15">
        <v>52</v>
      </c>
      <c r="K26" s="15">
        <v>31</v>
      </c>
      <c r="L26" s="15">
        <v>19</v>
      </c>
      <c r="M26" s="84">
        <v>36.673000000000002</v>
      </c>
      <c r="N26" s="73">
        <v>37</v>
      </c>
      <c r="O26" s="64">
        <v>3000</v>
      </c>
      <c r="P26" s="65">
        <f>Table2245236891011121314151617181920212224234567891011121314151617181920212223252627[[#This Row],[PEMBULATAN]]*O26</f>
        <v>111000</v>
      </c>
    </row>
    <row r="27" spans="1:16" ht="39" customHeight="1" x14ac:dyDescent="0.2">
      <c r="A27" s="94"/>
      <c r="B27" s="76"/>
      <c r="C27" s="90" t="s">
        <v>3585</v>
      </c>
      <c r="D27" s="79" t="s">
        <v>82</v>
      </c>
      <c r="E27" s="13">
        <v>44423</v>
      </c>
      <c r="F27" s="77" t="s">
        <v>3181</v>
      </c>
      <c r="G27" s="13">
        <v>44428</v>
      </c>
      <c r="H27" s="78" t="s">
        <v>3182</v>
      </c>
      <c r="I27" s="15">
        <v>78</v>
      </c>
      <c r="J27" s="15">
        <v>58</v>
      </c>
      <c r="K27" s="15">
        <v>24</v>
      </c>
      <c r="L27" s="15">
        <v>11</v>
      </c>
      <c r="M27" s="84">
        <v>27.143999999999998</v>
      </c>
      <c r="N27" s="73">
        <v>27</v>
      </c>
      <c r="O27" s="64">
        <v>3000</v>
      </c>
      <c r="P27" s="65">
        <f>Table2245236891011121314151617181920212224234567891011121314151617181920212223252627[[#This Row],[PEMBULATAN]]*O27</f>
        <v>81000</v>
      </c>
    </row>
    <row r="28" spans="1:16" ht="39" customHeight="1" x14ac:dyDescent="0.2">
      <c r="A28" s="94"/>
      <c r="B28" s="76"/>
      <c r="C28" s="90" t="s">
        <v>3586</v>
      </c>
      <c r="D28" s="79" t="s">
        <v>82</v>
      </c>
      <c r="E28" s="13">
        <v>44423</v>
      </c>
      <c r="F28" s="77" t="s">
        <v>3181</v>
      </c>
      <c r="G28" s="13">
        <v>44428</v>
      </c>
      <c r="H28" s="78" t="s">
        <v>3182</v>
      </c>
      <c r="I28" s="15">
        <v>51</v>
      </c>
      <c r="J28" s="15">
        <v>50</v>
      </c>
      <c r="K28" s="15">
        <v>26</v>
      </c>
      <c r="L28" s="15">
        <v>8</v>
      </c>
      <c r="M28" s="84">
        <v>16.574999999999999</v>
      </c>
      <c r="N28" s="73">
        <v>17</v>
      </c>
      <c r="O28" s="64">
        <v>3000</v>
      </c>
      <c r="P28" s="65">
        <f>Table2245236891011121314151617181920212224234567891011121314151617181920212223252627[[#This Row],[PEMBULATAN]]*O28</f>
        <v>51000</v>
      </c>
    </row>
    <row r="29" spans="1:16" ht="39" customHeight="1" x14ac:dyDescent="0.2">
      <c r="A29" s="94"/>
      <c r="B29" s="76"/>
      <c r="C29" s="90" t="s">
        <v>3587</v>
      </c>
      <c r="D29" s="79" t="s">
        <v>82</v>
      </c>
      <c r="E29" s="13">
        <v>44423</v>
      </c>
      <c r="F29" s="77" t="s">
        <v>3181</v>
      </c>
      <c r="G29" s="13">
        <v>44428</v>
      </c>
      <c r="H29" s="78" t="s">
        <v>3182</v>
      </c>
      <c r="I29" s="15">
        <v>94</v>
      </c>
      <c r="J29" s="15">
        <v>53</v>
      </c>
      <c r="K29" s="15">
        <v>30</v>
      </c>
      <c r="L29" s="15">
        <v>28</v>
      </c>
      <c r="M29" s="84">
        <v>37.365000000000002</v>
      </c>
      <c r="N29" s="73">
        <v>38</v>
      </c>
      <c r="O29" s="64">
        <v>3000</v>
      </c>
      <c r="P29" s="65">
        <f>Table2245236891011121314151617181920212224234567891011121314151617181920212223252627[[#This Row],[PEMBULATAN]]*O29</f>
        <v>114000</v>
      </c>
    </row>
    <row r="30" spans="1:16" ht="39" customHeight="1" x14ac:dyDescent="0.2">
      <c r="A30" s="94"/>
      <c r="B30" s="76"/>
      <c r="C30" s="90" t="s">
        <v>3588</v>
      </c>
      <c r="D30" s="79" t="s">
        <v>82</v>
      </c>
      <c r="E30" s="13">
        <v>44423</v>
      </c>
      <c r="F30" s="77" t="s">
        <v>3181</v>
      </c>
      <c r="G30" s="13">
        <v>44428</v>
      </c>
      <c r="H30" s="78" t="s">
        <v>3182</v>
      </c>
      <c r="I30" s="15">
        <v>90</v>
      </c>
      <c r="J30" s="15">
        <v>52</v>
      </c>
      <c r="K30" s="15">
        <v>30</v>
      </c>
      <c r="L30" s="15">
        <v>22</v>
      </c>
      <c r="M30" s="84">
        <v>35.1</v>
      </c>
      <c r="N30" s="73">
        <v>35</v>
      </c>
      <c r="O30" s="64">
        <v>3000</v>
      </c>
      <c r="P30" s="65">
        <f>Table2245236891011121314151617181920212224234567891011121314151617181920212223252627[[#This Row],[PEMBULATAN]]*O30</f>
        <v>105000</v>
      </c>
    </row>
    <row r="31" spans="1:16" ht="39" customHeight="1" x14ac:dyDescent="0.2">
      <c r="A31" s="94"/>
      <c r="B31" s="76"/>
      <c r="C31" s="90" t="s">
        <v>3589</v>
      </c>
      <c r="D31" s="79" t="s">
        <v>82</v>
      </c>
      <c r="E31" s="13">
        <v>44423</v>
      </c>
      <c r="F31" s="77" t="s">
        <v>3181</v>
      </c>
      <c r="G31" s="13">
        <v>44428</v>
      </c>
      <c r="H31" s="78" t="s">
        <v>3182</v>
      </c>
      <c r="I31" s="15">
        <v>64</v>
      </c>
      <c r="J31" s="15">
        <v>60</v>
      </c>
      <c r="K31" s="15">
        <v>34</v>
      </c>
      <c r="L31" s="15">
        <v>7</v>
      </c>
      <c r="M31" s="84">
        <v>32.64</v>
      </c>
      <c r="N31" s="73">
        <v>33</v>
      </c>
      <c r="O31" s="64">
        <v>3000</v>
      </c>
      <c r="P31" s="65">
        <f>Table2245236891011121314151617181920212224234567891011121314151617181920212223252627[[#This Row],[PEMBULATAN]]*O31</f>
        <v>99000</v>
      </c>
    </row>
    <row r="32" spans="1:16" ht="39" customHeight="1" x14ac:dyDescent="0.2">
      <c r="A32" s="94"/>
      <c r="B32" s="76"/>
      <c r="C32" s="90" t="s">
        <v>3590</v>
      </c>
      <c r="D32" s="79" t="s">
        <v>82</v>
      </c>
      <c r="E32" s="13">
        <v>44423</v>
      </c>
      <c r="F32" s="77" t="s">
        <v>3181</v>
      </c>
      <c r="G32" s="13">
        <v>44428</v>
      </c>
      <c r="H32" s="78" t="s">
        <v>3182</v>
      </c>
      <c r="I32" s="15">
        <v>84</v>
      </c>
      <c r="J32" s="15">
        <v>50</v>
      </c>
      <c r="K32" s="15">
        <v>32</v>
      </c>
      <c r="L32" s="15">
        <v>11</v>
      </c>
      <c r="M32" s="84">
        <v>33.6</v>
      </c>
      <c r="N32" s="73">
        <v>34</v>
      </c>
      <c r="O32" s="64">
        <v>3000</v>
      </c>
      <c r="P32" s="65">
        <f>Table2245236891011121314151617181920212224234567891011121314151617181920212223252627[[#This Row],[PEMBULATAN]]*O32</f>
        <v>102000</v>
      </c>
    </row>
    <row r="33" spans="1:16" ht="39" customHeight="1" x14ac:dyDescent="0.2">
      <c r="A33" s="94"/>
      <c r="B33" s="76"/>
      <c r="C33" s="90" t="s">
        <v>3591</v>
      </c>
      <c r="D33" s="79" t="s">
        <v>82</v>
      </c>
      <c r="E33" s="13">
        <v>44423</v>
      </c>
      <c r="F33" s="77" t="s">
        <v>3181</v>
      </c>
      <c r="G33" s="13">
        <v>44428</v>
      </c>
      <c r="H33" s="78" t="s">
        <v>3182</v>
      </c>
      <c r="I33" s="15">
        <v>47</v>
      </c>
      <c r="J33" s="15">
        <v>52</v>
      </c>
      <c r="K33" s="15">
        <v>33</v>
      </c>
      <c r="L33" s="15">
        <v>7</v>
      </c>
      <c r="M33" s="84">
        <v>20.163</v>
      </c>
      <c r="N33" s="73">
        <v>20</v>
      </c>
      <c r="O33" s="64">
        <v>3000</v>
      </c>
      <c r="P33" s="65">
        <f>Table2245236891011121314151617181920212224234567891011121314151617181920212223252627[[#This Row],[PEMBULATAN]]*O33</f>
        <v>60000</v>
      </c>
    </row>
    <row r="34" spans="1:16" ht="39" customHeight="1" x14ac:dyDescent="0.2">
      <c r="A34" s="94"/>
      <c r="B34" s="76"/>
      <c r="C34" s="90" t="s">
        <v>3592</v>
      </c>
      <c r="D34" s="79" t="s">
        <v>82</v>
      </c>
      <c r="E34" s="13">
        <v>44423</v>
      </c>
      <c r="F34" s="77" t="s">
        <v>3181</v>
      </c>
      <c r="G34" s="13">
        <v>44428</v>
      </c>
      <c r="H34" s="78" t="s">
        <v>3182</v>
      </c>
      <c r="I34" s="15">
        <v>60</v>
      </c>
      <c r="J34" s="15">
        <v>53</v>
      </c>
      <c r="K34" s="15">
        <v>16</v>
      </c>
      <c r="L34" s="15">
        <v>6</v>
      </c>
      <c r="M34" s="84">
        <v>12.72</v>
      </c>
      <c r="N34" s="73">
        <v>13</v>
      </c>
      <c r="O34" s="64">
        <v>3000</v>
      </c>
      <c r="P34" s="65">
        <f>Table2245236891011121314151617181920212224234567891011121314151617181920212223252627[[#This Row],[PEMBULATAN]]*O34</f>
        <v>39000</v>
      </c>
    </row>
    <row r="35" spans="1:16" ht="39" customHeight="1" x14ac:dyDescent="0.2">
      <c r="A35" s="94"/>
      <c r="B35" s="76"/>
      <c r="C35" s="90" t="s">
        <v>3593</v>
      </c>
      <c r="D35" s="79" t="s">
        <v>82</v>
      </c>
      <c r="E35" s="13">
        <v>44423</v>
      </c>
      <c r="F35" s="77" t="s">
        <v>3181</v>
      </c>
      <c r="G35" s="13">
        <v>44428</v>
      </c>
      <c r="H35" s="78" t="s">
        <v>3182</v>
      </c>
      <c r="I35" s="15">
        <v>92</v>
      </c>
      <c r="J35" s="15">
        <v>27</v>
      </c>
      <c r="K35" s="15">
        <v>38</v>
      </c>
      <c r="L35" s="15">
        <v>17</v>
      </c>
      <c r="M35" s="84">
        <v>23.597999999999999</v>
      </c>
      <c r="N35" s="73">
        <v>24</v>
      </c>
      <c r="O35" s="64">
        <v>3000</v>
      </c>
      <c r="P35" s="65">
        <f>Table2245236891011121314151617181920212224234567891011121314151617181920212223252627[[#This Row],[PEMBULATAN]]*O35</f>
        <v>72000</v>
      </c>
    </row>
    <row r="36" spans="1:16" ht="39" customHeight="1" x14ac:dyDescent="0.2">
      <c r="A36" s="94"/>
      <c r="B36" s="76"/>
      <c r="C36" s="90" t="s">
        <v>3594</v>
      </c>
      <c r="D36" s="79" t="s">
        <v>82</v>
      </c>
      <c r="E36" s="13">
        <v>44423</v>
      </c>
      <c r="F36" s="77" t="s">
        <v>3181</v>
      </c>
      <c r="G36" s="13">
        <v>44428</v>
      </c>
      <c r="H36" s="78" t="s">
        <v>3182</v>
      </c>
      <c r="I36" s="15">
        <v>90</v>
      </c>
      <c r="J36" s="15">
        <v>56</v>
      </c>
      <c r="K36" s="15">
        <v>37</v>
      </c>
      <c r="L36" s="15">
        <v>22</v>
      </c>
      <c r="M36" s="84">
        <v>46.62</v>
      </c>
      <c r="N36" s="73">
        <v>47</v>
      </c>
      <c r="O36" s="64">
        <v>3000</v>
      </c>
      <c r="P36" s="65">
        <f>Table2245236891011121314151617181920212224234567891011121314151617181920212223252627[[#This Row],[PEMBULATAN]]*O36</f>
        <v>141000</v>
      </c>
    </row>
    <row r="37" spans="1:16" ht="39" customHeight="1" x14ac:dyDescent="0.2">
      <c r="A37" s="94"/>
      <c r="B37" s="76"/>
      <c r="C37" s="90" t="s">
        <v>3595</v>
      </c>
      <c r="D37" s="79" t="s">
        <v>82</v>
      </c>
      <c r="E37" s="13">
        <v>44423</v>
      </c>
      <c r="F37" s="77" t="s">
        <v>3181</v>
      </c>
      <c r="G37" s="13">
        <v>44428</v>
      </c>
      <c r="H37" s="78" t="s">
        <v>3182</v>
      </c>
      <c r="I37" s="15">
        <v>90</v>
      </c>
      <c r="J37" s="15">
        <v>54</v>
      </c>
      <c r="K37" s="15">
        <v>30</v>
      </c>
      <c r="L37" s="15">
        <v>15</v>
      </c>
      <c r="M37" s="84">
        <v>36.450000000000003</v>
      </c>
      <c r="N37" s="73">
        <v>37</v>
      </c>
      <c r="O37" s="64">
        <v>3000</v>
      </c>
      <c r="P37" s="65">
        <f>Table2245236891011121314151617181920212224234567891011121314151617181920212223252627[[#This Row],[PEMBULATAN]]*O37</f>
        <v>111000</v>
      </c>
    </row>
    <row r="38" spans="1:16" ht="39" customHeight="1" x14ac:dyDescent="0.2">
      <c r="A38" s="94"/>
      <c r="B38" s="76"/>
      <c r="C38" s="90" t="s">
        <v>3596</v>
      </c>
      <c r="D38" s="79" t="s">
        <v>82</v>
      </c>
      <c r="E38" s="13">
        <v>44423</v>
      </c>
      <c r="F38" s="77" t="s">
        <v>3181</v>
      </c>
      <c r="G38" s="13">
        <v>44428</v>
      </c>
      <c r="H38" s="78" t="s">
        <v>3182</v>
      </c>
      <c r="I38" s="15">
        <v>90</v>
      </c>
      <c r="J38" s="15">
        <v>50</v>
      </c>
      <c r="K38" s="15">
        <v>27</v>
      </c>
      <c r="L38" s="15">
        <v>9</v>
      </c>
      <c r="M38" s="84">
        <v>30.375</v>
      </c>
      <c r="N38" s="73">
        <v>31</v>
      </c>
      <c r="O38" s="64">
        <v>3000</v>
      </c>
      <c r="P38" s="65">
        <f>Table2245236891011121314151617181920212224234567891011121314151617181920212223252627[[#This Row],[PEMBULATAN]]*O38</f>
        <v>93000</v>
      </c>
    </row>
    <row r="39" spans="1:16" ht="39" customHeight="1" x14ac:dyDescent="0.2">
      <c r="A39" s="94"/>
      <c r="B39" s="76"/>
      <c r="C39" s="90" t="s">
        <v>3597</v>
      </c>
      <c r="D39" s="79" t="s">
        <v>82</v>
      </c>
      <c r="E39" s="13">
        <v>44423</v>
      </c>
      <c r="F39" s="77" t="s">
        <v>3181</v>
      </c>
      <c r="G39" s="13">
        <v>44428</v>
      </c>
      <c r="H39" s="78" t="s">
        <v>3182</v>
      </c>
      <c r="I39" s="15">
        <v>96</v>
      </c>
      <c r="J39" s="15">
        <v>61</v>
      </c>
      <c r="K39" s="15">
        <v>32</v>
      </c>
      <c r="L39" s="15">
        <v>14</v>
      </c>
      <c r="M39" s="84">
        <v>46.847999999999999</v>
      </c>
      <c r="N39" s="73">
        <v>47</v>
      </c>
      <c r="O39" s="64">
        <v>3000</v>
      </c>
      <c r="P39" s="65">
        <f>Table2245236891011121314151617181920212224234567891011121314151617181920212223252627[[#This Row],[PEMBULATAN]]*O39</f>
        <v>141000</v>
      </c>
    </row>
    <row r="40" spans="1:16" ht="39" customHeight="1" x14ac:dyDescent="0.2">
      <c r="A40" s="94"/>
      <c r="B40" s="76"/>
      <c r="C40" s="90" t="s">
        <v>3598</v>
      </c>
      <c r="D40" s="79" t="s">
        <v>82</v>
      </c>
      <c r="E40" s="13">
        <v>44423</v>
      </c>
      <c r="F40" s="77" t="s">
        <v>3181</v>
      </c>
      <c r="G40" s="13">
        <v>44428</v>
      </c>
      <c r="H40" s="78" t="s">
        <v>3182</v>
      </c>
      <c r="I40" s="15">
        <v>80</v>
      </c>
      <c r="J40" s="15">
        <v>50</v>
      </c>
      <c r="K40" s="15">
        <v>33</v>
      </c>
      <c r="L40" s="15">
        <v>11</v>
      </c>
      <c r="M40" s="84">
        <v>33</v>
      </c>
      <c r="N40" s="73">
        <v>33</v>
      </c>
      <c r="O40" s="64">
        <v>3000</v>
      </c>
      <c r="P40" s="65">
        <f>Table2245236891011121314151617181920212224234567891011121314151617181920212223252627[[#This Row],[PEMBULATAN]]*O40</f>
        <v>99000</v>
      </c>
    </row>
    <row r="41" spans="1:16" ht="39" customHeight="1" x14ac:dyDescent="0.2">
      <c r="A41" s="94"/>
      <c r="B41" s="76"/>
      <c r="C41" s="90" t="s">
        <v>3599</v>
      </c>
      <c r="D41" s="79" t="s">
        <v>82</v>
      </c>
      <c r="E41" s="13">
        <v>44423</v>
      </c>
      <c r="F41" s="77" t="s">
        <v>3181</v>
      </c>
      <c r="G41" s="13">
        <v>44428</v>
      </c>
      <c r="H41" s="78" t="s">
        <v>3182</v>
      </c>
      <c r="I41" s="15">
        <v>50</v>
      </c>
      <c r="J41" s="15">
        <v>57</v>
      </c>
      <c r="K41" s="15">
        <v>30</v>
      </c>
      <c r="L41" s="15">
        <v>13</v>
      </c>
      <c r="M41" s="84">
        <v>21.375</v>
      </c>
      <c r="N41" s="73">
        <v>22</v>
      </c>
      <c r="O41" s="64">
        <v>3000</v>
      </c>
      <c r="P41" s="65">
        <f>Table2245236891011121314151617181920212224234567891011121314151617181920212223252627[[#This Row],[PEMBULATAN]]*O41</f>
        <v>66000</v>
      </c>
    </row>
    <row r="42" spans="1:16" ht="39" customHeight="1" x14ac:dyDescent="0.2">
      <c r="A42" s="94"/>
      <c r="B42" s="76"/>
      <c r="C42" s="90" t="s">
        <v>3600</v>
      </c>
      <c r="D42" s="79" t="s">
        <v>82</v>
      </c>
      <c r="E42" s="13">
        <v>44423</v>
      </c>
      <c r="F42" s="77" t="s">
        <v>3181</v>
      </c>
      <c r="G42" s="13">
        <v>44428</v>
      </c>
      <c r="H42" s="78" t="s">
        <v>3182</v>
      </c>
      <c r="I42" s="15">
        <v>47</v>
      </c>
      <c r="J42" s="15">
        <v>42</v>
      </c>
      <c r="K42" s="15">
        <v>10</v>
      </c>
      <c r="L42" s="15">
        <v>3</v>
      </c>
      <c r="M42" s="84">
        <v>4.9349999999999996</v>
      </c>
      <c r="N42" s="73">
        <v>5</v>
      </c>
      <c r="O42" s="64">
        <v>3000</v>
      </c>
      <c r="P42" s="65">
        <f>Table2245236891011121314151617181920212224234567891011121314151617181920212223252627[[#This Row],[PEMBULATAN]]*O42</f>
        <v>15000</v>
      </c>
    </row>
    <row r="43" spans="1:16" ht="39" customHeight="1" x14ac:dyDescent="0.2">
      <c r="A43" s="94"/>
      <c r="B43" s="76"/>
      <c r="C43" s="90" t="s">
        <v>3601</v>
      </c>
      <c r="D43" s="79" t="s">
        <v>82</v>
      </c>
      <c r="E43" s="13">
        <v>44423</v>
      </c>
      <c r="F43" s="77" t="s">
        <v>3181</v>
      </c>
      <c r="G43" s="13">
        <v>44428</v>
      </c>
      <c r="H43" s="78" t="s">
        <v>3182</v>
      </c>
      <c r="I43" s="15">
        <v>93</v>
      </c>
      <c r="J43" s="15">
        <v>56</v>
      </c>
      <c r="K43" s="15">
        <v>39</v>
      </c>
      <c r="L43" s="15">
        <v>8</v>
      </c>
      <c r="M43" s="84">
        <v>50.777999999999999</v>
      </c>
      <c r="N43" s="73">
        <v>51</v>
      </c>
      <c r="O43" s="64">
        <v>3000</v>
      </c>
      <c r="P43" s="65">
        <f>Table2245236891011121314151617181920212224234567891011121314151617181920212223252627[[#This Row],[PEMBULATAN]]*O43</f>
        <v>153000</v>
      </c>
    </row>
    <row r="44" spans="1:16" ht="39" customHeight="1" x14ac:dyDescent="0.2">
      <c r="A44" s="94"/>
      <c r="B44" s="76"/>
      <c r="C44" s="90" t="s">
        <v>3602</v>
      </c>
      <c r="D44" s="79" t="s">
        <v>82</v>
      </c>
      <c r="E44" s="13">
        <v>44423</v>
      </c>
      <c r="F44" s="77" t="s">
        <v>3181</v>
      </c>
      <c r="G44" s="13">
        <v>44428</v>
      </c>
      <c r="H44" s="78" t="s">
        <v>3182</v>
      </c>
      <c r="I44" s="15">
        <v>42</v>
      </c>
      <c r="J44" s="15">
        <v>30</v>
      </c>
      <c r="K44" s="15">
        <v>14</v>
      </c>
      <c r="L44" s="15">
        <v>5</v>
      </c>
      <c r="M44" s="84">
        <v>4.41</v>
      </c>
      <c r="N44" s="73">
        <v>5</v>
      </c>
      <c r="O44" s="64">
        <v>3000</v>
      </c>
      <c r="P44" s="65">
        <f>Table2245236891011121314151617181920212224234567891011121314151617181920212223252627[[#This Row],[PEMBULATAN]]*O44</f>
        <v>15000</v>
      </c>
    </row>
    <row r="45" spans="1:16" ht="39" customHeight="1" x14ac:dyDescent="0.2">
      <c r="A45" s="94"/>
      <c r="B45" s="76"/>
      <c r="C45" s="90" t="s">
        <v>3603</v>
      </c>
      <c r="D45" s="79" t="s">
        <v>82</v>
      </c>
      <c r="E45" s="13">
        <v>44423</v>
      </c>
      <c r="F45" s="77" t="s">
        <v>3181</v>
      </c>
      <c r="G45" s="13">
        <v>44428</v>
      </c>
      <c r="H45" s="78" t="s">
        <v>3182</v>
      </c>
      <c r="I45" s="15">
        <v>61</v>
      </c>
      <c r="J45" s="15">
        <v>52</v>
      </c>
      <c r="K45" s="15">
        <v>21</v>
      </c>
      <c r="L45" s="15">
        <v>7</v>
      </c>
      <c r="M45" s="84">
        <v>16.652999999999999</v>
      </c>
      <c r="N45" s="73">
        <v>17</v>
      </c>
      <c r="O45" s="64">
        <v>3000</v>
      </c>
      <c r="P45" s="65">
        <f>Table2245236891011121314151617181920212224234567891011121314151617181920212223252627[[#This Row],[PEMBULATAN]]*O45</f>
        <v>51000</v>
      </c>
    </row>
    <row r="46" spans="1:16" ht="39" customHeight="1" x14ac:dyDescent="0.2">
      <c r="A46" s="94"/>
      <c r="B46" s="76"/>
      <c r="C46" s="90" t="s">
        <v>3604</v>
      </c>
      <c r="D46" s="79" t="s">
        <v>82</v>
      </c>
      <c r="E46" s="13">
        <v>44423</v>
      </c>
      <c r="F46" s="77" t="s">
        <v>3181</v>
      </c>
      <c r="G46" s="13">
        <v>44428</v>
      </c>
      <c r="H46" s="78" t="s">
        <v>3182</v>
      </c>
      <c r="I46" s="15">
        <v>93</v>
      </c>
      <c r="J46" s="15">
        <v>61</v>
      </c>
      <c r="K46" s="15">
        <v>32</v>
      </c>
      <c r="L46" s="15">
        <v>22</v>
      </c>
      <c r="M46" s="84">
        <v>45.384</v>
      </c>
      <c r="N46" s="73">
        <v>45</v>
      </c>
      <c r="O46" s="64">
        <v>3000</v>
      </c>
      <c r="P46" s="65">
        <f>Table2245236891011121314151617181920212224234567891011121314151617181920212223252627[[#This Row],[PEMBULATAN]]*O46</f>
        <v>135000</v>
      </c>
    </row>
    <row r="47" spans="1:16" ht="39" customHeight="1" x14ac:dyDescent="0.2">
      <c r="A47" s="94"/>
      <c r="B47" s="76"/>
      <c r="C47" s="90" t="s">
        <v>3605</v>
      </c>
      <c r="D47" s="79" t="s">
        <v>82</v>
      </c>
      <c r="E47" s="13">
        <v>44423</v>
      </c>
      <c r="F47" s="77" t="s">
        <v>3181</v>
      </c>
      <c r="G47" s="13">
        <v>44428</v>
      </c>
      <c r="H47" s="78" t="s">
        <v>3182</v>
      </c>
      <c r="I47" s="15">
        <v>89</v>
      </c>
      <c r="J47" s="15">
        <v>51</v>
      </c>
      <c r="K47" s="15">
        <v>30</v>
      </c>
      <c r="L47" s="15">
        <v>8</v>
      </c>
      <c r="M47" s="84">
        <v>34.042499999999997</v>
      </c>
      <c r="N47" s="73">
        <v>34</v>
      </c>
      <c r="O47" s="64">
        <v>3000</v>
      </c>
      <c r="P47" s="65">
        <f>Table2245236891011121314151617181920212224234567891011121314151617181920212223252627[[#This Row],[PEMBULATAN]]*O47</f>
        <v>102000</v>
      </c>
    </row>
    <row r="48" spans="1:16" ht="39" customHeight="1" x14ac:dyDescent="0.2">
      <c r="A48" s="94"/>
      <c r="B48" s="76"/>
      <c r="C48" s="90" t="s">
        <v>3606</v>
      </c>
      <c r="D48" s="79" t="s">
        <v>82</v>
      </c>
      <c r="E48" s="13">
        <v>44423</v>
      </c>
      <c r="F48" s="77" t="s">
        <v>3181</v>
      </c>
      <c r="G48" s="13">
        <v>44428</v>
      </c>
      <c r="H48" s="78" t="s">
        <v>3182</v>
      </c>
      <c r="I48" s="15">
        <v>83</v>
      </c>
      <c r="J48" s="15">
        <v>60</v>
      </c>
      <c r="K48" s="15">
        <v>28</v>
      </c>
      <c r="L48" s="15">
        <v>9</v>
      </c>
      <c r="M48" s="84">
        <v>34.86</v>
      </c>
      <c r="N48" s="73">
        <v>35</v>
      </c>
      <c r="O48" s="64">
        <v>3000</v>
      </c>
      <c r="P48" s="65">
        <f>Table2245236891011121314151617181920212224234567891011121314151617181920212223252627[[#This Row],[PEMBULATAN]]*O48</f>
        <v>105000</v>
      </c>
    </row>
    <row r="49" spans="1:16" ht="39" customHeight="1" x14ac:dyDescent="0.2">
      <c r="A49" s="94"/>
      <c r="B49" s="76"/>
      <c r="C49" s="90" t="s">
        <v>3607</v>
      </c>
      <c r="D49" s="79" t="s">
        <v>82</v>
      </c>
      <c r="E49" s="13">
        <v>44423</v>
      </c>
      <c r="F49" s="77" t="s">
        <v>3181</v>
      </c>
      <c r="G49" s="13">
        <v>44428</v>
      </c>
      <c r="H49" s="78" t="s">
        <v>3182</v>
      </c>
      <c r="I49" s="15">
        <v>63</v>
      </c>
      <c r="J49" s="15">
        <v>60</v>
      </c>
      <c r="K49" s="15">
        <v>30</v>
      </c>
      <c r="L49" s="15">
        <v>9</v>
      </c>
      <c r="M49" s="84">
        <v>28.35</v>
      </c>
      <c r="N49" s="73">
        <v>29</v>
      </c>
      <c r="O49" s="64">
        <v>3000</v>
      </c>
      <c r="P49" s="65">
        <f>Table2245236891011121314151617181920212224234567891011121314151617181920212223252627[[#This Row],[PEMBULATAN]]*O49</f>
        <v>87000</v>
      </c>
    </row>
    <row r="50" spans="1:16" ht="39" customHeight="1" x14ac:dyDescent="0.2">
      <c r="A50" s="94"/>
      <c r="B50" s="76"/>
      <c r="C50" s="90" t="s">
        <v>3608</v>
      </c>
      <c r="D50" s="79" t="s">
        <v>82</v>
      </c>
      <c r="E50" s="13">
        <v>44423</v>
      </c>
      <c r="F50" s="77" t="s">
        <v>3181</v>
      </c>
      <c r="G50" s="13">
        <v>44428</v>
      </c>
      <c r="H50" s="78" t="s">
        <v>3182</v>
      </c>
      <c r="I50" s="15">
        <v>51</v>
      </c>
      <c r="J50" s="15">
        <v>37</v>
      </c>
      <c r="K50" s="15">
        <v>15</v>
      </c>
      <c r="L50" s="15">
        <v>3</v>
      </c>
      <c r="M50" s="84">
        <v>7.0762499999999999</v>
      </c>
      <c r="N50" s="73">
        <v>7</v>
      </c>
      <c r="O50" s="64">
        <v>3000</v>
      </c>
      <c r="P50" s="65">
        <f>Table2245236891011121314151617181920212224234567891011121314151617181920212223252627[[#This Row],[PEMBULATAN]]*O50</f>
        <v>21000</v>
      </c>
    </row>
    <row r="51" spans="1:16" ht="39" customHeight="1" x14ac:dyDescent="0.2">
      <c r="A51" s="94"/>
      <c r="B51" s="76"/>
      <c r="C51" s="90" t="s">
        <v>3609</v>
      </c>
      <c r="D51" s="79" t="s">
        <v>82</v>
      </c>
      <c r="E51" s="13">
        <v>44423</v>
      </c>
      <c r="F51" s="77" t="s">
        <v>3181</v>
      </c>
      <c r="G51" s="13">
        <v>44428</v>
      </c>
      <c r="H51" s="78" t="s">
        <v>3182</v>
      </c>
      <c r="I51" s="15">
        <v>80</v>
      </c>
      <c r="J51" s="15">
        <v>57</v>
      </c>
      <c r="K51" s="15">
        <v>19</v>
      </c>
      <c r="L51" s="15">
        <v>10</v>
      </c>
      <c r="M51" s="84">
        <v>21.66</v>
      </c>
      <c r="N51" s="73">
        <v>22</v>
      </c>
      <c r="O51" s="64">
        <v>3000</v>
      </c>
      <c r="P51" s="65">
        <f>Table2245236891011121314151617181920212224234567891011121314151617181920212223252627[[#This Row],[PEMBULATAN]]*O51</f>
        <v>66000</v>
      </c>
    </row>
    <row r="52" spans="1:16" ht="39" customHeight="1" x14ac:dyDescent="0.2">
      <c r="A52" s="94"/>
      <c r="B52" s="76"/>
      <c r="C52" s="90" t="s">
        <v>3610</v>
      </c>
      <c r="D52" s="79" t="s">
        <v>82</v>
      </c>
      <c r="E52" s="13">
        <v>44423</v>
      </c>
      <c r="F52" s="77" t="s">
        <v>3181</v>
      </c>
      <c r="G52" s="13">
        <v>44428</v>
      </c>
      <c r="H52" s="78" t="s">
        <v>3182</v>
      </c>
      <c r="I52" s="15">
        <v>85</v>
      </c>
      <c r="J52" s="15">
        <v>57</v>
      </c>
      <c r="K52" s="15">
        <v>31</v>
      </c>
      <c r="L52" s="15">
        <v>9</v>
      </c>
      <c r="M52" s="84">
        <v>37.548749999999998</v>
      </c>
      <c r="N52" s="73">
        <v>38</v>
      </c>
      <c r="O52" s="64">
        <v>3000</v>
      </c>
      <c r="P52" s="65">
        <f>Table2245236891011121314151617181920212224234567891011121314151617181920212223252627[[#This Row],[PEMBULATAN]]*O52</f>
        <v>114000</v>
      </c>
    </row>
    <row r="53" spans="1:16" ht="39" customHeight="1" x14ac:dyDescent="0.2">
      <c r="A53" s="94"/>
      <c r="B53" s="76"/>
      <c r="C53" s="90" t="s">
        <v>3611</v>
      </c>
      <c r="D53" s="79" t="s">
        <v>82</v>
      </c>
      <c r="E53" s="13">
        <v>44423</v>
      </c>
      <c r="F53" s="77" t="s">
        <v>3181</v>
      </c>
      <c r="G53" s="13">
        <v>44428</v>
      </c>
      <c r="H53" s="78" t="s">
        <v>3182</v>
      </c>
      <c r="I53" s="15">
        <v>82</v>
      </c>
      <c r="J53" s="15">
        <v>57</v>
      </c>
      <c r="K53" s="15">
        <v>18</v>
      </c>
      <c r="L53" s="15">
        <v>11</v>
      </c>
      <c r="M53" s="84">
        <v>21.033000000000001</v>
      </c>
      <c r="N53" s="73">
        <v>21</v>
      </c>
      <c r="O53" s="64">
        <v>3000</v>
      </c>
      <c r="P53" s="65">
        <f>Table2245236891011121314151617181920212224234567891011121314151617181920212223252627[[#This Row],[PEMBULATAN]]*O53</f>
        <v>63000</v>
      </c>
    </row>
    <row r="54" spans="1:16" ht="39" customHeight="1" x14ac:dyDescent="0.2">
      <c r="A54" s="94"/>
      <c r="B54" s="76"/>
      <c r="C54" s="90" t="s">
        <v>3612</v>
      </c>
      <c r="D54" s="79" t="s">
        <v>82</v>
      </c>
      <c r="E54" s="13">
        <v>44423</v>
      </c>
      <c r="F54" s="77" t="s">
        <v>3181</v>
      </c>
      <c r="G54" s="13">
        <v>44428</v>
      </c>
      <c r="H54" s="78" t="s">
        <v>3182</v>
      </c>
      <c r="I54" s="15">
        <v>76</v>
      </c>
      <c r="J54" s="15">
        <v>52</v>
      </c>
      <c r="K54" s="15">
        <v>31</v>
      </c>
      <c r="L54" s="15">
        <v>12</v>
      </c>
      <c r="M54" s="84">
        <v>30.628</v>
      </c>
      <c r="N54" s="73">
        <v>31</v>
      </c>
      <c r="O54" s="64">
        <v>3000</v>
      </c>
      <c r="P54" s="65">
        <f>Table2245236891011121314151617181920212224234567891011121314151617181920212223252627[[#This Row],[PEMBULATAN]]*O54</f>
        <v>93000</v>
      </c>
    </row>
    <row r="55" spans="1:16" ht="39" customHeight="1" x14ac:dyDescent="0.2">
      <c r="A55" s="94"/>
      <c r="B55" s="76"/>
      <c r="C55" s="90" t="s">
        <v>3613</v>
      </c>
      <c r="D55" s="79" t="s">
        <v>82</v>
      </c>
      <c r="E55" s="13">
        <v>44423</v>
      </c>
      <c r="F55" s="77" t="s">
        <v>3181</v>
      </c>
      <c r="G55" s="13">
        <v>44428</v>
      </c>
      <c r="H55" s="78" t="s">
        <v>3182</v>
      </c>
      <c r="I55" s="15">
        <v>98</v>
      </c>
      <c r="J55" s="15">
        <v>50</v>
      </c>
      <c r="K55" s="15">
        <v>32</v>
      </c>
      <c r="L55" s="15">
        <v>14</v>
      </c>
      <c r="M55" s="84">
        <v>39.200000000000003</v>
      </c>
      <c r="N55" s="73">
        <v>39</v>
      </c>
      <c r="O55" s="64">
        <v>3000</v>
      </c>
      <c r="P55" s="65">
        <f>Table2245236891011121314151617181920212224234567891011121314151617181920212223252627[[#This Row],[PEMBULATAN]]*O55</f>
        <v>117000</v>
      </c>
    </row>
    <row r="56" spans="1:16" ht="39" customHeight="1" x14ac:dyDescent="0.2">
      <c r="A56" s="94"/>
      <c r="B56" s="76"/>
      <c r="C56" s="90" t="s">
        <v>3614</v>
      </c>
      <c r="D56" s="79" t="s">
        <v>82</v>
      </c>
      <c r="E56" s="13">
        <v>44423</v>
      </c>
      <c r="F56" s="77" t="s">
        <v>3181</v>
      </c>
      <c r="G56" s="13">
        <v>44428</v>
      </c>
      <c r="H56" s="78" t="s">
        <v>3182</v>
      </c>
      <c r="I56" s="15">
        <v>75</v>
      </c>
      <c r="J56" s="15">
        <v>50</v>
      </c>
      <c r="K56" s="15">
        <v>21</v>
      </c>
      <c r="L56" s="15">
        <v>8</v>
      </c>
      <c r="M56" s="84">
        <v>19.6875</v>
      </c>
      <c r="N56" s="73">
        <v>20</v>
      </c>
      <c r="O56" s="64">
        <v>3000</v>
      </c>
      <c r="P56" s="65">
        <f>Table2245236891011121314151617181920212224234567891011121314151617181920212223252627[[#This Row],[PEMBULATAN]]*O56</f>
        <v>60000</v>
      </c>
    </row>
    <row r="57" spans="1:16" ht="39" customHeight="1" x14ac:dyDescent="0.2">
      <c r="A57" s="94"/>
      <c r="B57" s="76"/>
      <c r="C57" s="90" t="s">
        <v>3615</v>
      </c>
      <c r="D57" s="79" t="s">
        <v>82</v>
      </c>
      <c r="E57" s="13">
        <v>44423</v>
      </c>
      <c r="F57" s="77" t="s">
        <v>3181</v>
      </c>
      <c r="G57" s="13">
        <v>44428</v>
      </c>
      <c r="H57" s="78" t="s">
        <v>3182</v>
      </c>
      <c r="I57" s="15">
        <v>80</v>
      </c>
      <c r="J57" s="15">
        <v>53</v>
      </c>
      <c r="K57" s="15">
        <v>26</v>
      </c>
      <c r="L57" s="15">
        <v>16</v>
      </c>
      <c r="M57" s="84">
        <v>27.56</v>
      </c>
      <c r="N57" s="73">
        <v>28</v>
      </c>
      <c r="O57" s="64">
        <v>3000</v>
      </c>
      <c r="P57" s="65">
        <f>Table2245236891011121314151617181920212224234567891011121314151617181920212223252627[[#This Row],[PEMBULATAN]]*O57</f>
        <v>84000</v>
      </c>
    </row>
    <row r="58" spans="1:16" ht="39" customHeight="1" x14ac:dyDescent="0.2">
      <c r="A58" s="94"/>
      <c r="B58" s="76"/>
      <c r="C58" s="90" t="s">
        <v>3616</v>
      </c>
      <c r="D58" s="79" t="s">
        <v>82</v>
      </c>
      <c r="E58" s="13">
        <v>44423</v>
      </c>
      <c r="F58" s="77" t="s">
        <v>3181</v>
      </c>
      <c r="G58" s="13">
        <v>44428</v>
      </c>
      <c r="H58" s="78" t="s">
        <v>3182</v>
      </c>
      <c r="I58" s="15">
        <v>42</v>
      </c>
      <c r="J58" s="15">
        <v>33</v>
      </c>
      <c r="K58" s="15">
        <v>16</v>
      </c>
      <c r="L58" s="15">
        <v>3</v>
      </c>
      <c r="M58" s="84">
        <v>5.5439999999999996</v>
      </c>
      <c r="N58" s="73">
        <v>6</v>
      </c>
      <c r="O58" s="64">
        <v>3000</v>
      </c>
      <c r="P58" s="65">
        <f>Table2245236891011121314151617181920212224234567891011121314151617181920212223252627[[#This Row],[PEMBULATAN]]*O58</f>
        <v>18000</v>
      </c>
    </row>
    <row r="59" spans="1:16" ht="39" customHeight="1" x14ac:dyDescent="0.2">
      <c r="A59" s="94"/>
      <c r="B59" s="76"/>
      <c r="C59" s="90" t="s">
        <v>3617</v>
      </c>
      <c r="D59" s="79" t="s">
        <v>82</v>
      </c>
      <c r="E59" s="13">
        <v>44423</v>
      </c>
      <c r="F59" s="77" t="s">
        <v>3181</v>
      </c>
      <c r="G59" s="13">
        <v>44428</v>
      </c>
      <c r="H59" s="78" t="s">
        <v>3182</v>
      </c>
      <c r="I59" s="15">
        <v>102</v>
      </c>
      <c r="J59" s="15">
        <v>62</v>
      </c>
      <c r="K59" s="15">
        <v>32</v>
      </c>
      <c r="L59" s="15">
        <v>23</v>
      </c>
      <c r="M59" s="84">
        <v>50.591999999999999</v>
      </c>
      <c r="N59" s="73">
        <v>51</v>
      </c>
      <c r="O59" s="64">
        <v>3000</v>
      </c>
      <c r="P59" s="65">
        <f>Table2245236891011121314151617181920212224234567891011121314151617181920212223252627[[#This Row],[PEMBULATAN]]*O59</f>
        <v>153000</v>
      </c>
    </row>
    <row r="60" spans="1:16" ht="39" customHeight="1" x14ac:dyDescent="0.2">
      <c r="A60" s="94"/>
      <c r="B60" s="76"/>
      <c r="C60" s="90" t="s">
        <v>3618</v>
      </c>
      <c r="D60" s="79" t="s">
        <v>82</v>
      </c>
      <c r="E60" s="13">
        <v>44423</v>
      </c>
      <c r="F60" s="77" t="s">
        <v>3181</v>
      </c>
      <c r="G60" s="13">
        <v>44428</v>
      </c>
      <c r="H60" s="78" t="s">
        <v>3182</v>
      </c>
      <c r="I60" s="15">
        <v>90</v>
      </c>
      <c r="J60" s="15">
        <v>52</v>
      </c>
      <c r="K60" s="15">
        <v>16</v>
      </c>
      <c r="L60" s="15">
        <v>11</v>
      </c>
      <c r="M60" s="84">
        <v>18.72</v>
      </c>
      <c r="N60" s="73">
        <v>19</v>
      </c>
      <c r="O60" s="64">
        <v>3000</v>
      </c>
      <c r="P60" s="65">
        <f>Table2245236891011121314151617181920212224234567891011121314151617181920212223252627[[#This Row],[PEMBULATAN]]*O60</f>
        <v>57000</v>
      </c>
    </row>
    <row r="61" spans="1:16" ht="39" customHeight="1" x14ac:dyDescent="0.2">
      <c r="A61" s="94"/>
      <c r="B61" s="76"/>
      <c r="C61" s="90" t="s">
        <v>3619</v>
      </c>
      <c r="D61" s="79" t="s">
        <v>82</v>
      </c>
      <c r="E61" s="13">
        <v>44423</v>
      </c>
      <c r="F61" s="77" t="s">
        <v>3181</v>
      </c>
      <c r="G61" s="13">
        <v>44428</v>
      </c>
      <c r="H61" s="78" t="s">
        <v>3182</v>
      </c>
      <c r="I61" s="15">
        <v>80</v>
      </c>
      <c r="J61" s="15">
        <v>58</v>
      </c>
      <c r="K61" s="15">
        <v>32</v>
      </c>
      <c r="L61" s="15">
        <v>20</v>
      </c>
      <c r="M61" s="84">
        <v>37.119999999999997</v>
      </c>
      <c r="N61" s="73">
        <v>37</v>
      </c>
      <c r="O61" s="64">
        <v>3000</v>
      </c>
      <c r="P61" s="65">
        <f>Table2245236891011121314151617181920212224234567891011121314151617181920212223252627[[#This Row],[PEMBULATAN]]*O61</f>
        <v>111000</v>
      </c>
    </row>
    <row r="62" spans="1:16" ht="39" customHeight="1" x14ac:dyDescent="0.2">
      <c r="A62" s="94"/>
      <c r="B62" s="76"/>
      <c r="C62" s="90" t="s">
        <v>3620</v>
      </c>
      <c r="D62" s="79" t="s">
        <v>82</v>
      </c>
      <c r="E62" s="13">
        <v>44423</v>
      </c>
      <c r="F62" s="77" t="s">
        <v>3181</v>
      </c>
      <c r="G62" s="13">
        <v>44428</v>
      </c>
      <c r="H62" s="78" t="s">
        <v>3182</v>
      </c>
      <c r="I62" s="15">
        <v>96</v>
      </c>
      <c r="J62" s="15">
        <v>60</v>
      </c>
      <c r="K62" s="15">
        <v>27</v>
      </c>
      <c r="L62" s="15">
        <v>15</v>
      </c>
      <c r="M62" s="84">
        <v>38.880000000000003</v>
      </c>
      <c r="N62" s="73">
        <v>39</v>
      </c>
      <c r="O62" s="64">
        <v>3000</v>
      </c>
      <c r="P62" s="65">
        <f>Table2245236891011121314151617181920212224234567891011121314151617181920212223252627[[#This Row],[PEMBULATAN]]*O62</f>
        <v>117000</v>
      </c>
    </row>
    <row r="63" spans="1:16" ht="39" customHeight="1" x14ac:dyDescent="0.2">
      <c r="A63" s="94"/>
      <c r="B63" s="76"/>
      <c r="C63" s="90" t="s">
        <v>3621</v>
      </c>
      <c r="D63" s="79" t="s">
        <v>82</v>
      </c>
      <c r="E63" s="13">
        <v>44423</v>
      </c>
      <c r="F63" s="77" t="s">
        <v>3181</v>
      </c>
      <c r="G63" s="13">
        <v>44428</v>
      </c>
      <c r="H63" s="78" t="s">
        <v>3182</v>
      </c>
      <c r="I63" s="15">
        <v>50</v>
      </c>
      <c r="J63" s="15">
        <v>25</v>
      </c>
      <c r="K63" s="15">
        <v>16</v>
      </c>
      <c r="L63" s="15">
        <v>9</v>
      </c>
      <c r="M63" s="84">
        <v>5</v>
      </c>
      <c r="N63" s="73">
        <v>9</v>
      </c>
      <c r="O63" s="64">
        <v>3000</v>
      </c>
      <c r="P63" s="65">
        <f>Table2245236891011121314151617181920212224234567891011121314151617181920212223252627[[#This Row],[PEMBULATAN]]*O63</f>
        <v>27000</v>
      </c>
    </row>
    <row r="64" spans="1:16" ht="39" customHeight="1" x14ac:dyDescent="0.2">
      <c r="A64" s="94"/>
      <c r="B64" s="76"/>
      <c r="C64" s="90" t="s">
        <v>3622</v>
      </c>
      <c r="D64" s="79" t="s">
        <v>82</v>
      </c>
      <c r="E64" s="13">
        <v>44423</v>
      </c>
      <c r="F64" s="77" t="s">
        <v>3181</v>
      </c>
      <c r="G64" s="13">
        <v>44428</v>
      </c>
      <c r="H64" s="78" t="s">
        <v>3182</v>
      </c>
      <c r="I64" s="15">
        <v>90</v>
      </c>
      <c r="J64" s="15">
        <v>53</v>
      </c>
      <c r="K64" s="15">
        <v>31</v>
      </c>
      <c r="L64" s="15">
        <v>18</v>
      </c>
      <c r="M64" s="84">
        <v>36.967500000000001</v>
      </c>
      <c r="N64" s="73">
        <v>37</v>
      </c>
      <c r="O64" s="64">
        <v>3000</v>
      </c>
      <c r="P64" s="65">
        <f>Table2245236891011121314151617181920212224234567891011121314151617181920212223252627[[#This Row],[PEMBULATAN]]*O64</f>
        <v>111000</v>
      </c>
    </row>
    <row r="65" spans="1:16" ht="39" customHeight="1" x14ac:dyDescent="0.2">
      <c r="A65" s="94"/>
      <c r="B65" s="76"/>
      <c r="C65" s="90" t="s">
        <v>3623</v>
      </c>
      <c r="D65" s="79" t="s">
        <v>82</v>
      </c>
      <c r="E65" s="13">
        <v>44423</v>
      </c>
      <c r="F65" s="77" t="s">
        <v>3181</v>
      </c>
      <c r="G65" s="13">
        <v>44428</v>
      </c>
      <c r="H65" s="78" t="s">
        <v>3182</v>
      </c>
      <c r="I65" s="15">
        <v>68</v>
      </c>
      <c r="J65" s="15">
        <v>51</v>
      </c>
      <c r="K65" s="15">
        <v>30</v>
      </c>
      <c r="L65" s="15">
        <v>12</v>
      </c>
      <c r="M65" s="84">
        <v>26.01</v>
      </c>
      <c r="N65" s="73">
        <v>26</v>
      </c>
      <c r="O65" s="64">
        <v>3000</v>
      </c>
      <c r="P65" s="65">
        <f>Table2245236891011121314151617181920212224234567891011121314151617181920212223252627[[#This Row],[PEMBULATAN]]*O65</f>
        <v>78000</v>
      </c>
    </row>
    <row r="66" spans="1:16" ht="39" customHeight="1" x14ac:dyDescent="0.2">
      <c r="A66" s="94"/>
      <c r="B66" s="76"/>
      <c r="C66" s="90" t="s">
        <v>3624</v>
      </c>
      <c r="D66" s="79" t="s">
        <v>82</v>
      </c>
      <c r="E66" s="13">
        <v>44423</v>
      </c>
      <c r="F66" s="77" t="s">
        <v>3181</v>
      </c>
      <c r="G66" s="13">
        <v>44428</v>
      </c>
      <c r="H66" s="78" t="s">
        <v>3182</v>
      </c>
      <c r="I66" s="15">
        <v>50</v>
      </c>
      <c r="J66" s="15">
        <v>34</v>
      </c>
      <c r="K66" s="15">
        <v>15</v>
      </c>
      <c r="L66" s="15">
        <v>5</v>
      </c>
      <c r="M66" s="84">
        <v>6.375</v>
      </c>
      <c r="N66" s="73">
        <v>7</v>
      </c>
      <c r="O66" s="64">
        <v>3000</v>
      </c>
      <c r="P66" s="65">
        <f>Table2245236891011121314151617181920212224234567891011121314151617181920212223252627[[#This Row],[PEMBULATAN]]*O66</f>
        <v>21000</v>
      </c>
    </row>
    <row r="67" spans="1:16" ht="39" customHeight="1" x14ac:dyDescent="0.2">
      <c r="A67" s="94"/>
      <c r="B67" s="76"/>
      <c r="C67" s="90" t="s">
        <v>3625</v>
      </c>
      <c r="D67" s="79" t="s">
        <v>82</v>
      </c>
      <c r="E67" s="13">
        <v>44423</v>
      </c>
      <c r="F67" s="77" t="s">
        <v>3181</v>
      </c>
      <c r="G67" s="13">
        <v>44428</v>
      </c>
      <c r="H67" s="78" t="s">
        <v>3182</v>
      </c>
      <c r="I67" s="15">
        <v>37</v>
      </c>
      <c r="J67" s="15">
        <v>37</v>
      </c>
      <c r="K67" s="15">
        <v>12</v>
      </c>
      <c r="L67" s="15">
        <v>3</v>
      </c>
      <c r="M67" s="84">
        <v>4.1070000000000002</v>
      </c>
      <c r="N67" s="73">
        <v>4</v>
      </c>
      <c r="O67" s="64">
        <v>3000</v>
      </c>
      <c r="P67" s="65">
        <f>Table2245236891011121314151617181920212224234567891011121314151617181920212223252627[[#This Row],[PEMBULATAN]]*O67</f>
        <v>12000</v>
      </c>
    </row>
    <row r="68" spans="1:16" ht="39" customHeight="1" x14ac:dyDescent="0.2">
      <c r="A68" s="94"/>
      <c r="B68" s="76"/>
      <c r="C68" s="90" t="s">
        <v>3626</v>
      </c>
      <c r="D68" s="79" t="s">
        <v>82</v>
      </c>
      <c r="E68" s="13">
        <v>44423</v>
      </c>
      <c r="F68" s="77" t="s">
        <v>3181</v>
      </c>
      <c r="G68" s="13">
        <v>44428</v>
      </c>
      <c r="H68" s="78" t="s">
        <v>3182</v>
      </c>
      <c r="I68" s="15">
        <v>8</v>
      </c>
      <c r="J68" s="15">
        <v>5</v>
      </c>
      <c r="K68" s="15">
        <v>5</v>
      </c>
      <c r="L68" s="15">
        <v>1</v>
      </c>
      <c r="M68" s="84">
        <v>0.05</v>
      </c>
      <c r="N68" s="73">
        <v>1</v>
      </c>
      <c r="O68" s="64">
        <v>3000</v>
      </c>
      <c r="P68" s="65">
        <f>Table2245236891011121314151617181920212224234567891011121314151617181920212223252627[[#This Row],[PEMBULATAN]]*O68</f>
        <v>3000</v>
      </c>
    </row>
    <row r="69" spans="1:16" ht="39" customHeight="1" x14ac:dyDescent="0.2">
      <c r="A69" s="94"/>
      <c r="B69" s="76"/>
      <c r="C69" s="90" t="s">
        <v>3627</v>
      </c>
      <c r="D69" s="79" t="s">
        <v>82</v>
      </c>
      <c r="E69" s="13">
        <v>44423</v>
      </c>
      <c r="F69" s="77" t="s">
        <v>3181</v>
      </c>
      <c r="G69" s="13">
        <v>44428</v>
      </c>
      <c r="H69" s="78" t="s">
        <v>3182</v>
      </c>
      <c r="I69" s="15">
        <v>80</v>
      </c>
      <c r="J69" s="15">
        <v>61</v>
      </c>
      <c r="K69" s="15">
        <v>20</v>
      </c>
      <c r="L69" s="15">
        <v>10</v>
      </c>
      <c r="M69" s="84">
        <v>24.4</v>
      </c>
      <c r="N69" s="73">
        <v>25</v>
      </c>
      <c r="O69" s="64">
        <v>3000</v>
      </c>
      <c r="P69" s="65">
        <f>Table2245236891011121314151617181920212224234567891011121314151617181920212223252627[[#This Row],[PEMBULATAN]]*O69</f>
        <v>75000</v>
      </c>
    </row>
    <row r="70" spans="1:16" ht="39" customHeight="1" x14ac:dyDescent="0.2">
      <c r="A70" s="94"/>
      <c r="B70" s="76"/>
      <c r="C70" s="90" t="s">
        <v>3628</v>
      </c>
      <c r="D70" s="79" t="s">
        <v>82</v>
      </c>
      <c r="E70" s="13">
        <v>44423</v>
      </c>
      <c r="F70" s="77" t="s">
        <v>3181</v>
      </c>
      <c r="G70" s="13">
        <v>44428</v>
      </c>
      <c r="H70" s="78" t="s">
        <v>3182</v>
      </c>
      <c r="I70" s="15">
        <v>92</v>
      </c>
      <c r="J70" s="15">
        <v>58</v>
      </c>
      <c r="K70" s="15">
        <v>26</v>
      </c>
      <c r="L70" s="15">
        <v>14</v>
      </c>
      <c r="M70" s="84">
        <v>34.683999999999997</v>
      </c>
      <c r="N70" s="73">
        <v>35</v>
      </c>
      <c r="O70" s="64">
        <v>3000</v>
      </c>
      <c r="P70" s="65">
        <f>Table2245236891011121314151617181920212224234567891011121314151617181920212223252627[[#This Row],[PEMBULATAN]]*O70</f>
        <v>105000</v>
      </c>
    </row>
    <row r="71" spans="1:16" ht="39" customHeight="1" x14ac:dyDescent="0.2">
      <c r="A71" s="94"/>
      <c r="B71" s="76"/>
      <c r="C71" s="90" t="s">
        <v>3629</v>
      </c>
      <c r="D71" s="79" t="s">
        <v>82</v>
      </c>
      <c r="E71" s="13">
        <v>44423</v>
      </c>
      <c r="F71" s="77" t="s">
        <v>3181</v>
      </c>
      <c r="G71" s="13">
        <v>44428</v>
      </c>
      <c r="H71" s="78" t="s">
        <v>3182</v>
      </c>
      <c r="I71" s="15">
        <v>72</v>
      </c>
      <c r="J71" s="15">
        <v>53</v>
      </c>
      <c r="K71" s="15">
        <v>23</v>
      </c>
      <c r="L71" s="15">
        <v>10</v>
      </c>
      <c r="M71" s="84">
        <v>21.942</v>
      </c>
      <c r="N71" s="73">
        <v>22</v>
      </c>
      <c r="O71" s="64">
        <v>3000</v>
      </c>
      <c r="P71" s="65">
        <f>Table2245236891011121314151617181920212224234567891011121314151617181920212223252627[[#This Row],[PEMBULATAN]]*O71</f>
        <v>66000</v>
      </c>
    </row>
    <row r="72" spans="1:16" ht="39" customHeight="1" x14ac:dyDescent="0.2">
      <c r="A72" s="94"/>
      <c r="B72" s="76"/>
      <c r="C72" s="90" t="s">
        <v>3630</v>
      </c>
      <c r="D72" s="79" t="s">
        <v>82</v>
      </c>
      <c r="E72" s="13">
        <v>44423</v>
      </c>
      <c r="F72" s="77" t="s">
        <v>3181</v>
      </c>
      <c r="G72" s="13">
        <v>44428</v>
      </c>
      <c r="H72" s="78" t="s">
        <v>3182</v>
      </c>
      <c r="I72" s="15">
        <v>82</v>
      </c>
      <c r="J72" s="15">
        <v>53</v>
      </c>
      <c r="K72" s="15">
        <v>23</v>
      </c>
      <c r="L72" s="15">
        <v>14</v>
      </c>
      <c r="M72" s="84">
        <v>24.9895</v>
      </c>
      <c r="N72" s="73">
        <v>25</v>
      </c>
      <c r="O72" s="64">
        <v>3000</v>
      </c>
      <c r="P72" s="65">
        <f>Table2245236891011121314151617181920212224234567891011121314151617181920212223252627[[#This Row],[PEMBULATAN]]*O72</f>
        <v>75000</v>
      </c>
    </row>
    <row r="73" spans="1:16" ht="39" customHeight="1" x14ac:dyDescent="0.2">
      <c r="A73" s="94"/>
      <c r="B73" s="76"/>
      <c r="C73" s="90" t="s">
        <v>3631</v>
      </c>
      <c r="D73" s="79" t="s">
        <v>82</v>
      </c>
      <c r="E73" s="13">
        <v>44423</v>
      </c>
      <c r="F73" s="77" t="s">
        <v>3181</v>
      </c>
      <c r="G73" s="13">
        <v>44428</v>
      </c>
      <c r="H73" s="78" t="s">
        <v>3182</v>
      </c>
      <c r="I73" s="15">
        <v>62</v>
      </c>
      <c r="J73" s="15">
        <v>62</v>
      </c>
      <c r="K73" s="15">
        <v>20</v>
      </c>
      <c r="L73" s="15">
        <v>16</v>
      </c>
      <c r="M73" s="84">
        <v>19.22</v>
      </c>
      <c r="N73" s="73">
        <v>19</v>
      </c>
      <c r="O73" s="64">
        <v>3000</v>
      </c>
      <c r="P73" s="65">
        <f>Table2245236891011121314151617181920212224234567891011121314151617181920212223252627[[#This Row],[PEMBULATAN]]*O73</f>
        <v>57000</v>
      </c>
    </row>
    <row r="74" spans="1:16" ht="39" customHeight="1" x14ac:dyDescent="0.2">
      <c r="A74" s="94"/>
      <c r="B74" s="76"/>
      <c r="C74" s="90" t="s">
        <v>3632</v>
      </c>
      <c r="D74" s="79" t="s">
        <v>82</v>
      </c>
      <c r="E74" s="13">
        <v>44423</v>
      </c>
      <c r="F74" s="77" t="s">
        <v>3181</v>
      </c>
      <c r="G74" s="13">
        <v>44428</v>
      </c>
      <c r="H74" s="78" t="s">
        <v>3182</v>
      </c>
      <c r="I74" s="15">
        <v>54</v>
      </c>
      <c r="J74" s="15">
        <v>45</v>
      </c>
      <c r="K74" s="15">
        <v>13</v>
      </c>
      <c r="L74" s="15">
        <v>4</v>
      </c>
      <c r="M74" s="84">
        <v>7.8975</v>
      </c>
      <c r="N74" s="73">
        <v>8</v>
      </c>
      <c r="O74" s="64">
        <v>3000</v>
      </c>
      <c r="P74" s="65">
        <f>Table2245236891011121314151617181920212224234567891011121314151617181920212223252627[[#This Row],[PEMBULATAN]]*O74</f>
        <v>24000</v>
      </c>
    </row>
    <row r="75" spans="1:16" ht="39" customHeight="1" x14ac:dyDescent="0.2">
      <c r="A75" s="94"/>
      <c r="B75" s="76"/>
      <c r="C75" s="90" t="s">
        <v>3633</v>
      </c>
      <c r="D75" s="79" t="s">
        <v>82</v>
      </c>
      <c r="E75" s="13">
        <v>44423</v>
      </c>
      <c r="F75" s="77" t="s">
        <v>3181</v>
      </c>
      <c r="G75" s="13">
        <v>44428</v>
      </c>
      <c r="H75" s="78" t="s">
        <v>3182</v>
      </c>
      <c r="I75" s="15">
        <v>60</v>
      </c>
      <c r="J75" s="15">
        <v>51</v>
      </c>
      <c r="K75" s="15">
        <v>21</v>
      </c>
      <c r="L75" s="15">
        <v>7</v>
      </c>
      <c r="M75" s="84">
        <v>16.065000000000001</v>
      </c>
      <c r="N75" s="73">
        <v>16</v>
      </c>
      <c r="O75" s="64">
        <v>3000</v>
      </c>
      <c r="P75" s="65">
        <f>Table2245236891011121314151617181920212224234567891011121314151617181920212223252627[[#This Row],[PEMBULATAN]]*O75</f>
        <v>48000</v>
      </c>
    </row>
    <row r="76" spans="1:16" ht="39" customHeight="1" x14ac:dyDescent="0.2">
      <c r="A76" s="94"/>
      <c r="B76" s="76"/>
      <c r="C76" s="90" t="s">
        <v>3634</v>
      </c>
      <c r="D76" s="79" t="s">
        <v>82</v>
      </c>
      <c r="E76" s="13">
        <v>44423</v>
      </c>
      <c r="F76" s="77" t="s">
        <v>3181</v>
      </c>
      <c r="G76" s="13">
        <v>44428</v>
      </c>
      <c r="H76" s="78" t="s">
        <v>3182</v>
      </c>
      <c r="I76" s="15">
        <v>60</v>
      </c>
      <c r="J76" s="15">
        <v>53</v>
      </c>
      <c r="K76" s="15">
        <v>19</v>
      </c>
      <c r="L76" s="15">
        <v>6</v>
      </c>
      <c r="M76" s="84">
        <v>15.105</v>
      </c>
      <c r="N76" s="73">
        <v>15</v>
      </c>
      <c r="O76" s="64">
        <v>3000</v>
      </c>
      <c r="P76" s="65">
        <f>Table2245236891011121314151617181920212224234567891011121314151617181920212223252627[[#This Row],[PEMBULATAN]]*O76</f>
        <v>45000</v>
      </c>
    </row>
    <row r="77" spans="1:16" ht="39" customHeight="1" x14ac:dyDescent="0.2">
      <c r="A77" s="94"/>
      <c r="B77" s="76"/>
      <c r="C77" s="90" t="s">
        <v>3635</v>
      </c>
      <c r="D77" s="79" t="s">
        <v>82</v>
      </c>
      <c r="E77" s="13">
        <v>44423</v>
      </c>
      <c r="F77" s="77" t="s">
        <v>3181</v>
      </c>
      <c r="G77" s="13">
        <v>44428</v>
      </c>
      <c r="H77" s="78" t="s">
        <v>3182</v>
      </c>
      <c r="I77" s="15">
        <v>72</v>
      </c>
      <c r="J77" s="15">
        <v>47</v>
      </c>
      <c r="K77" s="15">
        <v>21</v>
      </c>
      <c r="L77" s="15">
        <v>11</v>
      </c>
      <c r="M77" s="84">
        <v>17.765999999999998</v>
      </c>
      <c r="N77" s="73">
        <v>18</v>
      </c>
      <c r="O77" s="64">
        <v>3000</v>
      </c>
      <c r="P77" s="65">
        <f>Table2245236891011121314151617181920212224234567891011121314151617181920212223252627[[#This Row],[PEMBULATAN]]*O77</f>
        <v>54000</v>
      </c>
    </row>
    <row r="78" spans="1:16" ht="39" customHeight="1" x14ac:dyDescent="0.2">
      <c r="A78" s="94"/>
      <c r="B78" s="76"/>
      <c r="C78" s="90" t="s">
        <v>3636</v>
      </c>
      <c r="D78" s="79" t="s">
        <v>82</v>
      </c>
      <c r="E78" s="13">
        <v>44423</v>
      </c>
      <c r="F78" s="77" t="s">
        <v>3181</v>
      </c>
      <c r="G78" s="13">
        <v>44428</v>
      </c>
      <c r="H78" s="78" t="s">
        <v>3182</v>
      </c>
      <c r="I78" s="15">
        <v>71</v>
      </c>
      <c r="J78" s="15">
        <v>62</v>
      </c>
      <c r="K78" s="15">
        <v>12</v>
      </c>
      <c r="L78" s="15">
        <v>7</v>
      </c>
      <c r="M78" s="84">
        <v>13.206</v>
      </c>
      <c r="N78" s="73">
        <v>13</v>
      </c>
      <c r="O78" s="64">
        <v>3000</v>
      </c>
      <c r="P78" s="65">
        <f>Table2245236891011121314151617181920212224234567891011121314151617181920212223252627[[#This Row],[PEMBULATAN]]*O78</f>
        <v>39000</v>
      </c>
    </row>
    <row r="79" spans="1:16" ht="39" customHeight="1" x14ac:dyDescent="0.2">
      <c r="A79" s="94"/>
      <c r="B79" s="76"/>
      <c r="C79" s="90" t="s">
        <v>3637</v>
      </c>
      <c r="D79" s="79" t="s">
        <v>82</v>
      </c>
      <c r="E79" s="13">
        <v>44423</v>
      </c>
      <c r="F79" s="77" t="s">
        <v>3181</v>
      </c>
      <c r="G79" s="13">
        <v>44428</v>
      </c>
      <c r="H79" s="78" t="s">
        <v>3182</v>
      </c>
      <c r="I79" s="15">
        <v>41</v>
      </c>
      <c r="J79" s="15">
        <v>32</v>
      </c>
      <c r="K79" s="15">
        <v>12</v>
      </c>
      <c r="L79" s="15">
        <v>4</v>
      </c>
      <c r="M79" s="84">
        <v>3.9359999999999999</v>
      </c>
      <c r="N79" s="73">
        <v>4</v>
      </c>
      <c r="O79" s="64">
        <v>3000</v>
      </c>
      <c r="P79" s="65">
        <f>Table2245236891011121314151617181920212224234567891011121314151617181920212223252627[[#This Row],[PEMBULATAN]]*O79</f>
        <v>12000</v>
      </c>
    </row>
    <row r="80" spans="1:16" ht="39" customHeight="1" x14ac:dyDescent="0.2">
      <c r="A80" s="94"/>
      <c r="B80" s="76"/>
      <c r="C80" s="90" t="s">
        <v>3638</v>
      </c>
      <c r="D80" s="79" t="s">
        <v>82</v>
      </c>
      <c r="E80" s="13">
        <v>44423</v>
      </c>
      <c r="F80" s="77" t="s">
        <v>3181</v>
      </c>
      <c r="G80" s="13">
        <v>44428</v>
      </c>
      <c r="H80" s="78" t="s">
        <v>3182</v>
      </c>
      <c r="I80" s="15">
        <v>83</v>
      </c>
      <c r="J80" s="15">
        <v>53</v>
      </c>
      <c r="K80" s="15">
        <v>34</v>
      </c>
      <c r="L80" s="15">
        <v>22</v>
      </c>
      <c r="M80" s="84">
        <v>37.391500000000001</v>
      </c>
      <c r="N80" s="73">
        <v>37</v>
      </c>
      <c r="O80" s="64">
        <v>3000</v>
      </c>
      <c r="P80" s="65">
        <f>Table2245236891011121314151617181920212224234567891011121314151617181920212223252627[[#This Row],[PEMBULATAN]]*O80</f>
        <v>111000</v>
      </c>
    </row>
    <row r="81" spans="1:16" ht="39" customHeight="1" x14ac:dyDescent="0.2">
      <c r="A81" s="94"/>
      <c r="B81" s="76"/>
      <c r="C81" s="90" t="s">
        <v>3639</v>
      </c>
      <c r="D81" s="79" t="s">
        <v>82</v>
      </c>
      <c r="E81" s="13">
        <v>44423</v>
      </c>
      <c r="F81" s="77" t="s">
        <v>3181</v>
      </c>
      <c r="G81" s="13">
        <v>44428</v>
      </c>
      <c r="H81" s="78" t="s">
        <v>3182</v>
      </c>
      <c r="I81" s="15">
        <v>68</v>
      </c>
      <c r="J81" s="15">
        <v>51</v>
      </c>
      <c r="K81" s="15">
        <v>21</v>
      </c>
      <c r="L81" s="15">
        <v>72</v>
      </c>
      <c r="M81" s="84">
        <v>18.207000000000001</v>
      </c>
      <c r="N81" s="73">
        <v>72</v>
      </c>
      <c r="O81" s="64">
        <v>3000</v>
      </c>
      <c r="P81" s="65">
        <f>Table2245236891011121314151617181920212224234567891011121314151617181920212223252627[[#This Row],[PEMBULATAN]]*O81</f>
        <v>216000</v>
      </c>
    </row>
    <row r="82" spans="1:16" ht="39" customHeight="1" x14ac:dyDescent="0.2">
      <c r="A82" s="94"/>
      <c r="B82" s="76"/>
      <c r="C82" s="90" t="s">
        <v>3640</v>
      </c>
      <c r="D82" s="79" t="s">
        <v>82</v>
      </c>
      <c r="E82" s="13">
        <v>44423</v>
      </c>
      <c r="F82" s="77" t="s">
        <v>3181</v>
      </c>
      <c r="G82" s="13">
        <v>44428</v>
      </c>
      <c r="H82" s="78" t="s">
        <v>3182</v>
      </c>
      <c r="I82" s="15">
        <v>81</v>
      </c>
      <c r="J82" s="15">
        <v>70</v>
      </c>
      <c r="K82" s="15">
        <v>41</v>
      </c>
      <c r="L82" s="15">
        <v>22</v>
      </c>
      <c r="M82" s="84">
        <v>58.1175</v>
      </c>
      <c r="N82" s="73">
        <v>58</v>
      </c>
      <c r="O82" s="64">
        <v>3000</v>
      </c>
      <c r="P82" s="65">
        <f>Table2245236891011121314151617181920212224234567891011121314151617181920212223252627[[#This Row],[PEMBULATAN]]*O82</f>
        <v>174000</v>
      </c>
    </row>
    <row r="83" spans="1:16" ht="39" customHeight="1" x14ac:dyDescent="0.2">
      <c r="A83" s="94"/>
      <c r="B83" s="76"/>
      <c r="C83" s="90" t="s">
        <v>3641</v>
      </c>
      <c r="D83" s="79" t="s">
        <v>82</v>
      </c>
      <c r="E83" s="13">
        <v>44423</v>
      </c>
      <c r="F83" s="77" t="s">
        <v>3181</v>
      </c>
      <c r="G83" s="13">
        <v>44428</v>
      </c>
      <c r="H83" s="78" t="s">
        <v>3182</v>
      </c>
      <c r="I83" s="15">
        <v>91</v>
      </c>
      <c r="J83" s="15">
        <v>51</v>
      </c>
      <c r="K83" s="15">
        <v>32</v>
      </c>
      <c r="L83" s="15">
        <v>7</v>
      </c>
      <c r="M83" s="84">
        <v>37.128</v>
      </c>
      <c r="N83" s="73">
        <v>37</v>
      </c>
      <c r="O83" s="64">
        <v>3000</v>
      </c>
      <c r="P83" s="65">
        <f>Table2245236891011121314151617181920212224234567891011121314151617181920212223252627[[#This Row],[PEMBULATAN]]*O83</f>
        <v>111000</v>
      </c>
    </row>
    <row r="84" spans="1:16" ht="39" customHeight="1" x14ac:dyDescent="0.2">
      <c r="A84" s="94"/>
      <c r="B84" s="76"/>
      <c r="C84" s="90" t="s">
        <v>3642</v>
      </c>
      <c r="D84" s="79" t="s">
        <v>82</v>
      </c>
      <c r="E84" s="13">
        <v>44423</v>
      </c>
      <c r="F84" s="77" t="s">
        <v>3181</v>
      </c>
      <c r="G84" s="13">
        <v>44428</v>
      </c>
      <c r="H84" s="78" t="s">
        <v>3182</v>
      </c>
      <c r="I84" s="15">
        <v>83</v>
      </c>
      <c r="J84" s="15">
        <v>51</v>
      </c>
      <c r="K84" s="15">
        <v>31</v>
      </c>
      <c r="L84" s="15">
        <v>9</v>
      </c>
      <c r="M84" s="84">
        <v>32.805750000000003</v>
      </c>
      <c r="N84" s="73">
        <v>33</v>
      </c>
      <c r="O84" s="64">
        <v>3000</v>
      </c>
      <c r="P84" s="65">
        <f>Table2245236891011121314151617181920212224234567891011121314151617181920212223252627[[#This Row],[PEMBULATAN]]*O84</f>
        <v>99000</v>
      </c>
    </row>
    <row r="85" spans="1:16" ht="39" customHeight="1" x14ac:dyDescent="0.2">
      <c r="A85" s="94"/>
      <c r="B85" s="76"/>
      <c r="C85" s="90" t="s">
        <v>3643</v>
      </c>
      <c r="D85" s="79" t="s">
        <v>82</v>
      </c>
      <c r="E85" s="13">
        <v>44423</v>
      </c>
      <c r="F85" s="77" t="s">
        <v>3181</v>
      </c>
      <c r="G85" s="13">
        <v>44428</v>
      </c>
      <c r="H85" s="78" t="s">
        <v>3182</v>
      </c>
      <c r="I85" s="15">
        <v>81</v>
      </c>
      <c r="J85" s="15">
        <v>47</v>
      </c>
      <c r="K85" s="15">
        <v>32</v>
      </c>
      <c r="L85" s="15">
        <v>14</v>
      </c>
      <c r="M85" s="84">
        <v>30.456</v>
      </c>
      <c r="N85" s="73">
        <v>31</v>
      </c>
      <c r="O85" s="64">
        <v>3000</v>
      </c>
      <c r="P85" s="65">
        <f>Table2245236891011121314151617181920212224234567891011121314151617181920212223252627[[#This Row],[PEMBULATAN]]*O85</f>
        <v>93000</v>
      </c>
    </row>
    <row r="86" spans="1:16" ht="39" customHeight="1" x14ac:dyDescent="0.2">
      <c r="A86" s="93"/>
      <c r="B86" s="76"/>
      <c r="C86" s="90" t="s">
        <v>3644</v>
      </c>
      <c r="D86" s="79" t="s">
        <v>82</v>
      </c>
      <c r="E86" s="13">
        <v>44423</v>
      </c>
      <c r="F86" s="77" t="s">
        <v>3181</v>
      </c>
      <c r="G86" s="13">
        <v>44428</v>
      </c>
      <c r="H86" s="78" t="s">
        <v>3182</v>
      </c>
      <c r="I86" s="15">
        <v>72</v>
      </c>
      <c r="J86" s="15">
        <v>61</v>
      </c>
      <c r="K86" s="15">
        <v>17</v>
      </c>
      <c r="L86" s="15">
        <v>6</v>
      </c>
      <c r="M86" s="84">
        <v>18.666</v>
      </c>
      <c r="N86" s="73">
        <v>19</v>
      </c>
      <c r="O86" s="64">
        <v>3000</v>
      </c>
      <c r="P86" s="65">
        <f>Table2245236891011121314151617181920212224234567891011121314151617181920212223252627[[#This Row],[PEMBULATAN]]*O86</f>
        <v>57000</v>
      </c>
    </row>
    <row r="87" spans="1:16" ht="39" customHeight="1" x14ac:dyDescent="0.2">
      <c r="A87" s="93"/>
      <c r="B87" s="76"/>
      <c r="C87" s="90" t="s">
        <v>3645</v>
      </c>
      <c r="D87" s="79" t="s">
        <v>82</v>
      </c>
      <c r="E87" s="13">
        <v>44423</v>
      </c>
      <c r="F87" s="77" t="s">
        <v>3181</v>
      </c>
      <c r="G87" s="13">
        <v>44428</v>
      </c>
      <c r="H87" s="78" t="s">
        <v>3182</v>
      </c>
      <c r="I87" s="15">
        <v>92</v>
      </c>
      <c r="J87" s="15">
        <v>53</v>
      </c>
      <c r="K87" s="15">
        <v>27</v>
      </c>
      <c r="L87" s="15">
        <v>27</v>
      </c>
      <c r="M87" s="84">
        <v>32.912999999999997</v>
      </c>
      <c r="N87" s="73">
        <v>33</v>
      </c>
      <c r="O87" s="64">
        <v>3000</v>
      </c>
      <c r="P87" s="65">
        <f>Table2245236891011121314151617181920212224234567891011121314151617181920212223252627[[#This Row],[PEMBULATAN]]*O87</f>
        <v>99000</v>
      </c>
    </row>
    <row r="88" spans="1:16" ht="39" customHeight="1" x14ac:dyDescent="0.2">
      <c r="A88" s="93"/>
      <c r="B88" s="76"/>
      <c r="C88" s="90" t="s">
        <v>3646</v>
      </c>
      <c r="D88" s="79" t="s">
        <v>82</v>
      </c>
      <c r="E88" s="13">
        <v>44423</v>
      </c>
      <c r="F88" s="77" t="s">
        <v>3181</v>
      </c>
      <c r="G88" s="13">
        <v>44428</v>
      </c>
      <c r="H88" s="78" t="s">
        <v>3182</v>
      </c>
      <c r="I88" s="15">
        <v>51</v>
      </c>
      <c r="J88" s="15">
        <v>35</v>
      </c>
      <c r="K88" s="15">
        <v>27</v>
      </c>
      <c r="L88" s="15">
        <v>4</v>
      </c>
      <c r="M88" s="84">
        <v>12.04875</v>
      </c>
      <c r="N88" s="73">
        <v>12</v>
      </c>
      <c r="O88" s="64">
        <v>3000</v>
      </c>
      <c r="P88" s="65">
        <f>Table2245236891011121314151617181920212224234567891011121314151617181920212223252627[[#This Row],[PEMBULATAN]]*O88</f>
        <v>36000</v>
      </c>
    </row>
    <row r="89" spans="1:16" ht="39" customHeight="1" x14ac:dyDescent="0.2">
      <c r="A89" s="93"/>
      <c r="B89" s="76"/>
      <c r="C89" s="90" t="s">
        <v>3647</v>
      </c>
      <c r="D89" s="79" t="s">
        <v>82</v>
      </c>
      <c r="E89" s="13">
        <v>44423</v>
      </c>
      <c r="F89" s="77" t="s">
        <v>3181</v>
      </c>
      <c r="G89" s="13">
        <v>44428</v>
      </c>
      <c r="H89" s="78" t="s">
        <v>3182</v>
      </c>
      <c r="I89" s="15">
        <v>84</v>
      </c>
      <c r="J89" s="15">
        <v>60</v>
      </c>
      <c r="K89" s="15">
        <v>45</v>
      </c>
      <c r="L89" s="15">
        <v>30</v>
      </c>
      <c r="M89" s="84">
        <v>56.7</v>
      </c>
      <c r="N89" s="73">
        <v>57</v>
      </c>
      <c r="O89" s="64">
        <v>3000</v>
      </c>
      <c r="P89" s="65">
        <f>Table2245236891011121314151617181920212224234567891011121314151617181920212223252627[[#This Row],[PEMBULATAN]]*O89</f>
        <v>171000</v>
      </c>
    </row>
    <row r="90" spans="1:16" ht="39" customHeight="1" x14ac:dyDescent="0.2">
      <c r="A90" s="93"/>
      <c r="B90" s="76"/>
      <c r="C90" s="90" t="s">
        <v>3648</v>
      </c>
      <c r="D90" s="79" t="s">
        <v>82</v>
      </c>
      <c r="E90" s="13">
        <v>44423</v>
      </c>
      <c r="F90" s="77" t="s">
        <v>3181</v>
      </c>
      <c r="G90" s="13">
        <v>44428</v>
      </c>
      <c r="H90" s="78" t="s">
        <v>3182</v>
      </c>
      <c r="I90" s="15">
        <v>103</v>
      </c>
      <c r="J90" s="15">
        <v>63</v>
      </c>
      <c r="K90" s="15">
        <v>27</v>
      </c>
      <c r="L90" s="15">
        <v>20</v>
      </c>
      <c r="M90" s="84">
        <v>43.800750000000001</v>
      </c>
      <c r="N90" s="73">
        <v>44</v>
      </c>
      <c r="O90" s="64">
        <v>3000</v>
      </c>
      <c r="P90" s="65">
        <f>Table2245236891011121314151617181920212224234567891011121314151617181920212223252627[[#This Row],[PEMBULATAN]]*O90</f>
        <v>132000</v>
      </c>
    </row>
    <row r="91" spans="1:16" ht="39" customHeight="1" x14ac:dyDescent="0.2">
      <c r="A91" s="93"/>
      <c r="B91" s="76"/>
      <c r="C91" s="90" t="s">
        <v>3649</v>
      </c>
      <c r="D91" s="79" t="s">
        <v>82</v>
      </c>
      <c r="E91" s="13">
        <v>44423</v>
      </c>
      <c r="F91" s="77" t="s">
        <v>3181</v>
      </c>
      <c r="G91" s="13">
        <v>44428</v>
      </c>
      <c r="H91" s="78" t="s">
        <v>3182</v>
      </c>
      <c r="I91" s="15">
        <v>70</v>
      </c>
      <c r="J91" s="15">
        <v>51</v>
      </c>
      <c r="K91" s="15">
        <v>22</v>
      </c>
      <c r="L91" s="15">
        <v>13</v>
      </c>
      <c r="M91" s="84">
        <v>19.635000000000002</v>
      </c>
      <c r="N91" s="73">
        <v>20</v>
      </c>
      <c r="O91" s="64">
        <v>3000</v>
      </c>
      <c r="P91" s="65">
        <f>Table2245236891011121314151617181920212224234567891011121314151617181920212223252627[[#This Row],[PEMBULATAN]]*O91</f>
        <v>60000</v>
      </c>
    </row>
    <row r="92" spans="1:16" ht="39" customHeight="1" x14ac:dyDescent="0.2">
      <c r="A92" s="93"/>
      <c r="B92" s="76"/>
      <c r="C92" s="90" t="s">
        <v>3650</v>
      </c>
      <c r="D92" s="79" t="s">
        <v>82</v>
      </c>
      <c r="E92" s="13">
        <v>44423</v>
      </c>
      <c r="F92" s="77" t="s">
        <v>3181</v>
      </c>
      <c r="G92" s="13">
        <v>44428</v>
      </c>
      <c r="H92" s="78" t="s">
        <v>3182</v>
      </c>
      <c r="I92" s="15">
        <v>92</v>
      </c>
      <c r="J92" s="15">
        <v>55</v>
      </c>
      <c r="K92" s="15">
        <v>34</v>
      </c>
      <c r="L92" s="15">
        <v>21</v>
      </c>
      <c r="M92" s="84">
        <v>43.01</v>
      </c>
      <c r="N92" s="73">
        <v>43</v>
      </c>
      <c r="O92" s="64">
        <v>3000</v>
      </c>
      <c r="P92" s="65">
        <f>Table2245236891011121314151617181920212224234567891011121314151617181920212223252627[[#This Row],[PEMBULATAN]]*O92</f>
        <v>129000</v>
      </c>
    </row>
    <row r="93" spans="1:16" ht="39" customHeight="1" x14ac:dyDescent="0.2">
      <c r="A93" s="93"/>
      <c r="B93" s="76"/>
      <c r="C93" s="90" t="s">
        <v>3651</v>
      </c>
      <c r="D93" s="79" t="s">
        <v>82</v>
      </c>
      <c r="E93" s="13">
        <v>44423</v>
      </c>
      <c r="F93" s="77" t="s">
        <v>3181</v>
      </c>
      <c r="G93" s="13">
        <v>44428</v>
      </c>
      <c r="H93" s="78" t="s">
        <v>3182</v>
      </c>
      <c r="I93" s="15">
        <v>72</v>
      </c>
      <c r="J93" s="15">
        <v>51</v>
      </c>
      <c r="K93" s="15">
        <v>17</v>
      </c>
      <c r="L93" s="15">
        <v>6</v>
      </c>
      <c r="M93" s="84">
        <v>15.606</v>
      </c>
      <c r="N93" s="73">
        <v>16</v>
      </c>
      <c r="O93" s="64">
        <v>3000</v>
      </c>
      <c r="P93" s="65">
        <f>Table2245236891011121314151617181920212224234567891011121314151617181920212223252627[[#This Row],[PEMBULATAN]]*O93</f>
        <v>48000</v>
      </c>
    </row>
    <row r="94" spans="1:16" ht="39" customHeight="1" x14ac:dyDescent="0.2">
      <c r="A94" s="93"/>
      <c r="B94" s="76"/>
      <c r="C94" s="90" t="s">
        <v>3652</v>
      </c>
      <c r="D94" s="79" t="s">
        <v>82</v>
      </c>
      <c r="E94" s="13">
        <v>44423</v>
      </c>
      <c r="F94" s="77" t="s">
        <v>3181</v>
      </c>
      <c r="G94" s="13">
        <v>44428</v>
      </c>
      <c r="H94" s="78" t="s">
        <v>3182</v>
      </c>
      <c r="I94" s="15">
        <v>91</v>
      </c>
      <c r="J94" s="15">
        <v>57</v>
      </c>
      <c r="K94" s="15">
        <v>28</v>
      </c>
      <c r="L94" s="15">
        <v>23</v>
      </c>
      <c r="M94" s="84">
        <v>36.308999999999997</v>
      </c>
      <c r="N94" s="73">
        <v>37</v>
      </c>
      <c r="O94" s="64">
        <v>3000</v>
      </c>
      <c r="P94" s="65">
        <f>Table2245236891011121314151617181920212224234567891011121314151617181920212223252627[[#This Row],[PEMBULATAN]]*O94</f>
        <v>111000</v>
      </c>
    </row>
    <row r="95" spans="1:16" ht="39" customHeight="1" x14ac:dyDescent="0.2">
      <c r="A95" s="93"/>
      <c r="B95" s="76"/>
      <c r="C95" s="90" t="s">
        <v>3653</v>
      </c>
      <c r="D95" s="79" t="s">
        <v>82</v>
      </c>
      <c r="E95" s="13">
        <v>44423</v>
      </c>
      <c r="F95" s="77" t="s">
        <v>3181</v>
      </c>
      <c r="G95" s="13">
        <v>44428</v>
      </c>
      <c r="H95" s="78" t="s">
        <v>3182</v>
      </c>
      <c r="I95" s="15">
        <v>72</v>
      </c>
      <c r="J95" s="15">
        <v>43</v>
      </c>
      <c r="K95" s="15">
        <v>12</v>
      </c>
      <c r="L95" s="15">
        <v>6</v>
      </c>
      <c r="M95" s="84">
        <v>9.2880000000000003</v>
      </c>
      <c r="N95" s="73">
        <v>9</v>
      </c>
      <c r="O95" s="64">
        <v>3000</v>
      </c>
      <c r="P95" s="65">
        <f>Table2245236891011121314151617181920212224234567891011121314151617181920212223252627[[#This Row],[PEMBULATAN]]*O95</f>
        <v>27000</v>
      </c>
    </row>
    <row r="96" spans="1:16" ht="39" customHeight="1" x14ac:dyDescent="0.2">
      <c r="A96" s="93"/>
      <c r="B96" s="76"/>
      <c r="C96" s="90" t="s">
        <v>3654</v>
      </c>
      <c r="D96" s="79" t="s">
        <v>82</v>
      </c>
      <c r="E96" s="13">
        <v>44423</v>
      </c>
      <c r="F96" s="77" t="s">
        <v>3181</v>
      </c>
      <c r="G96" s="13">
        <v>44428</v>
      </c>
      <c r="H96" s="78" t="s">
        <v>3182</v>
      </c>
      <c r="I96" s="15">
        <v>92</v>
      </c>
      <c r="J96" s="15">
        <v>53</v>
      </c>
      <c r="K96" s="15">
        <v>14</v>
      </c>
      <c r="L96" s="15">
        <v>14</v>
      </c>
      <c r="M96" s="84">
        <v>17.065999999999999</v>
      </c>
      <c r="N96" s="73">
        <v>17</v>
      </c>
      <c r="O96" s="64">
        <v>3000</v>
      </c>
      <c r="P96" s="65">
        <f>Table2245236891011121314151617181920212224234567891011121314151617181920212223252627[[#This Row],[PEMBULATAN]]*O96</f>
        <v>51000</v>
      </c>
    </row>
    <row r="97" spans="1:16" ht="39" customHeight="1" x14ac:dyDescent="0.2">
      <c r="A97" s="93"/>
      <c r="B97" s="76"/>
      <c r="C97" s="90" t="s">
        <v>3655</v>
      </c>
      <c r="D97" s="79" t="s">
        <v>82</v>
      </c>
      <c r="E97" s="13">
        <v>44423</v>
      </c>
      <c r="F97" s="77" t="s">
        <v>3181</v>
      </c>
      <c r="G97" s="13">
        <v>44428</v>
      </c>
      <c r="H97" s="78" t="s">
        <v>3182</v>
      </c>
      <c r="I97" s="15">
        <v>93</v>
      </c>
      <c r="J97" s="15">
        <v>53</v>
      </c>
      <c r="K97" s="15">
        <v>34</v>
      </c>
      <c r="L97" s="15">
        <v>19</v>
      </c>
      <c r="M97" s="84">
        <v>41.896500000000003</v>
      </c>
      <c r="N97" s="73">
        <v>42</v>
      </c>
      <c r="O97" s="64">
        <v>3000</v>
      </c>
      <c r="P97" s="65">
        <f>Table2245236891011121314151617181920212224234567891011121314151617181920212223252627[[#This Row],[PEMBULATAN]]*O97</f>
        <v>126000</v>
      </c>
    </row>
    <row r="98" spans="1:16" ht="39" customHeight="1" x14ac:dyDescent="0.2">
      <c r="A98" s="93"/>
      <c r="B98" s="76"/>
      <c r="C98" s="90" t="s">
        <v>3656</v>
      </c>
      <c r="D98" s="79" t="s">
        <v>82</v>
      </c>
      <c r="E98" s="13">
        <v>44423</v>
      </c>
      <c r="F98" s="77" t="s">
        <v>3181</v>
      </c>
      <c r="G98" s="13">
        <v>44428</v>
      </c>
      <c r="H98" s="78" t="s">
        <v>3182</v>
      </c>
      <c r="I98" s="15">
        <v>81</v>
      </c>
      <c r="J98" s="15">
        <v>52</v>
      </c>
      <c r="K98" s="15">
        <v>15</v>
      </c>
      <c r="L98" s="15">
        <v>15</v>
      </c>
      <c r="M98" s="84">
        <v>15.795</v>
      </c>
      <c r="N98" s="73">
        <v>16</v>
      </c>
      <c r="O98" s="64">
        <v>3000</v>
      </c>
      <c r="P98" s="65">
        <f>Table2245236891011121314151617181920212224234567891011121314151617181920212223252627[[#This Row],[PEMBULATAN]]*O98</f>
        <v>48000</v>
      </c>
    </row>
    <row r="99" spans="1:16" ht="39" customHeight="1" x14ac:dyDescent="0.2">
      <c r="A99" s="93"/>
      <c r="B99" s="76"/>
      <c r="C99" s="90" t="s">
        <v>3657</v>
      </c>
      <c r="D99" s="79" t="s">
        <v>82</v>
      </c>
      <c r="E99" s="13">
        <v>44423</v>
      </c>
      <c r="F99" s="77" t="s">
        <v>3181</v>
      </c>
      <c r="G99" s="13">
        <v>44428</v>
      </c>
      <c r="H99" s="78" t="s">
        <v>3182</v>
      </c>
      <c r="I99" s="15">
        <v>53</v>
      </c>
      <c r="J99" s="15">
        <v>33</v>
      </c>
      <c r="K99" s="15">
        <v>33</v>
      </c>
      <c r="L99" s="15">
        <v>5</v>
      </c>
      <c r="M99" s="84">
        <v>14.42925</v>
      </c>
      <c r="N99" s="73">
        <v>15</v>
      </c>
      <c r="O99" s="64">
        <v>3000</v>
      </c>
      <c r="P99" s="65">
        <f>Table2245236891011121314151617181920212224234567891011121314151617181920212223252627[[#This Row],[PEMBULATAN]]*O99</f>
        <v>45000</v>
      </c>
    </row>
    <row r="100" spans="1:16" ht="39" customHeight="1" x14ac:dyDescent="0.2">
      <c r="A100" s="93"/>
      <c r="B100" s="76"/>
      <c r="C100" s="90" t="s">
        <v>3658</v>
      </c>
      <c r="D100" s="79" t="s">
        <v>82</v>
      </c>
      <c r="E100" s="13">
        <v>44423</v>
      </c>
      <c r="F100" s="77" t="s">
        <v>3181</v>
      </c>
      <c r="G100" s="13">
        <v>44428</v>
      </c>
      <c r="H100" s="78" t="s">
        <v>3182</v>
      </c>
      <c r="I100" s="15">
        <v>91</v>
      </c>
      <c r="J100" s="15">
        <v>53</v>
      </c>
      <c r="K100" s="15">
        <v>15</v>
      </c>
      <c r="L100" s="15">
        <v>8</v>
      </c>
      <c r="M100" s="84">
        <v>18.08625</v>
      </c>
      <c r="N100" s="73">
        <v>18</v>
      </c>
      <c r="O100" s="64">
        <v>3000</v>
      </c>
      <c r="P100" s="65">
        <f>Table2245236891011121314151617181920212224234567891011121314151617181920212223252627[[#This Row],[PEMBULATAN]]*O100</f>
        <v>54000</v>
      </c>
    </row>
    <row r="101" spans="1:16" ht="39" customHeight="1" x14ac:dyDescent="0.2">
      <c r="A101" s="93"/>
      <c r="B101" s="76"/>
      <c r="C101" s="90" t="s">
        <v>3659</v>
      </c>
      <c r="D101" s="79" t="s">
        <v>82</v>
      </c>
      <c r="E101" s="13">
        <v>44423</v>
      </c>
      <c r="F101" s="77" t="s">
        <v>3181</v>
      </c>
      <c r="G101" s="13">
        <v>44428</v>
      </c>
      <c r="H101" s="78" t="s">
        <v>3182</v>
      </c>
      <c r="I101" s="15">
        <v>83</v>
      </c>
      <c r="J101" s="15">
        <v>51</v>
      </c>
      <c r="K101" s="15">
        <v>28</v>
      </c>
      <c r="L101" s="15">
        <v>22</v>
      </c>
      <c r="M101" s="84">
        <v>29.631</v>
      </c>
      <c r="N101" s="73">
        <v>30</v>
      </c>
      <c r="O101" s="64">
        <v>3000</v>
      </c>
      <c r="P101" s="65">
        <f>Table2245236891011121314151617181920212224234567891011121314151617181920212223252627[[#This Row],[PEMBULATAN]]*O101</f>
        <v>90000</v>
      </c>
    </row>
    <row r="102" spans="1:16" ht="39" customHeight="1" x14ac:dyDescent="0.2">
      <c r="A102" s="93"/>
      <c r="B102" s="76"/>
      <c r="C102" s="90" t="s">
        <v>3660</v>
      </c>
      <c r="D102" s="79" t="s">
        <v>82</v>
      </c>
      <c r="E102" s="13">
        <v>44423</v>
      </c>
      <c r="F102" s="77" t="s">
        <v>3181</v>
      </c>
      <c r="G102" s="13">
        <v>44428</v>
      </c>
      <c r="H102" s="78" t="s">
        <v>3182</v>
      </c>
      <c r="I102" s="15">
        <v>80</v>
      </c>
      <c r="J102" s="15">
        <v>47</v>
      </c>
      <c r="K102" s="15">
        <v>21</v>
      </c>
      <c r="L102" s="15">
        <v>11</v>
      </c>
      <c r="M102" s="84">
        <v>19.739999999999998</v>
      </c>
      <c r="N102" s="73">
        <v>20</v>
      </c>
      <c r="O102" s="64">
        <v>3000</v>
      </c>
      <c r="P102" s="65">
        <f>Table2245236891011121314151617181920212224234567891011121314151617181920212223252627[[#This Row],[PEMBULATAN]]*O102</f>
        <v>60000</v>
      </c>
    </row>
    <row r="103" spans="1:16" ht="39" customHeight="1" x14ac:dyDescent="0.2">
      <c r="A103" s="93"/>
      <c r="B103" s="76"/>
      <c r="C103" s="90" t="s">
        <v>3661</v>
      </c>
      <c r="D103" s="79" t="s">
        <v>82</v>
      </c>
      <c r="E103" s="13">
        <v>44423</v>
      </c>
      <c r="F103" s="77" t="s">
        <v>3181</v>
      </c>
      <c r="G103" s="13">
        <v>44428</v>
      </c>
      <c r="H103" s="78" t="s">
        <v>3182</v>
      </c>
      <c r="I103" s="15">
        <v>93</v>
      </c>
      <c r="J103" s="15">
        <v>53</v>
      </c>
      <c r="K103" s="15">
        <v>31</v>
      </c>
      <c r="L103" s="15">
        <v>28</v>
      </c>
      <c r="M103" s="84">
        <v>38.199750000000002</v>
      </c>
      <c r="N103" s="73">
        <v>38</v>
      </c>
      <c r="O103" s="64">
        <v>3000</v>
      </c>
      <c r="P103" s="65">
        <f>Table2245236891011121314151617181920212224234567891011121314151617181920212223252627[[#This Row],[PEMBULATAN]]*O103</f>
        <v>114000</v>
      </c>
    </row>
    <row r="104" spans="1:16" ht="39" customHeight="1" x14ac:dyDescent="0.2">
      <c r="A104" s="93"/>
      <c r="B104" s="76"/>
      <c r="C104" s="90" t="s">
        <v>3662</v>
      </c>
      <c r="D104" s="79" t="s">
        <v>82</v>
      </c>
      <c r="E104" s="13">
        <v>44423</v>
      </c>
      <c r="F104" s="77" t="s">
        <v>3181</v>
      </c>
      <c r="G104" s="13">
        <v>44428</v>
      </c>
      <c r="H104" s="78" t="s">
        <v>3182</v>
      </c>
      <c r="I104" s="15">
        <v>71</v>
      </c>
      <c r="J104" s="15">
        <v>47</v>
      </c>
      <c r="K104" s="15">
        <v>17</v>
      </c>
      <c r="L104" s="15">
        <v>7</v>
      </c>
      <c r="M104" s="84">
        <v>14.18225</v>
      </c>
      <c r="N104" s="73">
        <v>14</v>
      </c>
      <c r="O104" s="64">
        <v>3000</v>
      </c>
      <c r="P104" s="65">
        <f>Table2245236891011121314151617181920212224234567891011121314151617181920212223252627[[#This Row],[PEMBULATAN]]*O104</f>
        <v>42000</v>
      </c>
    </row>
    <row r="105" spans="1:16" ht="39" customHeight="1" x14ac:dyDescent="0.2">
      <c r="A105" s="93"/>
      <c r="B105" s="76"/>
      <c r="C105" s="90" t="s">
        <v>3663</v>
      </c>
      <c r="D105" s="79" t="s">
        <v>82</v>
      </c>
      <c r="E105" s="13">
        <v>44423</v>
      </c>
      <c r="F105" s="77" t="s">
        <v>3181</v>
      </c>
      <c r="G105" s="13">
        <v>44428</v>
      </c>
      <c r="H105" s="78" t="s">
        <v>3182</v>
      </c>
      <c r="I105" s="15">
        <v>54</v>
      </c>
      <c r="J105" s="15">
        <v>47</v>
      </c>
      <c r="K105" s="15">
        <v>27</v>
      </c>
      <c r="L105" s="15">
        <v>4</v>
      </c>
      <c r="M105" s="84">
        <v>17.131499999999999</v>
      </c>
      <c r="N105" s="73">
        <v>17</v>
      </c>
      <c r="O105" s="64">
        <v>3000</v>
      </c>
      <c r="P105" s="65">
        <f>Table2245236891011121314151617181920212224234567891011121314151617181920212223252627[[#This Row],[PEMBULATAN]]*O105</f>
        <v>51000</v>
      </c>
    </row>
    <row r="106" spans="1:16" ht="39" customHeight="1" x14ac:dyDescent="0.2">
      <c r="A106" s="93"/>
      <c r="B106" s="76"/>
      <c r="C106" s="90" t="s">
        <v>3664</v>
      </c>
      <c r="D106" s="79" t="s">
        <v>82</v>
      </c>
      <c r="E106" s="13">
        <v>44423</v>
      </c>
      <c r="F106" s="77" t="s">
        <v>3181</v>
      </c>
      <c r="G106" s="13">
        <v>44428</v>
      </c>
      <c r="H106" s="78" t="s">
        <v>3182</v>
      </c>
      <c r="I106" s="15">
        <v>81</v>
      </c>
      <c r="J106" s="15">
        <v>60</v>
      </c>
      <c r="K106" s="15">
        <v>21</v>
      </c>
      <c r="L106" s="15">
        <v>10</v>
      </c>
      <c r="M106" s="84">
        <v>25.515000000000001</v>
      </c>
      <c r="N106" s="73">
        <v>26</v>
      </c>
      <c r="O106" s="64">
        <v>3000</v>
      </c>
      <c r="P106" s="65">
        <f>Table2245236891011121314151617181920212224234567891011121314151617181920212223252627[[#This Row],[PEMBULATAN]]*O106</f>
        <v>78000</v>
      </c>
    </row>
    <row r="107" spans="1:16" ht="39" customHeight="1" x14ac:dyDescent="0.2">
      <c r="A107" s="93"/>
      <c r="B107" s="76"/>
      <c r="C107" s="90" t="s">
        <v>3665</v>
      </c>
      <c r="D107" s="79" t="s">
        <v>82</v>
      </c>
      <c r="E107" s="13">
        <v>44423</v>
      </c>
      <c r="F107" s="77" t="s">
        <v>3181</v>
      </c>
      <c r="G107" s="13">
        <v>44428</v>
      </c>
      <c r="H107" s="78" t="s">
        <v>3182</v>
      </c>
      <c r="I107" s="15">
        <v>53</v>
      </c>
      <c r="J107" s="15">
        <v>34</v>
      </c>
      <c r="K107" s="15">
        <v>14</v>
      </c>
      <c r="L107" s="15">
        <v>8</v>
      </c>
      <c r="M107" s="84">
        <v>6.3070000000000004</v>
      </c>
      <c r="N107" s="73">
        <v>8</v>
      </c>
      <c r="O107" s="64">
        <v>3000</v>
      </c>
      <c r="P107" s="65">
        <f>Table2245236891011121314151617181920212224234567891011121314151617181920212223252627[[#This Row],[PEMBULATAN]]*O107</f>
        <v>24000</v>
      </c>
    </row>
    <row r="108" spans="1:16" ht="39" customHeight="1" x14ac:dyDescent="0.2">
      <c r="A108" s="93"/>
      <c r="B108" s="76"/>
      <c r="C108" s="90" t="s">
        <v>3666</v>
      </c>
      <c r="D108" s="79" t="s">
        <v>82</v>
      </c>
      <c r="E108" s="13">
        <v>44423</v>
      </c>
      <c r="F108" s="77" t="s">
        <v>3181</v>
      </c>
      <c r="G108" s="13">
        <v>44428</v>
      </c>
      <c r="H108" s="78" t="s">
        <v>3182</v>
      </c>
      <c r="I108" s="15">
        <v>60</v>
      </c>
      <c r="J108" s="15">
        <v>47</v>
      </c>
      <c r="K108" s="15">
        <v>21</v>
      </c>
      <c r="L108" s="15">
        <v>12</v>
      </c>
      <c r="M108" s="84">
        <v>14.805</v>
      </c>
      <c r="N108" s="73">
        <v>15</v>
      </c>
      <c r="O108" s="64">
        <v>3000</v>
      </c>
      <c r="P108" s="65">
        <f>Table2245236891011121314151617181920212224234567891011121314151617181920212223252627[[#This Row],[PEMBULATAN]]*O108</f>
        <v>45000</v>
      </c>
    </row>
    <row r="109" spans="1:16" ht="39" customHeight="1" x14ac:dyDescent="0.2">
      <c r="A109" s="93"/>
      <c r="B109" s="76"/>
      <c r="C109" s="90" t="s">
        <v>3667</v>
      </c>
      <c r="D109" s="79" t="s">
        <v>82</v>
      </c>
      <c r="E109" s="13">
        <v>44423</v>
      </c>
      <c r="F109" s="77" t="s">
        <v>3181</v>
      </c>
      <c r="G109" s="13">
        <v>44428</v>
      </c>
      <c r="H109" s="78" t="s">
        <v>3182</v>
      </c>
      <c r="I109" s="15">
        <v>92</v>
      </c>
      <c r="J109" s="15">
        <v>52</v>
      </c>
      <c r="K109" s="15">
        <v>23</v>
      </c>
      <c r="L109" s="15">
        <v>15</v>
      </c>
      <c r="M109" s="84">
        <v>27.507999999999999</v>
      </c>
      <c r="N109" s="73">
        <v>28</v>
      </c>
      <c r="O109" s="64">
        <v>3000</v>
      </c>
      <c r="P109" s="65">
        <f>Table2245236891011121314151617181920212224234567891011121314151617181920212223252627[[#This Row],[PEMBULATAN]]*O109</f>
        <v>84000</v>
      </c>
    </row>
    <row r="110" spans="1:16" ht="39" customHeight="1" x14ac:dyDescent="0.2">
      <c r="A110" s="93"/>
      <c r="B110" s="76"/>
      <c r="C110" s="90" t="s">
        <v>3668</v>
      </c>
      <c r="D110" s="79" t="s">
        <v>82</v>
      </c>
      <c r="E110" s="13">
        <v>44423</v>
      </c>
      <c r="F110" s="77" t="s">
        <v>3181</v>
      </c>
      <c r="G110" s="13">
        <v>44428</v>
      </c>
      <c r="H110" s="78" t="s">
        <v>3182</v>
      </c>
      <c r="I110" s="15">
        <v>73</v>
      </c>
      <c r="J110" s="15">
        <v>50</v>
      </c>
      <c r="K110" s="15">
        <v>30</v>
      </c>
      <c r="L110" s="15">
        <v>8</v>
      </c>
      <c r="M110" s="84">
        <v>27.375</v>
      </c>
      <c r="N110" s="73">
        <v>28</v>
      </c>
      <c r="O110" s="64">
        <v>3000</v>
      </c>
      <c r="P110" s="65">
        <f>Table2245236891011121314151617181920212224234567891011121314151617181920212223252627[[#This Row],[PEMBULATAN]]*O110</f>
        <v>84000</v>
      </c>
    </row>
    <row r="111" spans="1:16" ht="39" customHeight="1" x14ac:dyDescent="0.2">
      <c r="A111" s="93"/>
      <c r="B111" s="76"/>
      <c r="C111" s="90" t="s">
        <v>3669</v>
      </c>
      <c r="D111" s="79" t="s">
        <v>82</v>
      </c>
      <c r="E111" s="13">
        <v>44423</v>
      </c>
      <c r="F111" s="77" t="s">
        <v>3181</v>
      </c>
      <c r="G111" s="13">
        <v>44428</v>
      </c>
      <c r="H111" s="78" t="s">
        <v>3182</v>
      </c>
      <c r="I111" s="15">
        <v>80</v>
      </c>
      <c r="J111" s="15">
        <v>54</v>
      </c>
      <c r="K111" s="15">
        <v>22</v>
      </c>
      <c r="L111" s="15">
        <v>23</v>
      </c>
      <c r="M111" s="84">
        <v>23.76</v>
      </c>
      <c r="N111" s="73">
        <v>24</v>
      </c>
      <c r="O111" s="64">
        <v>3000</v>
      </c>
      <c r="P111" s="65">
        <f>Table2245236891011121314151617181920212224234567891011121314151617181920212223252627[[#This Row],[PEMBULATAN]]*O111</f>
        <v>72000</v>
      </c>
    </row>
    <row r="112" spans="1:16" ht="39" customHeight="1" x14ac:dyDescent="0.2">
      <c r="A112" s="93"/>
      <c r="B112" s="76"/>
      <c r="C112" s="90" t="s">
        <v>3670</v>
      </c>
      <c r="D112" s="79" t="s">
        <v>82</v>
      </c>
      <c r="E112" s="13">
        <v>44423</v>
      </c>
      <c r="F112" s="77" t="s">
        <v>3181</v>
      </c>
      <c r="G112" s="13">
        <v>44428</v>
      </c>
      <c r="H112" s="78" t="s">
        <v>3182</v>
      </c>
      <c r="I112" s="15">
        <v>72</v>
      </c>
      <c r="J112" s="15">
        <v>47</v>
      </c>
      <c r="K112" s="15">
        <v>23</v>
      </c>
      <c r="L112" s="15">
        <v>14</v>
      </c>
      <c r="M112" s="84">
        <v>19.457999999999998</v>
      </c>
      <c r="N112" s="73">
        <v>20</v>
      </c>
      <c r="O112" s="64">
        <v>3000</v>
      </c>
      <c r="P112" s="65">
        <f>Table2245236891011121314151617181920212224234567891011121314151617181920212223252627[[#This Row],[PEMBULATAN]]*O112</f>
        <v>60000</v>
      </c>
    </row>
    <row r="113" spans="1:16" ht="39" customHeight="1" x14ac:dyDescent="0.2">
      <c r="A113" s="93"/>
      <c r="B113" s="76"/>
      <c r="C113" s="90" t="s">
        <v>3671</v>
      </c>
      <c r="D113" s="79" t="s">
        <v>82</v>
      </c>
      <c r="E113" s="13">
        <v>44423</v>
      </c>
      <c r="F113" s="77" t="s">
        <v>3181</v>
      </c>
      <c r="G113" s="13">
        <v>44428</v>
      </c>
      <c r="H113" s="78" t="s">
        <v>3182</v>
      </c>
      <c r="I113" s="15">
        <v>88</v>
      </c>
      <c r="J113" s="15">
        <v>65</v>
      </c>
      <c r="K113" s="15">
        <v>21</v>
      </c>
      <c r="L113" s="15">
        <v>13</v>
      </c>
      <c r="M113" s="84">
        <v>30.03</v>
      </c>
      <c r="N113" s="73">
        <v>30</v>
      </c>
      <c r="O113" s="64">
        <v>3000</v>
      </c>
      <c r="P113" s="65">
        <f>Table2245236891011121314151617181920212224234567891011121314151617181920212223252627[[#This Row],[PEMBULATAN]]*O113</f>
        <v>90000</v>
      </c>
    </row>
    <row r="114" spans="1:16" ht="39" customHeight="1" x14ac:dyDescent="0.2">
      <c r="A114" s="93"/>
      <c r="B114" s="76"/>
      <c r="C114" s="90" t="s">
        <v>3672</v>
      </c>
      <c r="D114" s="79" t="s">
        <v>82</v>
      </c>
      <c r="E114" s="13">
        <v>44423</v>
      </c>
      <c r="F114" s="77" t="s">
        <v>3181</v>
      </c>
      <c r="G114" s="13">
        <v>44428</v>
      </c>
      <c r="H114" s="78" t="s">
        <v>3182</v>
      </c>
      <c r="I114" s="15">
        <v>80</v>
      </c>
      <c r="J114" s="15">
        <v>62</v>
      </c>
      <c r="K114" s="15">
        <v>21</v>
      </c>
      <c r="L114" s="15">
        <v>13</v>
      </c>
      <c r="M114" s="84">
        <v>26.04</v>
      </c>
      <c r="N114" s="73">
        <v>26</v>
      </c>
      <c r="O114" s="64">
        <v>3000</v>
      </c>
      <c r="P114" s="65">
        <f>Table2245236891011121314151617181920212224234567891011121314151617181920212223252627[[#This Row],[PEMBULATAN]]*O114</f>
        <v>78000</v>
      </c>
    </row>
    <row r="115" spans="1:16" ht="39" customHeight="1" x14ac:dyDescent="0.2">
      <c r="A115" s="93"/>
      <c r="B115" s="76"/>
      <c r="C115" s="90" t="s">
        <v>3673</v>
      </c>
      <c r="D115" s="79" t="s">
        <v>82</v>
      </c>
      <c r="E115" s="13">
        <v>44423</v>
      </c>
      <c r="F115" s="77" t="s">
        <v>3181</v>
      </c>
      <c r="G115" s="13">
        <v>44428</v>
      </c>
      <c r="H115" s="78" t="s">
        <v>3182</v>
      </c>
      <c r="I115" s="15">
        <v>88</v>
      </c>
      <c r="J115" s="15">
        <v>32</v>
      </c>
      <c r="K115" s="15">
        <v>16</v>
      </c>
      <c r="L115" s="15">
        <v>5</v>
      </c>
      <c r="M115" s="84">
        <v>11.263999999999999</v>
      </c>
      <c r="N115" s="73">
        <v>11</v>
      </c>
      <c r="O115" s="64">
        <v>3000</v>
      </c>
      <c r="P115" s="65">
        <f>Table2245236891011121314151617181920212224234567891011121314151617181920212223252627[[#This Row],[PEMBULATAN]]*O115</f>
        <v>33000</v>
      </c>
    </row>
    <row r="116" spans="1:16" ht="39" customHeight="1" x14ac:dyDescent="0.2">
      <c r="A116" s="93"/>
      <c r="B116" s="76"/>
      <c r="C116" s="90" t="s">
        <v>3674</v>
      </c>
      <c r="D116" s="79" t="s">
        <v>82</v>
      </c>
      <c r="E116" s="13">
        <v>44423</v>
      </c>
      <c r="F116" s="77" t="s">
        <v>3181</v>
      </c>
      <c r="G116" s="13">
        <v>44428</v>
      </c>
      <c r="H116" s="78" t="s">
        <v>3182</v>
      </c>
      <c r="I116" s="15">
        <v>44</v>
      </c>
      <c r="J116" s="15">
        <v>22</v>
      </c>
      <c r="K116" s="15">
        <v>27</v>
      </c>
      <c r="L116" s="15">
        <v>8</v>
      </c>
      <c r="M116" s="84">
        <v>6.5339999999999998</v>
      </c>
      <c r="N116" s="73">
        <v>8</v>
      </c>
      <c r="O116" s="64">
        <v>3000</v>
      </c>
      <c r="P116" s="65">
        <f>Table2245236891011121314151617181920212224234567891011121314151617181920212223252627[[#This Row],[PEMBULATAN]]*O116</f>
        <v>24000</v>
      </c>
    </row>
    <row r="117" spans="1:16" ht="39" customHeight="1" x14ac:dyDescent="0.2">
      <c r="A117" s="93"/>
      <c r="B117" s="76"/>
      <c r="C117" s="90" t="s">
        <v>3675</v>
      </c>
      <c r="D117" s="79" t="s">
        <v>82</v>
      </c>
      <c r="E117" s="13">
        <v>44423</v>
      </c>
      <c r="F117" s="77" t="s">
        <v>3181</v>
      </c>
      <c r="G117" s="13">
        <v>44428</v>
      </c>
      <c r="H117" s="78" t="s">
        <v>3182</v>
      </c>
      <c r="I117" s="15">
        <v>55</v>
      </c>
      <c r="J117" s="15">
        <v>35</v>
      </c>
      <c r="K117" s="15">
        <v>22</v>
      </c>
      <c r="L117" s="15">
        <v>1</v>
      </c>
      <c r="M117" s="84">
        <v>10.5875</v>
      </c>
      <c r="N117" s="73">
        <v>11</v>
      </c>
      <c r="O117" s="64">
        <v>3000</v>
      </c>
      <c r="P117" s="65">
        <f>Table2245236891011121314151617181920212224234567891011121314151617181920212223252627[[#This Row],[PEMBULATAN]]*O117</f>
        <v>33000</v>
      </c>
    </row>
    <row r="118" spans="1:16" ht="39" customHeight="1" x14ac:dyDescent="0.2">
      <c r="A118" s="93"/>
      <c r="B118" s="76"/>
      <c r="C118" s="90" t="s">
        <v>3676</v>
      </c>
      <c r="D118" s="79" t="s">
        <v>82</v>
      </c>
      <c r="E118" s="13">
        <v>44423</v>
      </c>
      <c r="F118" s="77" t="s">
        <v>3181</v>
      </c>
      <c r="G118" s="13">
        <v>44428</v>
      </c>
      <c r="H118" s="78" t="s">
        <v>3182</v>
      </c>
      <c r="I118" s="15">
        <v>61</v>
      </c>
      <c r="J118" s="15">
        <v>61</v>
      </c>
      <c r="K118" s="15">
        <v>18</v>
      </c>
      <c r="L118" s="15">
        <v>20</v>
      </c>
      <c r="M118" s="84">
        <v>16.744499999999999</v>
      </c>
      <c r="N118" s="73">
        <v>20</v>
      </c>
      <c r="O118" s="64">
        <v>3000</v>
      </c>
      <c r="P118" s="65">
        <f>Table2245236891011121314151617181920212224234567891011121314151617181920212223252627[[#This Row],[PEMBULATAN]]*O118</f>
        <v>60000</v>
      </c>
    </row>
    <row r="119" spans="1:16" ht="39" customHeight="1" x14ac:dyDescent="0.2">
      <c r="A119" s="93"/>
      <c r="B119" s="76"/>
      <c r="C119" s="90" t="s">
        <v>3677</v>
      </c>
      <c r="D119" s="79" t="s">
        <v>82</v>
      </c>
      <c r="E119" s="13">
        <v>44423</v>
      </c>
      <c r="F119" s="77" t="s">
        <v>3181</v>
      </c>
      <c r="G119" s="13">
        <v>44428</v>
      </c>
      <c r="H119" s="78" t="s">
        <v>3182</v>
      </c>
      <c r="I119" s="15">
        <v>62</v>
      </c>
      <c r="J119" s="15">
        <v>35</v>
      </c>
      <c r="K119" s="15">
        <v>31</v>
      </c>
      <c r="L119" s="15">
        <v>3</v>
      </c>
      <c r="M119" s="84">
        <v>16.817499999999999</v>
      </c>
      <c r="N119" s="73">
        <v>17</v>
      </c>
      <c r="O119" s="64">
        <v>3000</v>
      </c>
      <c r="P119" s="65">
        <f>Table2245236891011121314151617181920212224234567891011121314151617181920212223252627[[#This Row],[PEMBULATAN]]*O119</f>
        <v>51000</v>
      </c>
    </row>
    <row r="120" spans="1:16" ht="39" customHeight="1" x14ac:dyDescent="0.2">
      <c r="A120" s="93"/>
      <c r="B120" s="76"/>
      <c r="C120" s="90" t="s">
        <v>3678</v>
      </c>
      <c r="D120" s="79" t="s">
        <v>82</v>
      </c>
      <c r="E120" s="13">
        <v>44423</v>
      </c>
      <c r="F120" s="77" t="s">
        <v>3181</v>
      </c>
      <c r="G120" s="13">
        <v>44428</v>
      </c>
      <c r="H120" s="78" t="s">
        <v>3182</v>
      </c>
      <c r="I120" s="15">
        <v>44</v>
      </c>
      <c r="J120" s="15">
        <v>25</v>
      </c>
      <c r="K120" s="15">
        <v>34</v>
      </c>
      <c r="L120" s="15">
        <v>7</v>
      </c>
      <c r="M120" s="84">
        <v>9.35</v>
      </c>
      <c r="N120" s="73">
        <v>10</v>
      </c>
      <c r="O120" s="64">
        <v>3000</v>
      </c>
      <c r="P120" s="65">
        <f>Table2245236891011121314151617181920212224234567891011121314151617181920212223252627[[#This Row],[PEMBULATAN]]*O120</f>
        <v>30000</v>
      </c>
    </row>
    <row r="121" spans="1:16" ht="39" customHeight="1" x14ac:dyDescent="0.2">
      <c r="A121" s="93"/>
      <c r="B121" s="76"/>
      <c r="C121" s="90" t="s">
        <v>3679</v>
      </c>
      <c r="D121" s="79" t="s">
        <v>82</v>
      </c>
      <c r="E121" s="13">
        <v>44423</v>
      </c>
      <c r="F121" s="77" t="s">
        <v>3181</v>
      </c>
      <c r="G121" s="13">
        <v>44428</v>
      </c>
      <c r="H121" s="78" t="s">
        <v>3182</v>
      </c>
      <c r="I121" s="15">
        <v>47</v>
      </c>
      <c r="J121" s="15">
        <v>43</v>
      </c>
      <c r="K121" s="15">
        <v>35</v>
      </c>
      <c r="L121" s="15">
        <v>12</v>
      </c>
      <c r="M121" s="84">
        <v>17.68375</v>
      </c>
      <c r="N121" s="73">
        <v>18</v>
      </c>
      <c r="O121" s="64">
        <v>3000</v>
      </c>
      <c r="P121" s="65">
        <f>Table2245236891011121314151617181920212224234567891011121314151617181920212223252627[[#This Row],[PEMBULATAN]]*O121</f>
        <v>54000</v>
      </c>
    </row>
    <row r="122" spans="1:16" ht="39" customHeight="1" x14ac:dyDescent="0.2">
      <c r="A122" s="93"/>
      <c r="B122" s="76"/>
      <c r="C122" s="90" t="s">
        <v>3680</v>
      </c>
      <c r="D122" s="79" t="s">
        <v>82</v>
      </c>
      <c r="E122" s="13">
        <v>44423</v>
      </c>
      <c r="F122" s="77" t="s">
        <v>3181</v>
      </c>
      <c r="G122" s="13">
        <v>44428</v>
      </c>
      <c r="H122" s="78" t="s">
        <v>3182</v>
      </c>
      <c r="I122" s="15">
        <v>89</v>
      </c>
      <c r="J122" s="15">
        <v>17</v>
      </c>
      <c r="K122" s="15">
        <v>9</v>
      </c>
      <c r="L122" s="15">
        <v>2</v>
      </c>
      <c r="M122" s="84">
        <v>3.4042500000000002</v>
      </c>
      <c r="N122" s="73">
        <v>4</v>
      </c>
      <c r="O122" s="64">
        <v>3000</v>
      </c>
      <c r="P122" s="65">
        <f>Table2245236891011121314151617181920212224234567891011121314151617181920212223252627[[#This Row],[PEMBULATAN]]*O122</f>
        <v>12000</v>
      </c>
    </row>
    <row r="123" spans="1:16" ht="39" customHeight="1" x14ac:dyDescent="0.2">
      <c r="A123" s="93"/>
      <c r="B123" s="76"/>
      <c r="C123" s="90" t="s">
        <v>3681</v>
      </c>
      <c r="D123" s="79" t="s">
        <v>82</v>
      </c>
      <c r="E123" s="13">
        <v>44423</v>
      </c>
      <c r="F123" s="77" t="s">
        <v>3181</v>
      </c>
      <c r="G123" s="13">
        <v>44428</v>
      </c>
      <c r="H123" s="78" t="s">
        <v>3182</v>
      </c>
      <c r="I123" s="15">
        <v>27</v>
      </c>
      <c r="J123" s="15">
        <v>28</v>
      </c>
      <c r="K123" s="15">
        <v>28</v>
      </c>
      <c r="L123" s="15">
        <v>1</v>
      </c>
      <c r="M123" s="84">
        <v>5.2919999999999998</v>
      </c>
      <c r="N123" s="73">
        <v>5</v>
      </c>
      <c r="O123" s="64">
        <v>3000</v>
      </c>
      <c r="P123" s="65">
        <f>Table2245236891011121314151617181920212224234567891011121314151617181920212223252627[[#This Row],[PEMBULATAN]]*O123</f>
        <v>15000</v>
      </c>
    </row>
    <row r="124" spans="1:16" ht="39" customHeight="1" x14ac:dyDescent="0.2">
      <c r="A124" s="93"/>
      <c r="B124" s="76"/>
      <c r="C124" s="90" t="s">
        <v>3682</v>
      </c>
      <c r="D124" s="79" t="s">
        <v>82</v>
      </c>
      <c r="E124" s="13">
        <v>44423</v>
      </c>
      <c r="F124" s="77" t="s">
        <v>3181</v>
      </c>
      <c r="G124" s="13">
        <v>44428</v>
      </c>
      <c r="H124" s="78" t="s">
        <v>3182</v>
      </c>
      <c r="I124" s="15">
        <v>46</v>
      </c>
      <c r="J124" s="15">
        <v>22</v>
      </c>
      <c r="K124" s="15">
        <v>22</v>
      </c>
      <c r="L124" s="15">
        <v>11</v>
      </c>
      <c r="M124" s="84">
        <v>5.5659999999999998</v>
      </c>
      <c r="N124" s="73">
        <v>11</v>
      </c>
      <c r="O124" s="64">
        <v>3000</v>
      </c>
      <c r="P124" s="65">
        <f>Table2245236891011121314151617181920212224234567891011121314151617181920212223252627[[#This Row],[PEMBULATAN]]*O124</f>
        <v>33000</v>
      </c>
    </row>
    <row r="125" spans="1:16" ht="39" customHeight="1" x14ac:dyDescent="0.2">
      <c r="A125" s="93"/>
      <c r="B125" s="76"/>
      <c r="C125" s="90" t="s">
        <v>3683</v>
      </c>
      <c r="D125" s="79" t="s">
        <v>82</v>
      </c>
      <c r="E125" s="13">
        <v>44423</v>
      </c>
      <c r="F125" s="77" t="s">
        <v>3181</v>
      </c>
      <c r="G125" s="13">
        <v>44428</v>
      </c>
      <c r="H125" s="78" t="s">
        <v>3182</v>
      </c>
      <c r="I125" s="15">
        <v>122</v>
      </c>
      <c r="J125" s="15">
        <v>12</v>
      </c>
      <c r="K125" s="15">
        <v>5</v>
      </c>
      <c r="L125" s="15">
        <v>8</v>
      </c>
      <c r="M125" s="84">
        <v>1.83</v>
      </c>
      <c r="N125" s="73">
        <v>8</v>
      </c>
      <c r="O125" s="64">
        <v>3000</v>
      </c>
      <c r="P125" s="65">
        <f>Table2245236891011121314151617181920212224234567891011121314151617181920212223252627[[#This Row],[PEMBULATAN]]*O125</f>
        <v>24000</v>
      </c>
    </row>
    <row r="126" spans="1:16" ht="39" customHeight="1" x14ac:dyDescent="0.2">
      <c r="A126" s="93"/>
      <c r="B126" s="76"/>
      <c r="C126" s="90" t="s">
        <v>3684</v>
      </c>
      <c r="D126" s="79" t="s">
        <v>82</v>
      </c>
      <c r="E126" s="13">
        <v>44423</v>
      </c>
      <c r="F126" s="77" t="s">
        <v>3181</v>
      </c>
      <c r="G126" s="13">
        <v>44428</v>
      </c>
      <c r="H126" s="78" t="s">
        <v>3182</v>
      </c>
      <c r="I126" s="15">
        <v>171</v>
      </c>
      <c r="J126" s="15">
        <v>3</v>
      </c>
      <c r="K126" s="15">
        <v>3</v>
      </c>
      <c r="L126" s="15">
        <v>1</v>
      </c>
      <c r="M126" s="84">
        <v>0.38474999999999998</v>
      </c>
      <c r="N126" s="73">
        <v>1</v>
      </c>
      <c r="O126" s="64">
        <v>3000</v>
      </c>
      <c r="P126" s="65">
        <f>Table2245236891011121314151617181920212224234567891011121314151617181920212223252627[[#This Row],[PEMBULATAN]]*O126</f>
        <v>3000</v>
      </c>
    </row>
    <row r="127" spans="1:16" ht="39" customHeight="1" x14ac:dyDescent="0.2">
      <c r="A127" s="93"/>
      <c r="B127" s="76"/>
      <c r="C127" s="90" t="s">
        <v>3685</v>
      </c>
      <c r="D127" s="79" t="s">
        <v>82</v>
      </c>
      <c r="E127" s="13">
        <v>44423</v>
      </c>
      <c r="F127" s="77" t="s">
        <v>3181</v>
      </c>
      <c r="G127" s="13">
        <v>44428</v>
      </c>
      <c r="H127" s="78" t="s">
        <v>3182</v>
      </c>
      <c r="I127" s="15">
        <v>123</v>
      </c>
      <c r="J127" s="15">
        <v>5</v>
      </c>
      <c r="K127" s="15">
        <v>5</v>
      </c>
      <c r="L127" s="15">
        <v>1</v>
      </c>
      <c r="M127" s="84">
        <v>0.76875000000000004</v>
      </c>
      <c r="N127" s="73">
        <v>1</v>
      </c>
      <c r="O127" s="64">
        <v>3000</v>
      </c>
      <c r="P127" s="65">
        <f>Table2245236891011121314151617181920212224234567891011121314151617181920212223252627[[#This Row],[PEMBULATAN]]*O127</f>
        <v>3000</v>
      </c>
    </row>
    <row r="128" spans="1:16" ht="39" customHeight="1" x14ac:dyDescent="0.2">
      <c r="A128" s="93"/>
      <c r="B128" s="76"/>
      <c r="C128" s="90" t="s">
        <v>3686</v>
      </c>
      <c r="D128" s="79" t="s">
        <v>82</v>
      </c>
      <c r="E128" s="13">
        <v>44423</v>
      </c>
      <c r="F128" s="77" t="s">
        <v>3181</v>
      </c>
      <c r="G128" s="13">
        <v>44428</v>
      </c>
      <c r="H128" s="78" t="s">
        <v>3182</v>
      </c>
      <c r="I128" s="15">
        <v>45</v>
      </c>
      <c r="J128" s="15">
        <v>39</v>
      </c>
      <c r="K128" s="15">
        <v>28</v>
      </c>
      <c r="L128" s="15">
        <v>8</v>
      </c>
      <c r="M128" s="84">
        <v>12.285</v>
      </c>
      <c r="N128" s="73">
        <v>12</v>
      </c>
      <c r="O128" s="64">
        <v>3000</v>
      </c>
      <c r="P128" s="65">
        <f>Table2245236891011121314151617181920212224234567891011121314151617181920212223252627[[#This Row],[PEMBULATAN]]*O128</f>
        <v>36000</v>
      </c>
    </row>
    <row r="129" spans="1:16" ht="39" customHeight="1" x14ac:dyDescent="0.2">
      <c r="A129" s="93"/>
      <c r="B129" s="76"/>
      <c r="C129" s="90" t="s">
        <v>3687</v>
      </c>
      <c r="D129" s="79" t="s">
        <v>82</v>
      </c>
      <c r="E129" s="13">
        <v>44423</v>
      </c>
      <c r="F129" s="77" t="s">
        <v>3181</v>
      </c>
      <c r="G129" s="13">
        <v>44428</v>
      </c>
      <c r="H129" s="78" t="s">
        <v>3182</v>
      </c>
      <c r="I129" s="15">
        <v>78</v>
      </c>
      <c r="J129" s="15">
        <v>22</v>
      </c>
      <c r="K129" s="15">
        <v>10</v>
      </c>
      <c r="L129" s="15">
        <v>2</v>
      </c>
      <c r="M129" s="84">
        <v>4.29</v>
      </c>
      <c r="N129" s="73">
        <v>4</v>
      </c>
      <c r="O129" s="64">
        <v>3000</v>
      </c>
      <c r="P129" s="65">
        <f>Table2245236891011121314151617181920212224234567891011121314151617181920212223252627[[#This Row],[PEMBULATAN]]*O129</f>
        <v>12000</v>
      </c>
    </row>
    <row r="130" spans="1:16" ht="39" customHeight="1" x14ac:dyDescent="0.2">
      <c r="A130" s="93"/>
      <c r="B130" s="76"/>
      <c r="C130" s="90" t="s">
        <v>3688</v>
      </c>
      <c r="D130" s="79" t="s">
        <v>82</v>
      </c>
      <c r="E130" s="13">
        <v>44423</v>
      </c>
      <c r="F130" s="77" t="s">
        <v>3181</v>
      </c>
      <c r="G130" s="13">
        <v>44428</v>
      </c>
      <c r="H130" s="78" t="s">
        <v>3182</v>
      </c>
      <c r="I130" s="15">
        <v>80</v>
      </c>
      <c r="J130" s="15">
        <v>35</v>
      </c>
      <c r="K130" s="15">
        <v>29</v>
      </c>
      <c r="L130" s="15">
        <v>4</v>
      </c>
      <c r="M130" s="84">
        <v>20.3</v>
      </c>
      <c r="N130" s="73">
        <v>21</v>
      </c>
      <c r="O130" s="64">
        <v>3000</v>
      </c>
      <c r="P130" s="65">
        <f>Table2245236891011121314151617181920212224234567891011121314151617181920212223252627[[#This Row],[PEMBULATAN]]*O130</f>
        <v>63000</v>
      </c>
    </row>
    <row r="131" spans="1:16" ht="39" customHeight="1" x14ac:dyDescent="0.2">
      <c r="A131" s="93"/>
      <c r="B131" s="76"/>
      <c r="C131" s="90" t="s">
        <v>3689</v>
      </c>
      <c r="D131" s="79" t="s">
        <v>82</v>
      </c>
      <c r="E131" s="13">
        <v>44423</v>
      </c>
      <c r="F131" s="77" t="s">
        <v>3181</v>
      </c>
      <c r="G131" s="13">
        <v>44428</v>
      </c>
      <c r="H131" s="78" t="s">
        <v>3182</v>
      </c>
      <c r="I131" s="15">
        <v>44</v>
      </c>
      <c r="J131" s="15">
        <v>25</v>
      </c>
      <c r="K131" s="15">
        <v>35</v>
      </c>
      <c r="L131" s="15">
        <v>7</v>
      </c>
      <c r="M131" s="84">
        <v>9.625</v>
      </c>
      <c r="N131" s="73">
        <v>10</v>
      </c>
      <c r="O131" s="64">
        <v>3000</v>
      </c>
      <c r="P131" s="65">
        <f>Table2245236891011121314151617181920212224234567891011121314151617181920212223252627[[#This Row],[PEMBULATAN]]*O131</f>
        <v>30000</v>
      </c>
    </row>
    <row r="132" spans="1:16" ht="39" customHeight="1" x14ac:dyDescent="0.2">
      <c r="A132" s="93"/>
      <c r="B132" s="76"/>
      <c r="C132" s="90" t="s">
        <v>3690</v>
      </c>
      <c r="D132" s="79" t="s">
        <v>82</v>
      </c>
      <c r="E132" s="13">
        <v>44423</v>
      </c>
      <c r="F132" s="77" t="s">
        <v>3181</v>
      </c>
      <c r="G132" s="13">
        <v>44428</v>
      </c>
      <c r="H132" s="78" t="s">
        <v>3182</v>
      </c>
      <c r="I132" s="15">
        <v>30</v>
      </c>
      <c r="J132" s="15">
        <v>36</v>
      </c>
      <c r="K132" s="15">
        <v>30</v>
      </c>
      <c r="L132" s="15">
        <v>4</v>
      </c>
      <c r="M132" s="84">
        <v>8.1</v>
      </c>
      <c r="N132" s="73">
        <v>8</v>
      </c>
      <c r="O132" s="64">
        <v>3000</v>
      </c>
      <c r="P132" s="65">
        <f>Table2245236891011121314151617181920212224234567891011121314151617181920212223252627[[#This Row],[PEMBULATAN]]*O132</f>
        <v>24000</v>
      </c>
    </row>
    <row r="133" spans="1:16" ht="39" customHeight="1" x14ac:dyDescent="0.2">
      <c r="A133" s="93"/>
      <c r="B133" s="76"/>
      <c r="C133" s="90" t="s">
        <v>3691</v>
      </c>
      <c r="D133" s="79" t="s">
        <v>82</v>
      </c>
      <c r="E133" s="13">
        <v>44423</v>
      </c>
      <c r="F133" s="77" t="s">
        <v>3181</v>
      </c>
      <c r="G133" s="13">
        <v>44428</v>
      </c>
      <c r="H133" s="78" t="s">
        <v>3182</v>
      </c>
      <c r="I133" s="15">
        <v>36</v>
      </c>
      <c r="J133" s="15">
        <v>36</v>
      </c>
      <c r="K133" s="15">
        <v>38</v>
      </c>
      <c r="L133" s="15">
        <v>6</v>
      </c>
      <c r="M133" s="84">
        <v>12.311999999999999</v>
      </c>
      <c r="N133" s="73">
        <v>13</v>
      </c>
      <c r="O133" s="64">
        <v>3000</v>
      </c>
      <c r="P133" s="65">
        <f>Table2245236891011121314151617181920212224234567891011121314151617181920212223252627[[#This Row],[PEMBULATAN]]*O133</f>
        <v>39000</v>
      </c>
    </row>
    <row r="134" spans="1:16" ht="39" customHeight="1" x14ac:dyDescent="0.2">
      <c r="A134" s="93"/>
      <c r="B134" s="76"/>
      <c r="C134" s="90" t="s">
        <v>3692</v>
      </c>
      <c r="D134" s="79" t="s">
        <v>82</v>
      </c>
      <c r="E134" s="13">
        <v>44423</v>
      </c>
      <c r="F134" s="77" t="s">
        <v>3181</v>
      </c>
      <c r="G134" s="13">
        <v>44428</v>
      </c>
      <c r="H134" s="78" t="s">
        <v>3182</v>
      </c>
      <c r="I134" s="15">
        <v>29</v>
      </c>
      <c r="J134" s="15">
        <v>29</v>
      </c>
      <c r="K134" s="15">
        <v>35</v>
      </c>
      <c r="L134" s="15">
        <v>4</v>
      </c>
      <c r="M134" s="84">
        <v>7.3587499999999997</v>
      </c>
      <c r="N134" s="73">
        <v>8</v>
      </c>
      <c r="O134" s="64">
        <v>3000</v>
      </c>
      <c r="P134" s="65">
        <f>Table2245236891011121314151617181920212224234567891011121314151617181920212223252627[[#This Row],[PEMBULATAN]]*O134</f>
        <v>24000</v>
      </c>
    </row>
    <row r="135" spans="1:16" ht="39" customHeight="1" x14ac:dyDescent="0.2">
      <c r="A135" s="93"/>
      <c r="B135" s="76"/>
      <c r="C135" s="90" t="s">
        <v>3693</v>
      </c>
      <c r="D135" s="79" t="s">
        <v>82</v>
      </c>
      <c r="E135" s="13">
        <v>44423</v>
      </c>
      <c r="F135" s="77" t="s">
        <v>3181</v>
      </c>
      <c r="G135" s="13">
        <v>44428</v>
      </c>
      <c r="H135" s="78" t="s">
        <v>3182</v>
      </c>
      <c r="I135" s="15">
        <v>48</v>
      </c>
      <c r="J135" s="15">
        <v>43</v>
      </c>
      <c r="K135" s="15">
        <v>15</v>
      </c>
      <c r="L135" s="15">
        <v>1</v>
      </c>
      <c r="M135" s="84">
        <v>7.74</v>
      </c>
      <c r="N135" s="73">
        <v>8</v>
      </c>
      <c r="O135" s="64">
        <v>3000</v>
      </c>
      <c r="P135" s="65">
        <f>Table2245236891011121314151617181920212224234567891011121314151617181920212223252627[[#This Row],[PEMBULATAN]]*O135</f>
        <v>24000</v>
      </c>
    </row>
    <row r="136" spans="1:16" ht="39" customHeight="1" x14ac:dyDescent="0.2">
      <c r="A136" s="93"/>
      <c r="B136" s="76"/>
      <c r="C136" s="90" t="s">
        <v>3694</v>
      </c>
      <c r="D136" s="79" t="s">
        <v>82</v>
      </c>
      <c r="E136" s="13">
        <v>44423</v>
      </c>
      <c r="F136" s="77" t="s">
        <v>3181</v>
      </c>
      <c r="G136" s="13">
        <v>44428</v>
      </c>
      <c r="H136" s="78" t="s">
        <v>3182</v>
      </c>
      <c r="I136" s="15">
        <v>28</v>
      </c>
      <c r="J136" s="15">
        <v>30</v>
      </c>
      <c r="K136" s="15">
        <v>28</v>
      </c>
      <c r="L136" s="15">
        <v>1</v>
      </c>
      <c r="M136" s="84">
        <v>5.88</v>
      </c>
      <c r="N136" s="73">
        <v>6</v>
      </c>
      <c r="O136" s="64">
        <v>3000</v>
      </c>
      <c r="P136" s="65">
        <f>Table2245236891011121314151617181920212224234567891011121314151617181920212223252627[[#This Row],[PEMBULATAN]]*O136</f>
        <v>18000</v>
      </c>
    </row>
    <row r="137" spans="1:16" ht="39" customHeight="1" x14ac:dyDescent="0.2">
      <c r="A137" s="93"/>
      <c r="B137" s="76"/>
      <c r="C137" s="90" t="s">
        <v>3695</v>
      </c>
      <c r="D137" s="79" t="s">
        <v>82</v>
      </c>
      <c r="E137" s="13">
        <v>44423</v>
      </c>
      <c r="F137" s="77" t="s">
        <v>3181</v>
      </c>
      <c r="G137" s="13">
        <v>44428</v>
      </c>
      <c r="H137" s="78" t="s">
        <v>3182</v>
      </c>
      <c r="I137" s="15">
        <v>120</v>
      </c>
      <c r="J137" s="15">
        <v>42</v>
      </c>
      <c r="K137" s="15">
        <v>10</v>
      </c>
      <c r="L137" s="15">
        <v>3</v>
      </c>
      <c r="M137" s="84">
        <v>12.6</v>
      </c>
      <c r="N137" s="73">
        <v>13</v>
      </c>
      <c r="O137" s="64">
        <v>3000</v>
      </c>
      <c r="P137" s="65">
        <f>Table2245236891011121314151617181920212224234567891011121314151617181920212223252627[[#This Row],[PEMBULATAN]]*O137</f>
        <v>39000</v>
      </c>
    </row>
    <row r="138" spans="1:16" ht="39" customHeight="1" x14ac:dyDescent="0.2">
      <c r="A138" s="93"/>
      <c r="B138" s="76"/>
      <c r="C138" s="90" t="s">
        <v>3696</v>
      </c>
      <c r="D138" s="79" t="s">
        <v>82</v>
      </c>
      <c r="E138" s="13">
        <v>44423</v>
      </c>
      <c r="F138" s="77" t="s">
        <v>3181</v>
      </c>
      <c r="G138" s="13">
        <v>44428</v>
      </c>
      <c r="H138" s="78" t="s">
        <v>3182</v>
      </c>
      <c r="I138" s="15">
        <v>61</v>
      </c>
      <c r="J138" s="15">
        <v>41</v>
      </c>
      <c r="K138" s="15">
        <v>17</v>
      </c>
      <c r="L138" s="15">
        <v>11</v>
      </c>
      <c r="M138" s="84">
        <v>10.629250000000001</v>
      </c>
      <c r="N138" s="73">
        <v>11</v>
      </c>
      <c r="O138" s="64">
        <v>3000</v>
      </c>
      <c r="P138" s="65">
        <f>Table2245236891011121314151617181920212224234567891011121314151617181920212223252627[[#This Row],[PEMBULATAN]]*O138</f>
        <v>33000</v>
      </c>
    </row>
    <row r="139" spans="1:16" ht="39" customHeight="1" x14ac:dyDescent="0.2">
      <c r="A139" s="93"/>
      <c r="B139" s="76"/>
      <c r="C139" s="90" t="s">
        <v>3697</v>
      </c>
      <c r="D139" s="79" t="s">
        <v>82</v>
      </c>
      <c r="E139" s="13">
        <v>44423</v>
      </c>
      <c r="F139" s="77" t="s">
        <v>3181</v>
      </c>
      <c r="G139" s="13">
        <v>44428</v>
      </c>
      <c r="H139" s="78" t="s">
        <v>3182</v>
      </c>
      <c r="I139" s="15">
        <v>47</v>
      </c>
      <c r="J139" s="15">
        <v>47</v>
      </c>
      <c r="K139" s="15">
        <v>25</v>
      </c>
      <c r="L139" s="15">
        <v>10</v>
      </c>
      <c r="M139" s="84">
        <v>13.80625</v>
      </c>
      <c r="N139" s="73">
        <v>14</v>
      </c>
      <c r="O139" s="64">
        <v>3000</v>
      </c>
      <c r="P139" s="65">
        <f>Table2245236891011121314151617181920212224234567891011121314151617181920212223252627[[#This Row],[PEMBULATAN]]*O139</f>
        <v>42000</v>
      </c>
    </row>
    <row r="140" spans="1:16" ht="39" customHeight="1" x14ac:dyDescent="0.2">
      <c r="A140" s="93"/>
      <c r="B140" s="76"/>
      <c r="C140" s="90" t="s">
        <v>3698</v>
      </c>
      <c r="D140" s="79" t="s">
        <v>82</v>
      </c>
      <c r="E140" s="13">
        <v>44423</v>
      </c>
      <c r="F140" s="77" t="s">
        <v>3181</v>
      </c>
      <c r="G140" s="13">
        <v>44428</v>
      </c>
      <c r="H140" s="78" t="s">
        <v>3182</v>
      </c>
      <c r="I140" s="15">
        <v>50</v>
      </c>
      <c r="J140" s="15">
        <v>40</v>
      </c>
      <c r="K140" s="15">
        <v>21</v>
      </c>
      <c r="L140" s="15">
        <v>4</v>
      </c>
      <c r="M140" s="84">
        <v>10.5</v>
      </c>
      <c r="N140" s="73">
        <v>11</v>
      </c>
      <c r="O140" s="64">
        <v>3000</v>
      </c>
      <c r="P140" s="65">
        <f>Table2245236891011121314151617181920212224234567891011121314151617181920212223252627[[#This Row],[PEMBULATAN]]*O140</f>
        <v>33000</v>
      </c>
    </row>
    <row r="141" spans="1:16" ht="39" customHeight="1" x14ac:dyDescent="0.2">
      <c r="A141" s="93"/>
      <c r="B141" s="76"/>
      <c r="C141" s="90" t="s">
        <v>3699</v>
      </c>
      <c r="D141" s="79" t="s">
        <v>82</v>
      </c>
      <c r="E141" s="13">
        <v>44423</v>
      </c>
      <c r="F141" s="77" t="s">
        <v>3181</v>
      </c>
      <c r="G141" s="13">
        <v>44428</v>
      </c>
      <c r="H141" s="78" t="s">
        <v>3182</v>
      </c>
      <c r="I141" s="15">
        <v>110</v>
      </c>
      <c r="J141" s="15">
        <v>23</v>
      </c>
      <c r="K141" s="15">
        <v>18</v>
      </c>
      <c r="L141" s="15">
        <v>3</v>
      </c>
      <c r="M141" s="84">
        <v>11.385</v>
      </c>
      <c r="N141" s="73">
        <v>12</v>
      </c>
      <c r="O141" s="64">
        <v>3000</v>
      </c>
      <c r="P141" s="65">
        <f>Table2245236891011121314151617181920212224234567891011121314151617181920212223252627[[#This Row],[PEMBULATAN]]*O141</f>
        <v>36000</v>
      </c>
    </row>
    <row r="142" spans="1:16" ht="39" customHeight="1" x14ac:dyDescent="0.2">
      <c r="A142" s="93"/>
      <c r="B142" s="76"/>
      <c r="C142" s="90" t="s">
        <v>3700</v>
      </c>
      <c r="D142" s="79" t="s">
        <v>82</v>
      </c>
      <c r="E142" s="13">
        <v>44423</v>
      </c>
      <c r="F142" s="77" t="s">
        <v>3181</v>
      </c>
      <c r="G142" s="13">
        <v>44428</v>
      </c>
      <c r="H142" s="78" t="s">
        <v>3182</v>
      </c>
      <c r="I142" s="15">
        <v>31</v>
      </c>
      <c r="J142" s="15">
        <v>37</v>
      </c>
      <c r="K142" s="15">
        <v>29</v>
      </c>
      <c r="L142" s="15">
        <v>3</v>
      </c>
      <c r="M142" s="84">
        <v>8.3157499999999995</v>
      </c>
      <c r="N142" s="73">
        <v>9</v>
      </c>
      <c r="O142" s="64">
        <v>3000</v>
      </c>
      <c r="P142" s="65">
        <f>Table2245236891011121314151617181920212224234567891011121314151617181920212223252627[[#This Row],[PEMBULATAN]]*O142</f>
        <v>27000</v>
      </c>
    </row>
    <row r="143" spans="1:16" ht="39" customHeight="1" x14ac:dyDescent="0.2">
      <c r="A143" s="93"/>
      <c r="B143" s="76"/>
      <c r="C143" s="90" t="s">
        <v>3701</v>
      </c>
      <c r="D143" s="79" t="s">
        <v>82</v>
      </c>
      <c r="E143" s="13">
        <v>44423</v>
      </c>
      <c r="F143" s="77" t="s">
        <v>3181</v>
      </c>
      <c r="G143" s="13">
        <v>44428</v>
      </c>
      <c r="H143" s="78" t="s">
        <v>3182</v>
      </c>
      <c r="I143" s="15">
        <v>73</v>
      </c>
      <c r="J143" s="15">
        <v>19</v>
      </c>
      <c r="K143" s="15">
        <v>4</v>
      </c>
      <c r="L143" s="15">
        <v>2</v>
      </c>
      <c r="M143" s="84">
        <v>1.387</v>
      </c>
      <c r="N143" s="73">
        <v>2</v>
      </c>
      <c r="O143" s="64">
        <v>3000</v>
      </c>
      <c r="P143" s="65">
        <f>Table2245236891011121314151617181920212224234567891011121314151617181920212223252627[[#This Row],[PEMBULATAN]]*O143</f>
        <v>6000</v>
      </c>
    </row>
    <row r="144" spans="1:16" ht="39" customHeight="1" x14ac:dyDescent="0.2">
      <c r="A144" s="93"/>
      <c r="B144" s="76"/>
      <c r="C144" s="90" t="s">
        <v>3702</v>
      </c>
      <c r="D144" s="79" t="s">
        <v>82</v>
      </c>
      <c r="E144" s="13">
        <v>44423</v>
      </c>
      <c r="F144" s="77" t="s">
        <v>3181</v>
      </c>
      <c r="G144" s="13">
        <v>44428</v>
      </c>
      <c r="H144" s="78" t="s">
        <v>3182</v>
      </c>
      <c r="I144" s="15">
        <v>50</v>
      </c>
      <c r="J144" s="15">
        <v>33</v>
      </c>
      <c r="K144" s="15">
        <v>8</v>
      </c>
      <c r="L144" s="15">
        <v>2</v>
      </c>
      <c r="M144" s="84">
        <v>3.3</v>
      </c>
      <c r="N144" s="73">
        <v>4</v>
      </c>
      <c r="O144" s="64">
        <v>3000</v>
      </c>
      <c r="P144" s="65">
        <f>Table2245236891011121314151617181920212224234567891011121314151617181920212223252627[[#This Row],[PEMBULATAN]]*O144</f>
        <v>12000</v>
      </c>
    </row>
    <row r="145" spans="1:16" ht="39" customHeight="1" x14ac:dyDescent="0.2">
      <c r="A145" s="93"/>
      <c r="B145" s="76"/>
      <c r="C145" s="90" t="s">
        <v>3703</v>
      </c>
      <c r="D145" s="79" t="s">
        <v>82</v>
      </c>
      <c r="E145" s="13">
        <v>44423</v>
      </c>
      <c r="F145" s="77" t="s">
        <v>3181</v>
      </c>
      <c r="G145" s="13">
        <v>44428</v>
      </c>
      <c r="H145" s="78" t="s">
        <v>3182</v>
      </c>
      <c r="I145" s="15">
        <v>58</v>
      </c>
      <c r="J145" s="15">
        <v>27</v>
      </c>
      <c r="K145" s="15">
        <v>42</v>
      </c>
      <c r="L145" s="15">
        <v>2</v>
      </c>
      <c r="M145" s="84">
        <v>16.443000000000001</v>
      </c>
      <c r="N145" s="73">
        <v>17</v>
      </c>
      <c r="O145" s="64">
        <v>3000</v>
      </c>
      <c r="P145" s="65">
        <f>Table2245236891011121314151617181920212224234567891011121314151617181920212223252627[[#This Row],[PEMBULATAN]]*O145</f>
        <v>51000</v>
      </c>
    </row>
    <row r="146" spans="1:16" ht="39" customHeight="1" x14ac:dyDescent="0.2">
      <c r="A146" s="93"/>
      <c r="B146" s="76"/>
      <c r="C146" s="90" t="s">
        <v>3704</v>
      </c>
      <c r="D146" s="79" t="s">
        <v>82</v>
      </c>
      <c r="E146" s="13">
        <v>44423</v>
      </c>
      <c r="F146" s="77" t="s">
        <v>3181</v>
      </c>
      <c r="G146" s="13">
        <v>44428</v>
      </c>
      <c r="H146" s="78" t="s">
        <v>3182</v>
      </c>
      <c r="I146" s="15">
        <v>53</v>
      </c>
      <c r="J146" s="15">
        <v>36</v>
      </c>
      <c r="K146" s="15">
        <v>16</v>
      </c>
      <c r="L146" s="15">
        <v>5</v>
      </c>
      <c r="M146" s="84">
        <v>7.6319999999999997</v>
      </c>
      <c r="N146" s="73">
        <v>8</v>
      </c>
      <c r="O146" s="64">
        <v>3000</v>
      </c>
      <c r="P146" s="65">
        <f>Table2245236891011121314151617181920212224234567891011121314151617181920212223252627[[#This Row],[PEMBULATAN]]*O146</f>
        <v>24000</v>
      </c>
    </row>
    <row r="147" spans="1:16" ht="39" customHeight="1" x14ac:dyDescent="0.2">
      <c r="A147" s="93"/>
      <c r="B147" s="76"/>
      <c r="C147" s="90" t="s">
        <v>3705</v>
      </c>
      <c r="D147" s="79" t="s">
        <v>82</v>
      </c>
      <c r="E147" s="13">
        <v>44423</v>
      </c>
      <c r="F147" s="77" t="s">
        <v>3181</v>
      </c>
      <c r="G147" s="13">
        <v>44428</v>
      </c>
      <c r="H147" s="78" t="s">
        <v>3182</v>
      </c>
      <c r="I147" s="15">
        <v>70</v>
      </c>
      <c r="J147" s="15">
        <v>30</v>
      </c>
      <c r="K147" s="15">
        <v>33</v>
      </c>
      <c r="L147" s="15">
        <v>5</v>
      </c>
      <c r="M147" s="84">
        <v>17.324999999999999</v>
      </c>
      <c r="N147" s="73">
        <v>18</v>
      </c>
      <c r="O147" s="64">
        <v>3000</v>
      </c>
      <c r="P147" s="65">
        <f>Table2245236891011121314151617181920212224234567891011121314151617181920212223252627[[#This Row],[PEMBULATAN]]*O147</f>
        <v>54000</v>
      </c>
    </row>
    <row r="148" spans="1:16" ht="39" customHeight="1" x14ac:dyDescent="0.2">
      <c r="A148" s="93"/>
      <c r="B148" s="76"/>
      <c r="C148" s="90" t="s">
        <v>3706</v>
      </c>
      <c r="D148" s="79" t="s">
        <v>82</v>
      </c>
      <c r="E148" s="13">
        <v>44423</v>
      </c>
      <c r="F148" s="77" t="s">
        <v>3181</v>
      </c>
      <c r="G148" s="13">
        <v>44428</v>
      </c>
      <c r="H148" s="78" t="s">
        <v>3182</v>
      </c>
      <c r="I148" s="15">
        <v>70</v>
      </c>
      <c r="J148" s="15">
        <v>36</v>
      </c>
      <c r="K148" s="15">
        <v>12</v>
      </c>
      <c r="L148" s="15">
        <v>5</v>
      </c>
      <c r="M148" s="84">
        <v>7.56</v>
      </c>
      <c r="N148" s="73">
        <v>8</v>
      </c>
      <c r="O148" s="64">
        <v>3000</v>
      </c>
      <c r="P148" s="65">
        <f>Table2245236891011121314151617181920212224234567891011121314151617181920212223252627[[#This Row],[PEMBULATAN]]*O148</f>
        <v>24000</v>
      </c>
    </row>
    <row r="149" spans="1:16" ht="39" customHeight="1" x14ac:dyDescent="0.2">
      <c r="A149" s="93"/>
      <c r="B149" s="76"/>
      <c r="C149" s="90" t="s">
        <v>3707</v>
      </c>
      <c r="D149" s="79" t="s">
        <v>82</v>
      </c>
      <c r="E149" s="13">
        <v>44423</v>
      </c>
      <c r="F149" s="77" t="s">
        <v>3181</v>
      </c>
      <c r="G149" s="13">
        <v>44428</v>
      </c>
      <c r="H149" s="78" t="s">
        <v>3182</v>
      </c>
      <c r="I149" s="15">
        <v>93</v>
      </c>
      <c r="J149" s="15">
        <v>16</v>
      </c>
      <c r="K149" s="15">
        <v>4</v>
      </c>
      <c r="L149" s="15">
        <v>2</v>
      </c>
      <c r="M149" s="84">
        <v>1.488</v>
      </c>
      <c r="N149" s="73">
        <v>2</v>
      </c>
      <c r="O149" s="64">
        <v>3000</v>
      </c>
      <c r="P149" s="65">
        <f>Table2245236891011121314151617181920212224234567891011121314151617181920212223252627[[#This Row],[PEMBULATAN]]*O149</f>
        <v>6000</v>
      </c>
    </row>
    <row r="150" spans="1:16" ht="39" customHeight="1" x14ac:dyDescent="0.2">
      <c r="A150" s="93"/>
      <c r="B150" s="76"/>
      <c r="C150" s="90" t="s">
        <v>3708</v>
      </c>
      <c r="D150" s="79" t="s">
        <v>82</v>
      </c>
      <c r="E150" s="13">
        <v>44423</v>
      </c>
      <c r="F150" s="77" t="s">
        <v>3181</v>
      </c>
      <c r="G150" s="13">
        <v>44428</v>
      </c>
      <c r="H150" s="78" t="s">
        <v>3182</v>
      </c>
      <c r="I150" s="15">
        <v>146</v>
      </c>
      <c r="J150" s="15">
        <v>8</v>
      </c>
      <c r="K150" s="15">
        <v>8</v>
      </c>
      <c r="L150" s="15">
        <v>2</v>
      </c>
      <c r="M150" s="84">
        <v>2.3359999999999999</v>
      </c>
      <c r="N150" s="73">
        <v>3</v>
      </c>
      <c r="O150" s="64">
        <v>3000</v>
      </c>
      <c r="P150" s="65">
        <f>Table2245236891011121314151617181920212224234567891011121314151617181920212223252627[[#This Row],[PEMBULATAN]]*O150</f>
        <v>9000</v>
      </c>
    </row>
    <row r="151" spans="1:16" ht="39" customHeight="1" x14ac:dyDescent="0.2">
      <c r="A151" s="93"/>
      <c r="B151" s="76"/>
      <c r="C151" s="90" t="s">
        <v>3709</v>
      </c>
      <c r="D151" s="79" t="s">
        <v>82</v>
      </c>
      <c r="E151" s="13">
        <v>44423</v>
      </c>
      <c r="F151" s="77" t="s">
        <v>3181</v>
      </c>
      <c r="G151" s="13">
        <v>44428</v>
      </c>
      <c r="H151" s="78" t="s">
        <v>3182</v>
      </c>
      <c r="I151" s="15">
        <v>115</v>
      </c>
      <c r="J151" s="15">
        <v>28</v>
      </c>
      <c r="K151" s="15">
        <v>15</v>
      </c>
      <c r="L151" s="15">
        <v>1</v>
      </c>
      <c r="M151" s="84">
        <v>12.074999999999999</v>
      </c>
      <c r="N151" s="73">
        <v>12</v>
      </c>
      <c r="O151" s="64">
        <v>3000</v>
      </c>
      <c r="P151" s="65">
        <f>Table2245236891011121314151617181920212224234567891011121314151617181920212223252627[[#This Row],[PEMBULATAN]]*O151</f>
        <v>36000</v>
      </c>
    </row>
    <row r="152" spans="1:16" ht="39" customHeight="1" x14ac:dyDescent="0.2">
      <c r="A152" s="93"/>
      <c r="B152" s="76"/>
      <c r="C152" s="90" t="s">
        <v>3710</v>
      </c>
      <c r="D152" s="79" t="s">
        <v>82</v>
      </c>
      <c r="E152" s="13">
        <v>44423</v>
      </c>
      <c r="F152" s="77" t="s">
        <v>3181</v>
      </c>
      <c r="G152" s="13">
        <v>44428</v>
      </c>
      <c r="H152" s="78" t="s">
        <v>3182</v>
      </c>
      <c r="I152" s="15">
        <v>142</v>
      </c>
      <c r="J152" s="15">
        <v>7</v>
      </c>
      <c r="K152" s="15">
        <v>7</v>
      </c>
      <c r="L152" s="15">
        <v>1</v>
      </c>
      <c r="M152" s="84">
        <v>1.7395</v>
      </c>
      <c r="N152" s="73">
        <v>2</v>
      </c>
      <c r="O152" s="64">
        <v>3000</v>
      </c>
      <c r="P152" s="65">
        <f>Table2245236891011121314151617181920212224234567891011121314151617181920212223252627[[#This Row],[PEMBULATAN]]*O152</f>
        <v>6000</v>
      </c>
    </row>
    <row r="153" spans="1:16" ht="39" customHeight="1" x14ac:dyDescent="0.2">
      <c r="A153" s="93"/>
      <c r="B153" s="76"/>
      <c r="C153" s="90" t="s">
        <v>3711</v>
      </c>
      <c r="D153" s="79" t="s">
        <v>82</v>
      </c>
      <c r="E153" s="13">
        <v>44423</v>
      </c>
      <c r="F153" s="77" t="s">
        <v>3181</v>
      </c>
      <c r="G153" s="13">
        <v>44428</v>
      </c>
      <c r="H153" s="78" t="s">
        <v>3182</v>
      </c>
      <c r="I153" s="15">
        <v>300</v>
      </c>
      <c r="J153" s="15">
        <v>10</v>
      </c>
      <c r="K153" s="15">
        <v>8</v>
      </c>
      <c r="L153" s="15">
        <v>22</v>
      </c>
      <c r="M153" s="84">
        <v>6</v>
      </c>
      <c r="N153" s="73">
        <v>22</v>
      </c>
      <c r="O153" s="64">
        <v>3000</v>
      </c>
      <c r="P153" s="65">
        <f>Table2245236891011121314151617181920212224234567891011121314151617181920212223252627[[#This Row],[PEMBULATAN]]*O153</f>
        <v>66000</v>
      </c>
    </row>
    <row r="154" spans="1:16" ht="39" customHeight="1" x14ac:dyDescent="0.2">
      <c r="A154" s="93"/>
      <c r="B154" s="92"/>
      <c r="C154" s="90" t="s">
        <v>3712</v>
      </c>
      <c r="D154" s="79" t="s">
        <v>82</v>
      </c>
      <c r="E154" s="13">
        <v>44423</v>
      </c>
      <c r="F154" s="77" t="s">
        <v>3181</v>
      </c>
      <c r="G154" s="13">
        <v>44428</v>
      </c>
      <c r="H154" s="78" t="s">
        <v>3182</v>
      </c>
      <c r="I154" s="15">
        <v>70</v>
      </c>
      <c r="J154" s="15">
        <v>39</v>
      </c>
      <c r="K154" s="15">
        <v>25</v>
      </c>
      <c r="L154" s="15">
        <v>21</v>
      </c>
      <c r="M154" s="84">
        <v>17.0625</v>
      </c>
      <c r="N154" s="73">
        <v>21</v>
      </c>
      <c r="O154" s="64">
        <v>3000</v>
      </c>
      <c r="P154" s="65">
        <f>Table2245236891011121314151617181920212224234567891011121314151617181920212223252627[[#This Row],[PEMBULATAN]]*O154</f>
        <v>63000</v>
      </c>
    </row>
    <row r="155" spans="1:16" ht="39" customHeight="1" x14ac:dyDescent="0.2">
      <c r="A155" s="93"/>
      <c r="B155" s="76" t="s">
        <v>3713</v>
      </c>
      <c r="C155" s="90" t="s">
        <v>3714</v>
      </c>
      <c r="D155" s="79" t="s">
        <v>82</v>
      </c>
      <c r="E155" s="13">
        <v>44423</v>
      </c>
      <c r="F155" s="77" t="s">
        <v>3181</v>
      </c>
      <c r="G155" s="13">
        <v>44428</v>
      </c>
      <c r="H155" s="78" t="s">
        <v>3182</v>
      </c>
      <c r="I155" s="15">
        <v>62</v>
      </c>
      <c r="J155" s="15">
        <v>44</v>
      </c>
      <c r="K155" s="15">
        <v>10</v>
      </c>
      <c r="L155" s="15">
        <v>2</v>
      </c>
      <c r="M155" s="84">
        <v>6.82</v>
      </c>
      <c r="N155" s="73">
        <v>7</v>
      </c>
      <c r="O155" s="64">
        <v>3000</v>
      </c>
      <c r="P155" s="65">
        <f>Table2245236891011121314151617181920212224234567891011121314151617181920212223252627[[#This Row],[PEMBULATAN]]*O155</f>
        <v>21000</v>
      </c>
    </row>
    <row r="156" spans="1:16" ht="39" customHeight="1" x14ac:dyDescent="0.2">
      <c r="A156" s="93"/>
      <c r="B156" s="76"/>
      <c r="C156" s="90" t="s">
        <v>3715</v>
      </c>
      <c r="D156" s="79" t="s">
        <v>82</v>
      </c>
      <c r="E156" s="13">
        <v>44423</v>
      </c>
      <c r="F156" s="77" t="s">
        <v>3181</v>
      </c>
      <c r="G156" s="13">
        <v>44428</v>
      </c>
      <c r="H156" s="78" t="s">
        <v>3182</v>
      </c>
      <c r="I156" s="15">
        <v>72</v>
      </c>
      <c r="J156" s="15">
        <v>52</v>
      </c>
      <c r="K156" s="15">
        <v>14</v>
      </c>
      <c r="L156" s="15">
        <v>5</v>
      </c>
      <c r="M156" s="84">
        <v>13.103999999999999</v>
      </c>
      <c r="N156" s="73">
        <v>13</v>
      </c>
      <c r="O156" s="64">
        <v>3000</v>
      </c>
      <c r="P156" s="65">
        <f>Table2245236891011121314151617181920212224234567891011121314151617181920212223252627[[#This Row],[PEMBULATAN]]*O156</f>
        <v>39000</v>
      </c>
    </row>
    <row r="157" spans="1:16" ht="39" customHeight="1" x14ac:dyDescent="0.2">
      <c r="A157" s="93"/>
      <c r="B157" s="76"/>
      <c r="C157" s="74" t="s">
        <v>3716</v>
      </c>
      <c r="D157" s="79" t="s">
        <v>82</v>
      </c>
      <c r="E157" s="13">
        <v>44423</v>
      </c>
      <c r="F157" s="77" t="s">
        <v>3181</v>
      </c>
      <c r="G157" s="13">
        <v>44428</v>
      </c>
      <c r="H157" s="78" t="s">
        <v>3182</v>
      </c>
      <c r="I157" s="15">
        <v>43</v>
      </c>
      <c r="J157" s="15">
        <v>50</v>
      </c>
      <c r="K157" s="15">
        <v>42</v>
      </c>
      <c r="L157" s="15">
        <v>5</v>
      </c>
      <c r="M157" s="84">
        <v>22.574999999999999</v>
      </c>
      <c r="N157" s="73">
        <v>23</v>
      </c>
      <c r="O157" s="64">
        <v>3000</v>
      </c>
      <c r="P157" s="65">
        <f>Table2245236891011121314151617181920212224234567891011121314151617181920212223252627[[#This Row],[PEMBULATAN]]*O157</f>
        <v>69000</v>
      </c>
    </row>
    <row r="158" spans="1:16" ht="39" customHeight="1" x14ac:dyDescent="0.2">
      <c r="A158" s="93"/>
      <c r="B158" s="92"/>
      <c r="C158" s="74" t="s">
        <v>3717</v>
      </c>
      <c r="D158" s="79" t="s">
        <v>82</v>
      </c>
      <c r="E158" s="13">
        <v>44423</v>
      </c>
      <c r="F158" s="77" t="s">
        <v>3181</v>
      </c>
      <c r="G158" s="13">
        <v>44428</v>
      </c>
      <c r="H158" s="78" t="s">
        <v>3182</v>
      </c>
      <c r="I158" s="15">
        <v>52</v>
      </c>
      <c r="J158" s="15">
        <v>47</v>
      </c>
      <c r="K158" s="15">
        <v>35</v>
      </c>
      <c r="L158" s="15">
        <v>6</v>
      </c>
      <c r="M158" s="84">
        <v>21.385000000000002</v>
      </c>
      <c r="N158" s="73">
        <v>22</v>
      </c>
      <c r="O158" s="64">
        <v>3000</v>
      </c>
      <c r="P158" s="65">
        <f>Table2245236891011121314151617181920212224234567891011121314151617181920212223252627[[#This Row],[PEMBULATAN]]*O158</f>
        <v>66000</v>
      </c>
    </row>
    <row r="159" spans="1:16" ht="39" customHeight="1" x14ac:dyDescent="0.2">
      <c r="A159" s="93"/>
      <c r="B159" s="76" t="s">
        <v>3718</v>
      </c>
      <c r="C159" s="74" t="s">
        <v>3719</v>
      </c>
      <c r="D159" s="79" t="s">
        <v>82</v>
      </c>
      <c r="E159" s="13">
        <v>44423</v>
      </c>
      <c r="F159" s="77" t="s">
        <v>3181</v>
      </c>
      <c r="G159" s="13">
        <v>44428</v>
      </c>
      <c r="H159" s="78" t="s">
        <v>3182</v>
      </c>
      <c r="I159" s="15">
        <v>55</v>
      </c>
      <c r="J159" s="15">
        <v>50</v>
      </c>
      <c r="K159" s="15">
        <v>10</v>
      </c>
      <c r="L159" s="15">
        <v>7</v>
      </c>
      <c r="M159" s="84">
        <v>6.875</v>
      </c>
      <c r="N159" s="73">
        <v>7</v>
      </c>
      <c r="O159" s="64">
        <v>3000</v>
      </c>
      <c r="P159" s="65">
        <f>Table2245236891011121314151617181920212224234567891011121314151617181920212223252627[[#This Row],[PEMBULATAN]]*O159</f>
        <v>21000</v>
      </c>
    </row>
    <row r="160" spans="1:16" ht="39" customHeight="1" x14ac:dyDescent="0.2">
      <c r="A160" s="93"/>
      <c r="B160" s="76"/>
      <c r="C160" s="74" t="s">
        <v>3720</v>
      </c>
      <c r="D160" s="79" t="s">
        <v>82</v>
      </c>
      <c r="E160" s="13">
        <v>44423</v>
      </c>
      <c r="F160" s="77" t="s">
        <v>3181</v>
      </c>
      <c r="G160" s="13">
        <v>44428</v>
      </c>
      <c r="H160" s="78" t="s">
        <v>3182</v>
      </c>
      <c r="I160" s="15">
        <v>82</v>
      </c>
      <c r="J160" s="15">
        <v>33</v>
      </c>
      <c r="K160" s="15">
        <v>25</v>
      </c>
      <c r="L160" s="15">
        <v>13</v>
      </c>
      <c r="M160" s="84">
        <v>16.912500000000001</v>
      </c>
      <c r="N160" s="73">
        <v>17</v>
      </c>
      <c r="O160" s="64">
        <v>3000</v>
      </c>
      <c r="P160" s="65">
        <f>Table2245236891011121314151617181920212224234567891011121314151617181920212223252627[[#This Row],[PEMBULATAN]]*O160</f>
        <v>51000</v>
      </c>
    </row>
    <row r="161" spans="1:16" ht="39" customHeight="1" x14ac:dyDescent="0.2">
      <c r="A161" s="93"/>
      <c r="B161" s="76"/>
      <c r="C161" s="74" t="s">
        <v>3721</v>
      </c>
      <c r="D161" s="79" t="s">
        <v>82</v>
      </c>
      <c r="E161" s="13">
        <v>44423</v>
      </c>
      <c r="F161" s="77" t="s">
        <v>3181</v>
      </c>
      <c r="G161" s="13">
        <v>44428</v>
      </c>
      <c r="H161" s="78" t="s">
        <v>3182</v>
      </c>
      <c r="I161" s="15">
        <v>9</v>
      </c>
      <c r="J161" s="15">
        <v>9</v>
      </c>
      <c r="K161" s="15">
        <v>7</v>
      </c>
      <c r="L161" s="15">
        <v>1</v>
      </c>
      <c r="M161" s="84">
        <v>0.14174999999999999</v>
      </c>
      <c r="N161" s="73">
        <v>1</v>
      </c>
      <c r="O161" s="64">
        <v>3000</v>
      </c>
      <c r="P161" s="65">
        <f>Table2245236891011121314151617181920212224234567891011121314151617181920212223252627[[#This Row],[PEMBULATAN]]*O161</f>
        <v>3000</v>
      </c>
    </row>
    <row r="162" spans="1:16" ht="39" customHeight="1" x14ac:dyDescent="0.2">
      <c r="A162" s="93"/>
      <c r="B162" s="76"/>
      <c r="C162" s="74" t="s">
        <v>3722</v>
      </c>
      <c r="D162" s="79" t="s">
        <v>82</v>
      </c>
      <c r="E162" s="13">
        <v>44423</v>
      </c>
      <c r="F162" s="77" t="s">
        <v>3181</v>
      </c>
      <c r="G162" s="13">
        <v>44428</v>
      </c>
      <c r="H162" s="78" t="s">
        <v>3182</v>
      </c>
      <c r="I162" s="15">
        <v>51</v>
      </c>
      <c r="J162" s="15">
        <v>41</v>
      </c>
      <c r="K162" s="15">
        <v>32</v>
      </c>
      <c r="L162" s="15">
        <v>15</v>
      </c>
      <c r="M162" s="84">
        <v>16.728000000000002</v>
      </c>
      <c r="N162" s="73">
        <v>17</v>
      </c>
      <c r="O162" s="64">
        <v>3000</v>
      </c>
      <c r="P162" s="65">
        <f>Table2245236891011121314151617181920212224234567891011121314151617181920212223252627[[#This Row],[PEMBULATAN]]*O162</f>
        <v>51000</v>
      </c>
    </row>
    <row r="163" spans="1:16" ht="39" customHeight="1" x14ac:dyDescent="0.2">
      <c r="A163" s="93"/>
      <c r="B163" s="76"/>
      <c r="C163" s="74" t="s">
        <v>3723</v>
      </c>
      <c r="D163" s="79" t="s">
        <v>82</v>
      </c>
      <c r="E163" s="13">
        <v>44423</v>
      </c>
      <c r="F163" s="77" t="s">
        <v>3181</v>
      </c>
      <c r="G163" s="13">
        <v>44428</v>
      </c>
      <c r="H163" s="78" t="s">
        <v>3182</v>
      </c>
      <c r="I163" s="15">
        <v>60</v>
      </c>
      <c r="J163" s="15">
        <v>61</v>
      </c>
      <c r="K163" s="15">
        <v>22</v>
      </c>
      <c r="L163" s="15">
        <v>13</v>
      </c>
      <c r="M163" s="84">
        <v>20.13</v>
      </c>
      <c r="N163" s="73">
        <v>20</v>
      </c>
      <c r="O163" s="64">
        <v>3000</v>
      </c>
      <c r="P163" s="65">
        <f>Table2245236891011121314151617181920212224234567891011121314151617181920212223252627[[#This Row],[PEMBULATAN]]*O163</f>
        <v>60000</v>
      </c>
    </row>
    <row r="164" spans="1:16" ht="22.5" customHeight="1" x14ac:dyDescent="0.2">
      <c r="A164" s="144" t="s">
        <v>33</v>
      </c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6"/>
      <c r="M164" s="80">
        <f>SUBTOTAL(109,Table2245236891011121314151617181920212224234567891011121314151617181920212223252627[KG VOLUME])</f>
        <v>3319.0850000000005</v>
      </c>
      <c r="N164" s="68">
        <f>SUM(N3:N163)</f>
        <v>3451</v>
      </c>
      <c r="O164" s="147">
        <f>SUM(P3:P163)</f>
        <v>10353000</v>
      </c>
      <c r="P164" s="148"/>
    </row>
    <row r="165" spans="1:16" ht="22.5" customHeight="1" x14ac:dyDescent="0.2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6"/>
      <c r="N165" s="88" t="s">
        <v>54</v>
      </c>
      <c r="O165" s="87"/>
      <c r="P165" s="87">
        <f>O164*10%</f>
        <v>1035300</v>
      </c>
    </row>
    <row r="166" spans="1:16" x14ac:dyDescent="0.2">
      <c r="A166" s="11"/>
      <c r="B166" s="56" t="s">
        <v>47</v>
      </c>
      <c r="C166" s="55"/>
      <c r="D166" s="57" t="s">
        <v>48</v>
      </c>
      <c r="H166" s="63"/>
      <c r="N166" s="62" t="s">
        <v>34</v>
      </c>
      <c r="P166" s="69">
        <f>O164*1%</f>
        <v>103530</v>
      </c>
    </row>
    <row r="167" spans="1:16" x14ac:dyDescent="0.2">
      <c r="A167" s="11"/>
      <c r="H167" s="63"/>
      <c r="N167" s="62" t="s">
        <v>35</v>
      </c>
      <c r="P167" s="71">
        <v>0</v>
      </c>
    </row>
    <row r="168" spans="1:16" ht="15.75" thickBot="1" x14ac:dyDescent="0.25">
      <c r="A168" s="11"/>
      <c r="H168" s="63"/>
      <c r="N168" s="62" t="s">
        <v>36</v>
      </c>
      <c r="P168" s="71">
        <v>0</v>
      </c>
    </row>
    <row r="169" spans="1:16" x14ac:dyDescent="0.2">
      <c r="A169" s="11"/>
      <c r="H169" s="63"/>
      <c r="N169" s="66" t="s">
        <v>37</v>
      </c>
      <c r="O169" s="67"/>
      <c r="P169" s="70">
        <f>O164-P165+P166</f>
        <v>9421230</v>
      </c>
    </row>
    <row r="170" spans="1:16" x14ac:dyDescent="0.2">
      <c r="B170" s="56"/>
      <c r="C170" s="55"/>
      <c r="D170" s="57"/>
    </row>
    <row r="172" spans="1:16" x14ac:dyDescent="0.2">
      <c r="A172" s="11"/>
      <c r="H172" s="63"/>
      <c r="P172" s="72"/>
    </row>
    <row r="173" spans="1:16" x14ac:dyDescent="0.2">
      <c r="A173" s="11"/>
      <c r="H173" s="63"/>
      <c r="O173" s="58"/>
      <c r="P173" s="72"/>
    </row>
    <row r="174" spans="1:16" s="3" customFormat="1" x14ac:dyDescent="0.25">
      <c r="A174" s="11"/>
      <c r="B174" s="2"/>
      <c r="C174" s="2"/>
      <c r="E174" s="12"/>
      <c r="H174" s="63"/>
      <c r="N174" s="14"/>
      <c r="O174" s="14"/>
      <c r="P174" s="14"/>
    </row>
    <row r="175" spans="1:16" s="3" customFormat="1" x14ac:dyDescent="0.25">
      <c r="A175" s="11"/>
      <c r="B175" s="2"/>
      <c r="C175" s="2"/>
      <c r="E175" s="12"/>
      <c r="H175" s="63"/>
      <c r="N175" s="14"/>
      <c r="O175" s="14"/>
      <c r="P175" s="14"/>
    </row>
    <row r="176" spans="1:16" s="3" customFormat="1" x14ac:dyDescent="0.25">
      <c r="A176" s="11"/>
      <c r="B176" s="2"/>
      <c r="C176" s="2"/>
      <c r="E176" s="12"/>
      <c r="H176" s="63"/>
      <c r="N176" s="14"/>
      <c r="O176" s="14"/>
      <c r="P176" s="14"/>
    </row>
    <row r="177" spans="1:16" s="3" customFormat="1" x14ac:dyDescent="0.25">
      <c r="A177" s="11"/>
      <c r="B177" s="2"/>
      <c r="C177" s="2"/>
      <c r="E177" s="12"/>
      <c r="H177" s="63"/>
      <c r="N177" s="14"/>
      <c r="O177" s="14"/>
      <c r="P177" s="14"/>
    </row>
    <row r="178" spans="1:16" s="3" customFormat="1" x14ac:dyDescent="0.25">
      <c r="A178" s="11"/>
      <c r="B178" s="2"/>
      <c r="C178" s="2"/>
      <c r="E178" s="12"/>
      <c r="H178" s="63"/>
      <c r="N178" s="14"/>
      <c r="O178" s="14"/>
      <c r="P178" s="14"/>
    </row>
    <row r="179" spans="1:16" s="3" customFormat="1" x14ac:dyDescent="0.25">
      <c r="A179" s="11"/>
      <c r="B179" s="2"/>
      <c r="C179" s="2"/>
      <c r="E179" s="12"/>
      <c r="H179" s="63"/>
      <c r="N179" s="14"/>
      <c r="O179" s="14"/>
      <c r="P179" s="14"/>
    </row>
    <row r="180" spans="1:16" s="3" customFormat="1" x14ac:dyDescent="0.25">
      <c r="A180" s="11"/>
      <c r="B180" s="2"/>
      <c r="C180" s="2"/>
      <c r="E180" s="12"/>
      <c r="H180" s="63"/>
      <c r="N180" s="14"/>
      <c r="O180" s="14"/>
      <c r="P180" s="14"/>
    </row>
    <row r="181" spans="1:16" s="3" customFormat="1" x14ac:dyDescent="0.25">
      <c r="A181" s="11"/>
      <c r="B181" s="2"/>
      <c r="C181" s="2"/>
      <c r="E181" s="12"/>
      <c r="H181" s="63"/>
      <c r="N181" s="14"/>
      <c r="O181" s="14"/>
      <c r="P181" s="14"/>
    </row>
    <row r="182" spans="1:16" s="3" customFormat="1" x14ac:dyDescent="0.25">
      <c r="A182" s="11"/>
      <c r="B182" s="2"/>
      <c r="C182" s="2"/>
      <c r="E182" s="12"/>
      <c r="H182" s="63"/>
      <c r="N182" s="14"/>
      <c r="O182" s="14"/>
      <c r="P182" s="14"/>
    </row>
    <row r="183" spans="1:16" s="3" customFormat="1" x14ac:dyDescent="0.25">
      <c r="A183" s="11"/>
      <c r="B183" s="2"/>
      <c r="C183" s="2"/>
      <c r="E183" s="12"/>
      <c r="H183" s="63"/>
      <c r="N183" s="14"/>
      <c r="O183" s="14"/>
      <c r="P183" s="14"/>
    </row>
    <row r="184" spans="1:16" s="3" customFormat="1" x14ac:dyDescent="0.25">
      <c r="A184" s="11"/>
      <c r="B184" s="2"/>
      <c r="C184" s="2"/>
      <c r="E184" s="12"/>
      <c r="H184" s="63"/>
      <c r="N184" s="14"/>
      <c r="O184" s="14"/>
      <c r="P184" s="14"/>
    </row>
    <row r="185" spans="1:16" s="3" customFormat="1" x14ac:dyDescent="0.25">
      <c r="A185" s="11"/>
      <c r="B185" s="2"/>
      <c r="C185" s="2"/>
      <c r="E185" s="12"/>
      <c r="H185" s="63"/>
      <c r="N185" s="14"/>
      <c r="O185" s="14"/>
      <c r="P185" s="14"/>
    </row>
  </sheetData>
  <mergeCells count="3">
    <mergeCell ref="A3:A4"/>
    <mergeCell ref="A164:L164"/>
    <mergeCell ref="O164:P164"/>
  </mergeCells>
  <conditionalFormatting sqref="B3">
    <cfRule type="duplicateValues" dxfId="168" priority="2"/>
  </conditionalFormatting>
  <conditionalFormatting sqref="B4:B163">
    <cfRule type="duplicateValues" dxfId="167" priority="7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rgb="FF92D050"/>
  </sheetPr>
  <dimension ref="A1:P98"/>
  <sheetViews>
    <sheetView zoomScale="110" zoomScaleNormal="110" workbookViewId="0">
      <pane xSplit="3" ySplit="2" topLeftCell="D3" activePane="bottomRight" state="frozen"/>
      <selection activeCell="E54" sqref="E54"/>
      <selection pane="topRight" activeCell="E54" sqref="E54"/>
      <selection pane="bottomLeft" activeCell="E54" sqref="E54"/>
      <selection pane="bottomRight" activeCell="C7" sqref="C7:N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9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3801</v>
      </c>
      <c r="B3" s="75" t="s">
        <v>3725</v>
      </c>
      <c r="C3" s="9" t="s">
        <v>3726</v>
      </c>
      <c r="D3" s="77" t="s">
        <v>82</v>
      </c>
      <c r="E3" s="13">
        <v>44424</v>
      </c>
      <c r="F3" s="77" t="s">
        <v>3181</v>
      </c>
      <c r="G3" s="13">
        <v>44428</v>
      </c>
      <c r="H3" s="10" t="s">
        <v>3182</v>
      </c>
      <c r="I3" s="1">
        <v>74</v>
      </c>
      <c r="J3" s="1">
        <v>60</v>
      </c>
      <c r="K3" s="1">
        <v>25</v>
      </c>
      <c r="L3" s="1">
        <v>11</v>
      </c>
      <c r="M3" s="83">
        <v>27.75</v>
      </c>
      <c r="N3" s="8">
        <v>28</v>
      </c>
      <c r="O3" s="64">
        <v>3000</v>
      </c>
      <c r="P3" s="65">
        <f>Table224523689101112131415161718192021222423456789101112131415161718192021222325262728[[#This Row],[PEMBULATAN]]*O3</f>
        <v>84000</v>
      </c>
    </row>
    <row r="4" spans="1:16" ht="39" customHeight="1" x14ac:dyDescent="0.2">
      <c r="A4" s="143"/>
      <c r="B4" s="76"/>
      <c r="C4" s="9" t="s">
        <v>3727</v>
      </c>
      <c r="D4" s="77" t="s">
        <v>82</v>
      </c>
      <c r="E4" s="13">
        <v>44424</v>
      </c>
      <c r="F4" s="77" t="s">
        <v>3181</v>
      </c>
      <c r="G4" s="13">
        <v>44428</v>
      </c>
      <c r="H4" s="10" t="s">
        <v>3182</v>
      </c>
      <c r="I4" s="1">
        <v>94</v>
      </c>
      <c r="J4" s="1">
        <v>60</v>
      </c>
      <c r="K4" s="1">
        <v>29</v>
      </c>
      <c r="L4" s="1">
        <v>31</v>
      </c>
      <c r="M4" s="83">
        <v>40.89</v>
      </c>
      <c r="N4" s="8">
        <v>41</v>
      </c>
      <c r="O4" s="64">
        <v>3000</v>
      </c>
      <c r="P4" s="65">
        <f>Table224523689101112131415161718192021222423456789101112131415161718192021222325262728[[#This Row],[PEMBULATAN]]*O4</f>
        <v>123000</v>
      </c>
    </row>
    <row r="5" spans="1:16" ht="39" customHeight="1" x14ac:dyDescent="0.2">
      <c r="A5" s="93"/>
      <c r="B5" s="76"/>
      <c r="C5" s="90" t="s">
        <v>3728</v>
      </c>
      <c r="D5" s="79" t="s">
        <v>82</v>
      </c>
      <c r="E5" s="13">
        <v>44424</v>
      </c>
      <c r="F5" s="77" t="s">
        <v>3181</v>
      </c>
      <c r="G5" s="13">
        <v>44428</v>
      </c>
      <c r="H5" s="78" t="s">
        <v>3182</v>
      </c>
      <c r="I5" s="15">
        <v>30</v>
      </c>
      <c r="J5" s="15">
        <v>32</v>
      </c>
      <c r="K5" s="15">
        <v>14</v>
      </c>
      <c r="L5" s="15">
        <v>2</v>
      </c>
      <c r="M5" s="84">
        <v>3.36</v>
      </c>
      <c r="N5" s="73">
        <v>4</v>
      </c>
      <c r="O5" s="64">
        <v>3000</v>
      </c>
      <c r="P5" s="65">
        <f>Table224523689101112131415161718192021222423456789101112131415161718192021222325262728[[#This Row],[PEMBULATAN]]*O5</f>
        <v>12000</v>
      </c>
    </row>
    <row r="6" spans="1:16" ht="39" customHeight="1" x14ac:dyDescent="0.2">
      <c r="A6" s="93"/>
      <c r="B6" s="76"/>
      <c r="C6" s="90" t="s">
        <v>3729</v>
      </c>
      <c r="D6" s="79" t="s">
        <v>82</v>
      </c>
      <c r="E6" s="13">
        <v>44424</v>
      </c>
      <c r="F6" s="77" t="s">
        <v>3181</v>
      </c>
      <c r="G6" s="13">
        <v>44428</v>
      </c>
      <c r="H6" s="78" t="s">
        <v>3182</v>
      </c>
      <c r="I6" s="15">
        <v>47</v>
      </c>
      <c r="J6" s="15">
        <v>35</v>
      </c>
      <c r="K6" s="15">
        <v>10</v>
      </c>
      <c r="L6" s="15">
        <v>5</v>
      </c>
      <c r="M6" s="84">
        <v>4.1124999999999998</v>
      </c>
      <c r="N6" s="73">
        <v>5</v>
      </c>
      <c r="O6" s="64">
        <v>3000</v>
      </c>
      <c r="P6" s="65">
        <f>Table224523689101112131415161718192021222423456789101112131415161718192021222325262728[[#This Row],[PEMBULATAN]]*O6</f>
        <v>15000</v>
      </c>
    </row>
    <row r="7" spans="1:16" ht="39" customHeight="1" x14ac:dyDescent="0.2">
      <c r="A7" s="93"/>
      <c r="B7" s="76"/>
      <c r="C7" s="90" t="s">
        <v>3730</v>
      </c>
      <c r="D7" s="79" t="s">
        <v>82</v>
      </c>
      <c r="E7" s="13">
        <v>44424</v>
      </c>
      <c r="F7" s="77" t="s">
        <v>3181</v>
      </c>
      <c r="G7" s="13">
        <v>44428</v>
      </c>
      <c r="H7" s="78" t="s">
        <v>3182</v>
      </c>
      <c r="I7" s="15">
        <v>73</v>
      </c>
      <c r="J7" s="15">
        <v>39</v>
      </c>
      <c r="K7" s="15">
        <v>20</v>
      </c>
      <c r="L7" s="15">
        <v>11</v>
      </c>
      <c r="M7" s="84">
        <v>14.234999999999999</v>
      </c>
      <c r="N7" s="73">
        <v>14</v>
      </c>
      <c r="O7" s="64">
        <v>3000</v>
      </c>
      <c r="P7" s="65">
        <f>Table224523689101112131415161718192021222423456789101112131415161718192021222325262728[[#This Row],[PEMBULATAN]]*O7</f>
        <v>42000</v>
      </c>
    </row>
    <row r="8" spans="1:16" ht="39" customHeight="1" x14ac:dyDescent="0.2">
      <c r="A8" s="93"/>
      <c r="B8" s="76"/>
      <c r="C8" s="90" t="s">
        <v>3731</v>
      </c>
      <c r="D8" s="79" t="s">
        <v>82</v>
      </c>
      <c r="E8" s="13">
        <v>44424</v>
      </c>
      <c r="F8" s="77" t="s">
        <v>3181</v>
      </c>
      <c r="G8" s="13">
        <v>44428</v>
      </c>
      <c r="H8" s="78" t="s">
        <v>3182</v>
      </c>
      <c r="I8" s="15">
        <v>58</v>
      </c>
      <c r="J8" s="15">
        <v>58</v>
      </c>
      <c r="K8" s="15">
        <v>26</v>
      </c>
      <c r="L8" s="15">
        <v>9</v>
      </c>
      <c r="M8" s="84">
        <v>21.866</v>
      </c>
      <c r="N8" s="73">
        <v>22</v>
      </c>
      <c r="O8" s="64">
        <v>3000</v>
      </c>
      <c r="P8" s="65">
        <f>Table224523689101112131415161718192021222423456789101112131415161718192021222325262728[[#This Row],[PEMBULATAN]]*O8</f>
        <v>66000</v>
      </c>
    </row>
    <row r="9" spans="1:16" ht="39" customHeight="1" x14ac:dyDescent="0.2">
      <c r="A9" s="93"/>
      <c r="B9" s="76"/>
      <c r="C9" s="90" t="s">
        <v>3732</v>
      </c>
      <c r="D9" s="79" t="s">
        <v>82</v>
      </c>
      <c r="E9" s="13">
        <v>44424</v>
      </c>
      <c r="F9" s="77" t="s">
        <v>3181</v>
      </c>
      <c r="G9" s="13">
        <v>44428</v>
      </c>
      <c r="H9" s="78" t="s">
        <v>3182</v>
      </c>
      <c r="I9" s="15">
        <v>40</v>
      </c>
      <c r="J9" s="15">
        <v>45</v>
      </c>
      <c r="K9" s="15">
        <v>30</v>
      </c>
      <c r="L9" s="15">
        <v>8</v>
      </c>
      <c r="M9" s="84">
        <v>13.5</v>
      </c>
      <c r="N9" s="73">
        <v>14</v>
      </c>
      <c r="O9" s="64">
        <v>3000</v>
      </c>
      <c r="P9" s="65">
        <f>Table224523689101112131415161718192021222423456789101112131415161718192021222325262728[[#This Row],[PEMBULATAN]]*O9</f>
        <v>42000</v>
      </c>
    </row>
    <row r="10" spans="1:16" ht="39" customHeight="1" x14ac:dyDescent="0.2">
      <c r="A10" s="93"/>
      <c r="B10" s="76"/>
      <c r="C10" s="90" t="s">
        <v>3733</v>
      </c>
      <c r="D10" s="79" t="s">
        <v>82</v>
      </c>
      <c r="E10" s="13">
        <v>44424</v>
      </c>
      <c r="F10" s="77" t="s">
        <v>3181</v>
      </c>
      <c r="G10" s="13">
        <v>44428</v>
      </c>
      <c r="H10" s="78" t="s">
        <v>3182</v>
      </c>
      <c r="I10" s="15">
        <v>60</v>
      </c>
      <c r="J10" s="15">
        <v>60</v>
      </c>
      <c r="K10" s="15">
        <v>26</v>
      </c>
      <c r="L10" s="15">
        <v>5</v>
      </c>
      <c r="M10" s="84">
        <v>23.4</v>
      </c>
      <c r="N10" s="73">
        <v>24</v>
      </c>
      <c r="O10" s="64">
        <v>3000</v>
      </c>
      <c r="P10" s="65">
        <f>Table224523689101112131415161718192021222423456789101112131415161718192021222325262728[[#This Row],[PEMBULATAN]]*O10</f>
        <v>72000</v>
      </c>
    </row>
    <row r="11" spans="1:16" ht="39" customHeight="1" x14ac:dyDescent="0.2">
      <c r="A11" s="93"/>
      <c r="B11" s="76"/>
      <c r="C11" s="90" t="s">
        <v>3734</v>
      </c>
      <c r="D11" s="79" t="s">
        <v>82</v>
      </c>
      <c r="E11" s="13">
        <v>44424</v>
      </c>
      <c r="F11" s="77" t="s">
        <v>3181</v>
      </c>
      <c r="G11" s="13">
        <v>44428</v>
      </c>
      <c r="H11" s="78" t="s">
        <v>3182</v>
      </c>
      <c r="I11" s="15">
        <v>73</v>
      </c>
      <c r="J11" s="15">
        <v>50</v>
      </c>
      <c r="K11" s="15">
        <v>10</v>
      </c>
      <c r="L11" s="15">
        <v>6</v>
      </c>
      <c r="M11" s="84">
        <v>9.125</v>
      </c>
      <c r="N11" s="73">
        <v>9</v>
      </c>
      <c r="O11" s="64">
        <v>3000</v>
      </c>
      <c r="P11" s="65">
        <f>Table224523689101112131415161718192021222423456789101112131415161718192021222325262728[[#This Row],[PEMBULATAN]]*O11</f>
        <v>27000</v>
      </c>
    </row>
    <row r="12" spans="1:16" ht="39" customHeight="1" x14ac:dyDescent="0.2">
      <c r="A12" s="93"/>
      <c r="B12" s="76"/>
      <c r="C12" s="90" t="s">
        <v>3735</v>
      </c>
      <c r="D12" s="79" t="s">
        <v>82</v>
      </c>
      <c r="E12" s="13">
        <v>44424</v>
      </c>
      <c r="F12" s="77" t="s">
        <v>3181</v>
      </c>
      <c r="G12" s="13">
        <v>44428</v>
      </c>
      <c r="H12" s="78" t="s">
        <v>3182</v>
      </c>
      <c r="I12" s="15">
        <v>98</v>
      </c>
      <c r="J12" s="15">
        <v>60</v>
      </c>
      <c r="K12" s="15">
        <v>35</v>
      </c>
      <c r="L12" s="15">
        <v>24</v>
      </c>
      <c r="M12" s="84">
        <v>51.45</v>
      </c>
      <c r="N12" s="73">
        <v>52</v>
      </c>
      <c r="O12" s="64">
        <v>3000</v>
      </c>
      <c r="P12" s="65">
        <f>Table224523689101112131415161718192021222423456789101112131415161718192021222325262728[[#This Row],[PEMBULATAN]]*O12</f>
        <v>156000</v>
      </c>
    </row>
    <row r="13" spans="1:16" ht="39" customHeight="1" x14ac:dyDescent="0.2">
      <c r="A13" s="93"/>
      <c r="B13" s="76"/>
      <c r="C13" s="90" t="s">
        <v>3736</v>
      </c>
      <c r="D13" s="79" t="s">
        <v>82</v>
      </c>
      <c r="E13" s="13">
        <v>44424</v>
      </c>
      <c r="F13" s="77" t="s">
        <v>3181</v>
      </c>
      <c r="G13" s="13">
        <v>44428</v>
      </c>
      <c r="H13" s="78" t="s">
        <v>3182</v>
      </c>
      <c r="I13" s="15">
        <v>100</v>
      </c>
      <c r="J13" s="15">
        <v>53</v>
      </c>
      <c r="K13" s="15">
        <v>30</v>
      </c>
      <c r="L13" s="15">
        <v>28</v>
      </c>
      <c r="M13" s="84">
        <v>39.75</v>
      </c>
      <c r="N13" s="73">
        <v>40</v>
      </c>
      <c r="O13" s="64">
        <v>3000</v>
      </c>
      <c r="P13" s="65">
        <f>Table224523689101112131415161718192021222423456789101112131415161718192021222325262728[[#This Row],[PEMBULATAN]]*O13</f>
        <v>120000</v>
      </c>
    </row>
    <row r="14" spans="1:16" ht="39" customHeight="1" x14ac:dyDescent="0.2">
      <c r="A14" s="93"/>
      <c r="B14" s="76"/>
      <c r="C14" s="90" t="s">
        <v>3737</v>
      </c>
      <c r="D14" s="79" t="s">
        <v>82</v>
      </c>
      <c r="E14" s="13">
        <v>44424</v>
      </c>
      <c r="F14" s="77" t="s">
        <v>3181</v>
      </c>
      <c r="G14" s="13">
        <v>44428</v>
      </c>
      <c r="H14" s="78" t="s">
        <v>3182</v>
      </c>
      <c r="I14" s="15">
        <v>95</v>
      </c>
      <c r="J14" s="15">
        <v>54</v>
      </c>
      <c r="K14" s="15">
        <v>30</v>
      </c>
      <c r="L14" s="15">
        <v>18</v>
      </c>
      <c r="M14" s="84">
        <v>38.475000000000001</v>
      </c>
      <c r="N14" s="73">
        <v>39</v>
      </c>
      <c r="O14" s="64">
        <v>3000</v>
      </c>
      <c r="P14" s="65">
        <f>Table224523689101112131415161718192021222423456789101112131415161718192021222325262728[[#This Row],[PEMBULATAN]]*O14</f>
        <v>117000</v>
      </c>
    </row>
    <row r="15" spans="1:16" ht="39" customHeight="1" x14ac:dyDescent="0.2">
      <c r="A15" s="93"/>
      <c r="B15" s="76"/>
      <c r="C15" s="90" t="s">
        <v>3738</v>
      </c>
      <c r="D15" s="79" t="s">
        <v>82</v>
      </c>
      <c r="E15" s="13">
        <v>44424</v>
      </c>
      <c r="F15" s="77" t="s">
        <v>3181</v>
      </c>
      <c r="G15" s="13">
        <v>44428</v>
      </c>
      <c r="H15" s="78" t="s">
        <v>3182</v>
      </c>
      <c r="I15" s="15">
        <v>50</v>
      </c>
      <c r="J15" s="15">
        <v>26</v>
      </c>
      <c r="K15" s="15">
        <v>20</v>
      </c>
      <c r="L15" s="15">
        <v>5</v>
      </c>
      <c r="M15" s="84">
        <v>6.5</v>
      </c>
      <c r="N15" s="73">
        <v>7</v>
      </c>
      <c r="O15" s="64">
        <v>3000</v>
      </c>
      <c r="P15" s="65">
        <f>Table224523689101112131415161718192021222423456789101112131415161718192021222325262728[[#This Row],[PEMBULATAN]]*O15</f>
        <v>21000</v>
      </c>
    </row>
    <row r="16" spans="1:16" ht="39" customHeight="1" x14ac:dyDescent="0.2">
      <c r="A16" s="93"/>
      <c r="B16" s="76"/>
      <c r="C16" s="90" t="s">
        <v>3739</v>
      </c>
      <c r="D16" s="79" t="s">
        <v>82</v>
      </c>
      <c r="E16" s="13">
        <v>44424</v>
      </c>
      <c r="F16" s="77" t="s">
        <v>3181</v>
      </c>
      <c r="G16" s="13">
        <v>44428</v>
      </c>
      <c r="H16" s="78" t="s">
        <v>3182</v>
      </c>
      <c r="I16" s="15">
        <v>46</v>
      </c>
      <c r="J16" s="15">
        <v>36</v>
      </c>
      <c r="K16" s="15">
        <v>17</v>
      </c>
      <c r="L16" s="15">
        <v>5</v>
      </c>
      <c r="M16" s="84">
        <v>7.0380000000000003</v>
      </c>
      <c r="N16" s="73">
        <v>7</v>
      </c>
      <c r="O16" s="64">
        <v>3000</v>
      </c>
      <c r="P16" s="65">
        <f>Table224523689101112131415161718192021222423456789101112131415161718192021222325262728[[#This Row],[PEMBULATAN]]*O16</f>
        <v>21000</v>
      </c>
    </row>
    <row r="17" spans="1:16" ht="39" customHeight="1" x14ac:dyDescent="0.2">
      <c r="A17" s="93"/>
      <c r="B17" s="76"/>
      <c r="C17" s="90" t="s">
        <v>3740</v>
      </c>
      <c r="D17" s="79" t="s">
        <v>82</v>
      </c>
      <c r="E17" s="13">
        <v>44424</v>
      </c>
      <c r="F17" s="77" t="s">
        <v>3181</v>
      </c>
      <c r="G17" s="13">
        <v>44428</v>
      </c>
      <c r="H17" s="78" t="s">
        <v>3182</v>
      </c>
      <c r="I17" s="15">
        <v>87</v>
      </c>
      <c r="J17" s="15">
        <v>50</v>
      </c>
      <c r="K17" s="15">
        <v>34</v>
      </c>
      <c r="L17" s="15">
        <v>13</v>
      </c>
      <c r="M17" s="84">
        <v>36.975000000000001</v>
      </c>
      <c r="N17" s="73">
        <v>37</v>
      </c>
      <c r="O17" s="64">
        <v>3000</v>
      </c>
      <c r="P17" s="65">
        <f>Table224523689101112131415161718192021222423456789101112131415161718192021222325262728[[#This Row],[PEMBULATAN]]*O17</f>
        <v>111000</v>
      </c>
    </row>
    <row r="18" spans="1:16" ht="39" customHeight="1" x14ac:dyDescent="0.2">
      <c r="A18" s="93"/>
      <c r="B18" s="76"/>
      <c r="C18" s="90" t="s">
        <v>3741</v>
      </c>
      <c r="D18" s="79" t="s">
        <v>82</v>
      </c>
      <c r="E18" s="13">
        <v>44424</v>
      </c>
      <c r="F18" s="77" t="s">
        <v>3181</v>
      </c>
      <c r="G18" s="13">
        <v>44428</v>
      </c>
      <c r="H18" s="78" t="s">
        <v>3182</v>
      </c>
      <c r="I18" s="15">
        <v>72</v>
      </c>
      <c r="J18" s="15">
        <v>50</v>
      </c>
      <c r="K18" s="15">
        <v>30</v>
      </c>
      <c r="L18" s="15">
        <v>9</v>
      </c>
      <c r="M18" s="84">
        <v>27</v>
      </c>
      <c r="N18" s="73">
        <v>27</v>
      </c>
      <c r="O18" s="64">
        <v>3000</v>
      </c>
      <c r="P18" s="65">
        <f>Table224523689101112131415161718192021222423456789101112131415161718192021222325262728[[#This Row],[PEMBULATAN]]*O18</f>
        <v>81000</v>
      </c>
    </row>
    <row r="19" spans="1:16" ht="39" customHeight="1" x14ac:dyDescent="0.2">
      <c r="A19" s="93"/>
      <c r="B19" s="76"/>
      <c r="C19" s="90" t="s">
        <v>3742</v>
      </c>
      <c r="D19" s="79" t="s">
        <v>82</v>
      </c>
      <c r="E19" s="13">
        <v>44424</v>
      </c>
      <c r="F19" s="77" t="s">
        <v>3181</v>
      </c>
      <c r="G19" s="13">
        <v>44428</v>
      </c>
      <c r="H19" s="78" t="s">
        <v>3182</v>
      </c>
      <c r="I19" s="15">
        <v>90</v>
      </c>
      <c r="J19" s="15">
        <v>50</v>
      </c>
      <c r="K19" s="15">
        <v>20</v>
      </c>
      <c r="L19" s="15">
        <v>5</v>
      </c>
      <c r="M19" s="84">
        <v>22.5</v>
      </c>
      <c r="N19" s="73">
        <v>23</v>
      </c>
      <c r="O19" s="64">
        <v>3000</v>
      </c>
      <c r="P19" s="65">
        <f>Table224523689101112131415161718192021222423456789101112131415161718192021222325262728[[#This Row],[PEMBULATAN]]*O19</f>
        <v>69000</v>
      </c>
    </row>
    <row r="20" spans="1:16" ht="39" customHeight="1" x14ac:dyDescent="0.2">
      <c r="A20" s="93"/>
      <c r="B20" s="76"/>
      <c r="C20" s="90" t="s">
        <v>3743</v>
      </c>
      <c r="D20" s="79" t="s">
        <v>82</v>
      </c>
      <c r="E20" s="13">
        <v>44424</v>
      </c>
      <c r="F20" s="77" t="s">
        <v>3181</v>
      </c>
      <c r="G20" s="13">
        <v>44428</v>
      </c>
      <c r="H20" s="78" t="s">
        <v>3182</v>
      </c>
      <c r="I20" s="15">
        <v>80</v>
      </c>
      <c r="J20" s="15">
        <v>50</v>
      </c>
      <c r="K20" s="15">
        <v>33</v>
      </c>
      <c r="L20" s="15">
        <v>21</v>
      </c>
      <c r="M20" s="84">
        <v>33</v>
      </c>
      <c r="N20" s="73">
        <v>33</v>
      </c>
      <c r="O20" s="64">
        <v>3000</v>
      </c>
      <c r="P20" s="65">
        <f>Table224523689101112131415161718192021222423456789101112131415161718192021222325262728[[#This Row],[PEMBULATAN]]*O20</f>
        <v>99000</v>
      </c>
    </row>
    <row r="21" spans="1:16" ht="39" customHeight="1" x14ac:dyDescent="0.2">
      <c r="A21" s="93"/>
      <c r="B21" s="76"/>
      <c r="C21" s="90" t="s">
        <v>3744</v>
      </c>
      <c r="D21" s="79" t="s">
        <v>82</v>
      </c>
      <c r="E21" s="13">
        <v>44424</v>
      </c>
      <c r="F21" s="77" t="s">
        <v>3181</v>
      </c>
      <c r="G21" s="13">
        <v>44428</v>
      </c>
      <c r="H21" s="78" t="s">
        <v>3182</v>
      </c>
      <c r="I21" s="15">
        <v>94</v>
      </c>
      <c r="J21" s="15">
        <v>43</v>
      </c>
      <c r="K21" s="15">
        <v>35</v>
      </c>
      <c r="L21" s="15">
        <v>30</v>
      </c>
      <c r="M21" s="84">
        <v>35.3675</v>
      </c>
      <c r="N21" s="73">
        <v>36</v>
      </c>
      <c r="O21" s="64">
        <v>3000</v>
      </c>
      <c r="P21" s="65">
        <f>Table224523689101112131415161718192021222423456789101112131415161718192021222325262728[[#This Row],[PEMBULATAN]]*O21</f>
        <v>108000</v>
      </c>
    </row>
    <row r="22" spans="1:16" ht="39" customHeight="1" x14ac:dyDescent="0.2">
      <c r="A22" s="93"/>
      <c r="B22" s="76"/>
      <c r="C22" s="90" t="s">
        <v>3745</v>
      </c>
      <c r="D22" s="79" t="s">
        <v>82</v>
      </c>
      <c r="E22" s="13">
        <v>44424</v>
      </c>
      <c r="F22" s="77" t="s">
        <v>3181</v>
      </c>
      <c r="G22" s="13">
        <v>44428</v>
      </c>
      <c r="H22" s="78" t="s">
        <v>3182</v>
      </c>
      <c r="I22" s="15">
        <v>70</v>
      </c>
      <c r="J22" s="15">
        <v>25</v>
      </c>
      <c r="K22" s="15">
        <v>27</v>
      </c>
      <c r="L22" s="15">
        <v>8</v>
      </c>
      <c r="M22" s="84">
        <v>11.8125</v>
      </c>
      <c r="N22" s="73">
        <v>12</v>
      </c>
      <c r="O22" s="64">
        <v>3000</v>
      </c>
      <c r="P22" s="65">
        <f>Table224523689101112131415161718192021222423456789101112131415161718192021222325262728[[#This Row],[PEMBULATAN]]*O22</f>
        <v>36000</v>
      </c>
    </row>
    <row r="23" spans="1:16" ht="39" customHeight="1" x14ac:dyDescent="0.2">
      <c r="A23" s="93"/>
      <c r="B23" s="76"/>
      <c r="C23" s="90" t="s">
        <v>3746</v>
      </c>
      <c r="D23" s="79" t="s">
        <v>82</v>
      </c>
      <c r="E23" s="13">
        <v>44424</v>
      </c>
      <c r="F23" s="77" t="s">
        <v>3181</v>
      </c>
      <c r="G23" s="13">
        <v>44428</v>
      </c>
      <c r="H23" s="78" t="s">
        <v>3182</v>
      </c>
      <c r="I23" s="15">
        <v>54</v>
      </c>
      <c r="J23" s="15">
        <v>51</v>
      </c>
      <c r="K23" s="15">
        <v>20</v>
      </c>
      <c r="L23" s="15">
        <v>5</v>
      </c>
      <c r="M23" s="84">
        <v>13.77</v>
      </c>
      <c r="N23" s="73">
        <v>14</v>
      </c>
      <c r="O23" s="64">
        <v>3000</v>
      </c>
      <c r="P23" s="65">
        <f>Table224523689101112131415161718192021222423456789101112131415161718192021222325262728[[#This Row],[PEMBULATAN]]*O23</f>
        <v>42000</v>
      </c>
    </row>
    <row r="24" spans="1:16" ht="39" customHeight="1" x14ac:dyDescent="0.2">
      <c r="A24" s="93"/>
      <c r="B24" s="76"/>
      <c r="C24" s="90" t="s">
        <v>3747</v>
      </c>
      <c r="D24" s="79" t="s">
        <v>82</v>
      </c>
      <c r="E24" s="13">
        <v>44424</v>
      </c>
      <c r="F24" s="77" t="s">
        <v>3181</v>
      </c>
      <c r="G24" s="13">
        <v>44428</v>
      </c>
      <c r="H24" s="78" t="s">
        <v>3182</v>
      </c>
      <c r="I24" s="15">
        <v>82</v>
      </c>
      <c r="J24" s="15">
        <v>60</v>
      </c>
      <c r="K24" s="15">
        <v>30</v>
      </c>
      <c r="L24" s="15">
        <v>23</v>
      </c>
      <c r="M24" s="84">
        <v>36.9</v>
      </c>
      <c r="N24" s="73">
        <v>37</v>
      </c>
      <c r="O24" s="64">
        <v>3000</v>
      </c>
      <c r="P24" s="65">
        <f>Table224523689101112131415161718192021222423456789101112131415161718192021222325262728[[#This Row],[PEMBULATAN]]*O24</f>
        <v>111000</v>
      </c>
    </row>
    <row r="25" spans="1:16" ht="39" customHeight="1" x14ac:dyDescent="0.2">
      <c r="A25" s="93"/>
      <c r="B25" s="76"/>
      <c r="C25" s="90" t="s">
        <v>3748</v>
      </c>
      <c r="D25" s="79" t="s">
        <v>82</v>
      </c>
      <c r="E25" s="13">
        <v>44424</v>
      </c>
      <c r="F25" s="77" t="s">
        <v>3181</v>
      </c>
      <c r="G25" s="13">
        <v>44428</v>
      </c>
      <c r="H25" s="78" t="s">
        <v>3182</v>
      </c>
      <c r="I25" s="15">
        <v>57</v>
      </c>
      <c r="J25" s="15">
        <v>57</v>
      </c>
      <c r="K25" s="15">
        <v>20</v>
      </c>
      <c r="L25" s="15">
        <v>8</v>
      </c>
      <c r="M25" s="84">
        <v>16.245000000000001</v>
      </c>
      <c r="N25" s="73">
        <v>16</v>
      </c>
      <c r="O25" s="64">
        <v>3000</v>
      </c>
      <c r="P25" s="65">
        <f>Table224523689101112131415161718192021222423456789101112131415161718192021222325262728[[#This Row],[PEMBULATAN]]*O25</f>
        <v>48000</v>
      </c>
    </row>
    <row r="26" spans="1:16" ht="39" customHeight="1" x14ac:dyDescent="0.2">
      <c r="A26" s="93"/>
      <c r="B26" s="76"/>
      <c r="C26" s="90" t="s">
        <v>3749</v>
      </c>
      <c r="D26" s="79" t="s">
        <v>82</v>
      </c>
      <c r="E26" s="13">
        <v>44424</v>
      </c>
      <c r="F26" s="77" t="s">
        <v>3181</v>
      </c>
      <c r="G26" s="13">
        <v>44428</v>
      </c>
      <c r="H26" s="78" t="s">
        <v>3182</v>
      </c>
      <c r="I26" s="15">
        <v>25</v>
      </c>
      <c r="J26" s="15">
        <v>34</v>
      </c>
      <c r="K26" s="15">
        <v>10</v>
      </c>
      <c r="L26" s="15">
        <v>3</v>
      </c>
      <c r="M26" s="84">
        <v>2.125</v>
      </c>
      <c r="N26" s="73">
        <v>3</v>
      </c>
      <c r="O26" s="64">
        <v>3000</v>
      </c>
      <c r="P26" s="65">
        <f>Table224523689101112131415161718192021222423456789101112131415161718192021222325262728[[#This Row],[PEMBULATAN]]*O26</f>
        <v>9000</v>
      </c>
    </row>
    <row r="27" spans="1:16" ht="39" customHeight="1" x14ac:dyDescent="0.2">
      <c r="A27" s="93"/>
      <c r="B27" s="76"/>
      <c r="C27" s="90" t="s">
        <v>3750</v>
      </c>
      <c r="D27" s="79" t="s">
        <v>82</v>
      </c>
      <c r="E27" s="13">
        <v>44424</v>
      </c>
      <c r="F27" s="77" t="s">
        <v>3181</v>
      </c>
      <c r="G27" s="13">
        <v>44428</v>
      </c>
      <c r="H27" s="78" t="s">
        <v>3182</v>
      </c>
      <c r="I27" s="15">
        <v>22</v>
      </c>
      <c r="J27" s="15">
        <v>10</v>
      </c>
      <c r="K27" s="15">
        <v>5</v>
      </c>
      <c r="L27" s="15">
        <v>1</v>
      </c>
      <c r="M27" s="84">
        <v>0.27500000000000002</v>
      </c>
      <c r="N27" s="73">
        <v>1</v>
      </c>
      <c r="O27" s="64">
        <v>3000</v>
      </c>
      <c r="P27" s="65">
        <f>Table224523689101112131415161718192021222423456789101112131415161718192021222325262728[[#This Row],[PEMBULATAN]]*O27</f>
        <v>3000</v>
      </c>
    </row>
    <row r="28" spans="1:16" ht="39" customHeight="1" x14ac:dyDescent="0.2">
      <c r="A28" s="93"/>
      <c r="B28" s="76"/>
      <c r="C28" s="90" t="s">
        <v>3751</v>
      </c>
      <c r="D28" s="79" t="s">
        <v>82</v>
      </c>
      <c r="E28" s="13">
        <v>44424</v>
      </c>
      <c r="F28" s="77" t="s">
        <v>3181</v>
      </c>
      <c r="G28" s="13">
        <v>44428</v>
      </c>
      <c r="H28" s="78" t="s">
        <v>3182</v>
      </c>
      <c r="I28" s="15">
        <v>29</v>
      </c>
      <c r="J28" s="15">
        <v>24</v>
      </c>
      <c r="K28" s="15">
        <v>16</v>
      </c>
      <c r="L28" s="15">
        <v>1</v>
      </c>
      <c r="M28" s="84">
        <v>2.7839999999999998</v>
      </c>
      <c r="N28" s="73">
        <v>3</v>
      </c>
      <c r="O28" s="64">
        <v>3000</v>
      </c>
      <c r="P28" s="65">
        <f>Table224523689101112131415161718192021222423456789101112131415161718192021222325262728[[#This Row],[PEMBULATAN]]*O28</f>
        <v>9000</v>
      </c>
    </row>
    <row r="29" spans="1:16" ht="39" customHeight="1" x14ac:dyDescent="0.2">
      <c r="A29" s="93"/>
      <c r="B29" s="76"/>
      <c r="C29" s="90" t="s">
        <v>3752</v>
      </c>
      <c r="D29" s="79" t="s">
        <v>82</v>
      </c>
      <c r="E29" s="13">
        <v>44424</v>
      </c>
      <c r="F29" s="77" t="s">
        <v>3181</v>
      </c>
      <c r="G29" s="13">
        <v>44428</v>
      </c>
      <c r="H29" s="78" t="s">
        <v>3182</v>
      </c>
      <c r="I29" s="15">
        <v>20</v>
      </c>
      <c r="J29" s="15">
        <v>26</v>
      </c>
      <c r="K29" s="15">
        <v>3</v>
      </c>
      <c r="L29" s="15">
        <v>1</v>
      </c>
      <c r="M29" s="84">
        <v>0.39</v>
      </c>
      <c r="N29" s="73">
        <v>1</v>
      </c>
      <c r="O29" s="64">
        <v>3000</v>
      </c>
      <c r="P29" s="65">
        <f>Table224523689101112131415161718192021222423456789101112131415161718192021222325262728[[#This Row],[PEMBULATAN]]*O29</f>
        <v>3000</v>
      </c>
    </row>
    <row r="30" spans="1:16" ht="39" customHeight="1" x14ac:dyDescent="0.2">
      <c r="A30" s="93"/>
      <c r="B30" s="76"/>
      <c r="C30" s="90" t="s">
        <v>3753</v>
      </c>
      <c r="D30" s="79" t="s">
        <v>82</v>
      </c>
      <c r="E30" s="13">
        <v>44424</v>
      </c>
      <c r="F30" s="77" t="s">
        <v>3181</v>
      </c>
      <c r="G30" s="13">
        <v>44428</v>
      </c>
      <c r="H30" s="78" t="s">
        <v>3182</v>
      </c>
      <c r="I30" s="15">
        <v>50</v>
      </c>
      <c r="J30" s="15">
        <v>30</v>
      </c>
      <c r="K30" s="15">
        <v>20</v>
      </c>
      <c r="L30" s="15">
        <v>3</v>
      </c>
      <c r="M30" s="84">
        <v>7.5</v>
      </c>
      <c r="N30" s="73">
        <v>8</v>
      </c>
      <c r="O30" s="64">
        <v>3000</v>
      </c>
      <c r="P30" s="65">
        <f>Table224523689101112131415161718192021222423456789101112131415161718192021222325262728[[#This Row],[PEMBULATAN]]*O30</f>
        <v>24000</v>
      </c>
    </row>
    <row r="31" spans="1:16" ht="39" customHeight="1" x14ac:dyDescent="0.2">
      <c r="A31" s="93"/>
      <c r="B31" s="76"/>
      <c r="C31" s="90" t="s">
        <v>3754</v>
      </c>
      <c r="D31" s="79" t="s">
        <v>82</v>
      </c>
      <c r="E31" s="13">
        <v>44424</v>
      </c>
      <c r="F31" s="77" t="s">
        <v>3181</v>
      </c>
      <c r="G31" s="13">
        <v>44428</v>
      </c>
      <c r="H31" s="78" t="s">
        <v>3182</v>
      </c>
      <c r="I31" s="15">
        <v>82</v>
      </c>
      <c r="J31" s="15">
        <v>58</v>
      </c>
      <c r="K31" s="15">
        <v>30</v>
      </c>
      <c r="L31" s="15">
        <v>33</v>
      </c>
      <c r="M31" s="84">
        <v>35.67</v>
      </c>
      <c r="N31" s="73">
        <v>36</v>
      </c>
      <c r="O31" s="64">
        <v>3000</v>
      </c>
      <c r="P31" s="65">
        <f>Table224523689101112131415161718192021222423456789101112131415161718192021222325262728[[#This Row],[PEMBULATAN]]*O31</f>
        <v>108000</v>
      </c>
    </row>
    <row r="32" spans="1:16" ht="39" customHeight="1" x14ac:dyDescent="0.2">
      <c r="A32" s="93"/>
      <c r="B32" s="76"/>
      <c r="C32" s="90" t="s">
        <v>3755</v>
      </c>
      <c r="D32" s="79" t="s">
        <v>82</v>
      </c>
      <c r="E32" s="13">
        <v>44424</v>
      </c>
      <c r="F32" s="77" t="s">
        <v>3181</v>
      </c>
      <c r="G32" s="13">
        <v>44428</v>
      </c>
      <c r="H32" s="78" t="s">
        <v>3182</v>
      </c>
      <c r="I32" s="15">
        <v>91</v>
      </c>
      <c r="J32" s="15">
        <v>55</v>
      </c>
      <c r="K32" s="15">
        <v>30</v>
      </c>
      <c r="L32" s="15">
        <v>31</v>
      </c>
      <c r="M32" s="84">
        <v>37.537500000000001</v>
      </c>
      <c r="N32" s="73">
        <v>38</v>
      </c>
      <c r="O32" s="64">
        <v>3000</v>
      </c>
      <c r="P32" s="65">
        <f>Table224523689101112131415161718192021222423456789101112131415161718192021222325262728[[#This Row],[PEMBULATAN]]*O32</f>
        <v>114000</v>
      </c>
    </row>
    <row r="33" spans="1:16" ht="39" customHeight="1" x14ac:dyDescent="0.2">
      <c r="A33" s="123"/>
      <c r="B33" s="92"/>
      <c r="C33" s="90" t="s">
        <v>3756</v>
      </c>
      <c r="D33" s="79" t="s">
        <v>82</v>
      </c>
      <c r="E33" s="13">
        <v>44424</v>
      </c>
      <c r="F33" s="77" t="s">
        <v>3181</v>
      </c>
      <c r="G33" s="13">
        <v>44428</v>
      </c>
      <c r="H33" s="78" t="s">
        <v>3182</v>
      </c>
      <c r="I33" s="15">
        <v>45</v>
      </c>
      <c r="J33" s="15">
        <v>49</v>
      </c>
      <c r="K33" s="15">
        <v>25</v>
      </c>
      <c r="L33" s="15">
        <v>4</v>
      </c>
      <c r="M33" s="84">
        <v>13.78125</v>
      </c>
      <c r="N33" s="73">
        <v>14</v>
      </c>
      <c r="O33" s="64">
        <v>3000</v>
      </c>
      <c r="P33" s="65">
        <f>Table224523689101112131415161718192021222423456789101112131415161718192021222325262728[[#This Row],[PEMBULATAN]]*O33</f>
        <v>42000</v>
      </c>
    </row>
    <row r="34" spans="1:16" ht="39" customHeight="1" x14ac:dyDescent="0.2">
      <c r="A34" s="93"/>
      <c r="B34" s="76"/>
      <c r="C34" s="113" t="s">
        <v>3757</v>
      </c>
      <c r="D34" s="114" t="s">
        <v>82</v>
      </c>
      <c r="E34" s="115">
        <v>44424</v>
      </c>
      <c r="F34" s="116" t="s">
        <v>3181</v>
      </c>
      <c r="G34" s="115">
        <v>44428</v>
      </c>
      <c r="H34" s="117" t="s">
        <v>3182</v>
      </c>
      <c r="I34" s="118">
        <v>82</v>
      </c>
      <c r="J34" s="118">
        <v>50</v>
      </c>
      <c r="K34" s="118">
        <v>40</v>
      </c>
      <c r="L34" s="118">
        <v>22</v>
      </c>
      <c r="M34" s="119">
        <v>41</v>
      </c>
      <c r="N34" s="120">
        <v>41</v>
      </c>
      <c r="O34" s="121">
        <v>3000</v>
      </c>
      <c r="P34" s="122">
        <f>Table224523689101112131415161718192021222423456789101112131415161718192021222325262728[[#This Row],[PEMBULATAN]]*O34</f>
        <v>123000</v>
      </c>
    </row>
    <row r="35" spans="1:16" ht="39" customHeight="1" x14ac:dyDescent="0.2">
      <c r="A35" s="93"/>
      <c r="B35" s="76"/>
      <c r="C35" s="90" t="s">
        <v>3758</v>
      </c>
      <c r="D35" s="79" t="s">
        <v>82</v>
      </c>
      <c r="E35" s="13">
        <v>44424</v>
      </c>
      <c r="F35" s="77" t="s">
        <v>3181</v>
      </c>
      <c r="G35" s="13">
        <v>44428</v>
      </c>
      <c r="H35" s="78" t="s">
        <v>3182</v>
      </c>
      <c r="I35" s="15">
        <v>23</v>
      </c>
      <c r="J35" s="15">
        <v>10</v>
      </c>
      <c r="K35" s="15">
        <v>8</v>
      </c>
      <c r="L35" s="15">
        <v>2</v>
      </c>
      <c r="M35" s="84">
        <v>0.46</v>
      </c>
      <c r="N35" s="73">
        <v>2</v>
      </c>
      <c r="O35" s="64">
        <v>3000</v>
      </c>
      <c r="P35" s="65">
        <f>Table224523689101112131415161718192021222423456789101112131415161718192021222325262728[[#This Row],[PEMBULATAN]]*O35</f>
        <v>6000</v>
      </c>
    </row>
    <row r="36" spans="1:16" ht="39" customHeight="1" x14ac:dyDescent="0.2">
      <c r="A36" s="93"/>
      <c r="B36" s="76"/>
      <c r="C36" s="90" t="s">
        <v>3759</v>
      </c>
      <c r="D36" s="79" t="s">
        <v>82</v>
      </c>
      <c r="E36" s="13">
        <v>44424</v>
      </c>
      <c r="F36" s="77" t="s">
        <v>3181</v>
      </c>
      <c r="G36" s="13">
        <v>44428</v>
      </c>
      <c r="H36" s="78" t="s">
        <v>3182</v>
      </c>
      <c r="I36" s="15">
        <v>53</v>
      </c>
      <c r="J36" s="15">
        <v>33</v>
      </c>
      <c r="K36" s="15">
        <v>23</v>
      </c>
      <c r="L36" s="15">
        <v>3</v>
      </c>
      <c r="M36" s="84">
        <v>10.056749999999999</v>
      </c>
      <c r="N36" s="73">
        <v>10</v>
      </c>
      <c r="O36" s="64">
        <v>3000</v>
      </c>
      <c r="P36" s="65">
        <f>Table224523689101112131415161718192021222423456789101112131415161718192021222325262728[[#This Row],[PEMBULATAN]]*O36</f>
        <v>30000</v>
      </c>
    </row>
    <row r="37" spans="1:16" ht="39" customHeight="1" x14ac:dyDescent="0.2">
      <c r="A37" s="93"/>
      <c r="B37" s="76"/>
      <c r="C37" s="90" t="s">
        <v>3760</v>
      </c>
      <c r="D37" s="79" t="s">
        <v>82</v>
      </c>
      <c r="E37" s="13">
        <v>44424</v>
      </c>
      <c r="F37" s="77" t="s">
        <v>3181</v>
      </c>
      <c r="G37" s="13">
        <v>44428</v>
      </c>
      <c r="H37" s="78" t="s">
        <v>3182</v>
      </c>
      <c r="I37" s="15">
        <v>20</v>
      </c>
      <c r="J37" s="15">
        <v>24</v>
      </c>
      <c r="K37" s="15">
        <v>17</v>
      </c>
      <c r="L37" s="15">
        <v>2</v>
      </c>
      <c r="M37" s="84">
        <v>2.04</v>
      </c>
      <c r="N37" s="73">
        <v>2</v>
      </c>
      <c r="O37" s="64">
        <v>3000</v>
      </c>
      <c r="P37" s="65">
        <f>Table224523689101112131415161718192021222423456789101112131415161718192021222325262728[[#This Row],[PEMBULATAN]]*O37</f>
        <v>6000</v>
      </c>
    </row>
    <row r="38" spans="1:16" ht="39" customHeight="1" x14ac:dyDescent="0.2">
      <c r="A38" s="93"/>
      <c r="B38" s="76"/>
      <c r="C38" s="90" t="s">
        <v>3761</v>
      </c>
      <c r="D38" s="79" t="s">
        <v>82</v>
      </c>
      <c r="E38" s="13">
        <v>44424</v>
      </c>
      <c r="F38" s="77" t="s">
        <v>3181</v>
      </c>
      <c r="G38" s="13">
        <v>44428</v>
      </c>
      <c r="H38" s="78" t="s">
        <v>3182</v>
      </c>
      <c r="I38" s="15">
        <v>44</v>
      </c>
      <c r="J38" s="15">
        <v>28</v>
      </c>
      <c r="K38" s="15">
        <v>17</v>
      </c>
      <c r="L38" s="15">
        <v>5</v>
      </c>
      <c r="M38" s="84">
        <v>5.2359999999999998</v>
      </c>
      <c r="N38" s="73">
        <v>5</v>
      </c>
      <c r="O38" s="64">
        <v>3000</v>
      </c>
      <c r="P38" s="65">
        <f>Table224523689101112131415161718192021222423456789101112131415161718192021222325262728[[#This Row],[PEMBULATAN]]*O38</f>
        <v>15000</v>
      </c>
    </row>
    <row r="39" spans="1:16" ht="39" customHeight="1" x14ac:dyDescent="0.2">
      <c r="A39" s="93"/>
      <c r="B39" s="76"/>
      <c r="C39" s="90" t="s">
        <v>3762</v>
      </c>
      <c r="D39" s="79" t="s">
        <v>82</v>
      </c>
      <c r="E39" s="13">
        <v>44424</v>
      </c>
      <c r="F39" s="77" t="s">
        <v>3181</v>
      </c>
      <c r="G39" s="13">
        <v>44428</v>
      </c>
      <c r="H39" s="78" t="s">
        <v>3182</v>
      </c>
      <c r="I39" s="15">
        <v>80</v>
      </c>
      <c r="J39" s="15">
        <v>45</v>
      </c>
      <c r="K39" s="15">
        <v>54</v>
      </c>
      <c r="L39" s="15">
        <v>10</v>
      </c>
      <c r="M39" s="84">
        <v>48.6</v>
      </c>
      <c r="N39" s="73">
        <v>49</v>
      </c>
      <c r="O39" s="64">
        <v>3000</v>
      </c>
      <c r="P39" s="65">
        <f>Table224523689101112131415161718192021222423456789101112131415161718192021222325262728[[#This Row],[PEMBULATAN]]*O39</f>
        <v>147000</v>
      </c>
    </row>
    <row r="40" spans="1:16" ht="39" customHeight="1" x14ac:dyDescent="0.2">
      <c r="A40" s="93"/>
      <c r="B40" s="76"/>
      <c r="C40" s="90" t="s">
        <v>3763</v>
      </c>
      <c r="D40" s="79" t="s">
        <v>82</v>
      </c>
      <c r="E40" s="13">
        <v>44424</v>
      </c>
      <c r="F40" s="77" t="s">
        <v>3181</v>
      </c>
      <c r="G40" s="13">
        <v>44428</v>
      </c>
      <c r="H40" s="78" t="s">
        <v>3182</v>
      </c>
      <c r="I40" s="15">
        <v>60</v>
      </c>
      <c r="J40" s="15">
        <v>89</v>
      </c>
      <c r="K40" s="15">
        <v>28</v>
      </c>
      <c r="L40" s="15">
        <v>18</v>
      </c>
      <c r="M40" s="84">
        <v>37.380000000000003</v>
      </c>
      <c r="N40" s="73">
        <v>38</v>
      </c>
      <c r="O40" s="64">
        <v>3000</v>
      </c>
      <c r="P40" s="65">
        <f>Table224523689101112131415161718192021222423456789101112131415161718192021222325262728[[#This Row],[PEMBULATAN]]*O40</f>
        <v>114000</v>
      </c>
    </row>
    <row r="41" spans="1:16" ht="39" customHeight="1" x14ac:dyDescent="0.2">
      <c r="A41" s="93"/>
      <c r="B41" s="76"/>
      <c r="C41" s="90" t="s">
        <v>3764</v>
      </c>
      <c r="D41" s="79" t="s">
        <v>82</v>
      </c>
      <c r="E41" s="13">
        <v>44424</v>
      </c>
      <c r="F41" s="77" t="s">
        <v>3181</v>
      </c>
      <c r="G41" s="13">
        <v>44428</v>
      </c>
      <c r="H41" s="78" t="s">
        <v>3182</v>
      </c>
      <c r="I41" s="15">
        <v>28</v>
      </c>
      <c r="J41" s="15">
        <v>29</v>
      </c>
      <c r="K41" s="15">
        <v>10</v>
      </c>
      <c r="L41" s="15">
        <v>2</v>
      </c>
      <c r="M41" s="84">
        <v>2.0299999999999998</v>
      </c>
      <c r="N41" s="73">
        <v>2</v>
      </c>
      <c r="O41" s="64">
        <v>3000</v>
      </c>
      <c r="P41" s="65">
        <f>Table224523689101112131415161718192021222423456789101112131415161718192021222325262728[[#This Row],[PEMBULATAN]]*O41</f>
        <v>6000</v>
      </c>
    </row>
    <row r="42" spans="1:16" ht="39" customHeight="1" x14ac:dyDescent="0.2">
      <c r="A42" s="93"/>
      <c r="B42" s="76"/>
      <c r="C42" s="90" t="s">
        <v>3765</v>
      </c>
      <c r="D42" s="79" t="s">
        <v>82</v>
      </c>
      <c r="E42" s="13">
        <v>44424</v>
      </c>
      <c r="F42" s="77" t="s">
        <v>3181</v>
      </c>
      <c r="G42" s="13">
        <v>44428</v>
      </c>
      <c r="H42" s="78" t="s">
        <v>3182</v>
      </c>
      <c r="I42" s="15">
        <v>25</v>
      </c>
      <c r="J42" s="15">
        <v>35</v>
      </c>
      <c r="K42" s="15">
        <v>10</v>
      </c>
      <c r="L42" s="15">
        <v>1</v>
      </c>
      <c r="M42" s="84">
        <v>2.1875</v>
      </c>
      <c r="N42" s="73">
        <v>2</v>
      </c>
      <c r="O42" s="64">
        <v>3000</v>
      </c>
      <c r="P42" s="65">
        <f>Table224523689101112131415161718192021222423456789101112131415161718192021222325262728[[#This Row],[PEMBULATAN]]*O42</f>
        <v>6000</v>
      </c>
    </row>
    <row r="43" spans="1:16" ht="39" customHeight="1" x14ac:dyDescent="0.2">
      <c r="A43" s="93"/>
      <c r="B43" s="76"/>
      <c r="C43" s="90" t="s">
        <v>3766</v>
      </c>
      <c r="D43" s="79" t="s">
        <v>82</v>
      </c>
      <c r="E43" s="13">
        <v>44424</v>
      </c>
      <c r="F43" s="77" t="s">
        <v>3181</v>
      </c>
      <c r="G43" s="13">
        <v>44428</v>
      </c>
      <c r="H43" s="78" t="s">
        <v>3182</v>
      </c>
      <c r="I43" s="15">
        <v>70</v>
      </c>
      <c r="J43" s="15">
        <v>55</v>
      </c>
      <c r="K43" s="15">
        <v>20</v>
      </c>
      <c r="L43" s="15">
        <v>5</v>
      </c>
      <c r="M43" s="84">
        <v>19.25</v>
      </c>
      <c r="N43" s="73">
        <v>19</v>
      </c>
      <c r="O43" s="64">
        <v>3000</v>
      </c>
      <c r="P43" s="65">
        <f>Table224523689101112131415161718192021222423456789101112131415161718192021222325262728[[#This Row],[PEMBULATAN]]*O43</f>
        <v>57000</v>
      </c>
    </row>
    <row r="44" spans="1:16" ht="39" customHeight="1" x14ac:dyDescent="0.2">
      <c r="A44" s="93"/>
      <c r="B44" s="76"/>
      <c r="C44" s="90" t="s">
        <v>3767</v>
      </c>
      <c r="D44" s="79" t="s">
        <v>82</v>
      </c>
      <c r="E44" s="13">
        <v>44424</v>
      </c>
      <c r="F44" s="77" t="s">
        <v>3181</v>
      </c>
      <c r="G44" s="13">
        <v>44428</v>
      </c>
      <c r="H44" s="78" t="s">
        <v>3182</v>
      </c>
      <c r="I44" s="15">
        <v>70</v>
      </c>
      <c r="J44" s="15">
        <v>20</v>
      </c>
      <c r="K44" s="15">
        <v>20</v>
      </c>
      <c r="L44" s="15">
        <v>3</v>
      </c>
      <c r="M44" s="84">
        <v>7</v>
      </c>
      <c r="N44" s="73">
        <v>7</v>
      </c>
      <c r="O44" s="64">
        <v>3000</v>
      </c>
      <c r="P44" s="65">
        <f>Table224523689101112131415161718192021222423456789101112131415161718192021222325262728[[#This Row],[PEMBULATAN]]*O44</f>
        <v>21000</v>
      </c>
    </row>
    <row r="45" spans="1:16" ht="39" customHeight="1" x14ac:dyDescent="0.2">
      <c r="A45" s="93"/>
      <c r="B45" s="76"/>
      <c r="C45" s="90" t="s">
        <v>3768</v>
      </c>
      <c r="D45" s="79" t="s">
        <v>82</v>
      </c>
      <c r="E45" s="13">
        <v>44424</v>
      </c>
      <c r="F45" s="77" t="s">
        <v>3181</v>
      </c>
      <c r="G45" s="13">
        <v>44428</v>
      </c>
      <c r="H45" s="78" t="s">
        <v>3182</v>
      </c>
      <c r="I45" s="15">
        <v>49</v>
      </c>
      <c r="J45" s="15">
        <v>50</v>
      </c>
      <c r="K45" s="15">
        <v>22</v>
      </c>
      <c r="L45" s="15">
        <v>6</v>
      </c>
      <c r="M45" s="84">
        <v>13.475</v>
      </c>
      <c r="N45" s="73">
        <v>14</v>
      </c>
      <c r="O45" s="64">
        <v>3000</v>
      </c>
      <c r="P45" s="65">
        <f>Table224523689101112131415161718192021222423456789101112131415161718192021222325262728[[#This Row],[PEMBULATAN]]*O45</f>
        <v>42000</v>
      </c>
    </row>
    <row r="46" spans="1:16" ht="39" customHeight="1" x14ac:dyDescent="0.2">
      <c r="A46" s="93"/>
      <c r="B46" s="76"/>
      <c r="C46" s="90" t="s">
        <v>3769</v>
      </c>
      <c r="D46" s="79" t="s">
        <v>82</v>
      </c>
      <c r="E46" s="13">
        <v>44424</v>
      </c>
      <c r="F46" s="77" t="s">
        <v>3181</v>
      </c>
      <c r="G46" s="13">
        <v>44428</v>
      </c>
      <c r="H46" s="78" t="s">
        <v>3182</v>
      </c>
      <c r="I46" s="15"/>
      <c r="J46" s="15">
        <v>38</v>
      </c>
      <c r="K46" s="15">
        <v>15</v>
      </c>
      <c r="L46" s="15">
        <v>2</v>
      </c>
      <c r="M46" s="84">
        <v>0</v>
      </c>
      <c r="N46" s="73">
        <v>2</v>
      </c>
      <c r="O46" s="64">
        <v>3000</v>
      </c>
      <c r="P46" s="65">
        <f>Table224523689101112131415161718192021222423456789101112131415161718192021222325262728[[#This Row],[PEMBULATAN]]*O46</f>
        <v>6000</v>
      </c>
    </row>
    <row r="47" spans="1:16" ht="39" customHeight="1" x14ac:dyDescent="0.2">
      <c r="A47" s="93"/>
      <c r="B47" s="76"/>
      <c r="C47" s="90" t="s">
        <v>3770</v>
      </c>
      <c r="D47" s="79" t="s">
        <v>82</v>
      </c>
      <c r="E47" s="13">
        <v>44424</v>
      </c>
      <c r="F47" s="77" t="s">
        <v>3181</v>
      </c>
      <c r="G47" s="13">
        <v>44428</v>
      </c>
      <c r="H47" s="78" t="s">
        <v>3182</v>
      </c>
      <c r="I47" s="15">
        <v>90</v>
      </c>
      <c r="J47" s="15">
        <v>58</v>
      </c>
      <c r="K47" s="15">
        <v>25</v>
      </c>
      <c r="L47" s="15">
        <v>17</v>
      </c>
      <c r="M47" s="84">
        <v>32.625</v>
      </c>
      <c r="N47" s="73">
        <v>33</v>
      </c>
      <c r="O47" s="64">
        <v>3000</v>
      </c>
      <c r="P47" s="65">
        <f>Table224523689101112131415161718192021222423456789101112131415161718192021222325262728[[#This Row],[PEMBULATAN]]*O47</f>
        <v>99000</v>
      </c>
    </row>
    <row r="48" spans="1:16" ht="39" customHeight="1" x14ac:dyDescent="0.2">
      <c r="A48" s="93"/>
      <c r="B48" s="76"/>
      <c r="C48" s="90" t="s">
        <v>3771</v>
      </c>
      <c r="D48" s="79" t="s">
        <v>82</v>
      </c>
      <c r="E48" s="13">
        <v>44424</v>
      </c>
      <c r="F48" s="77" t="s">
        <v>3181</v>
      </c>
      <c r="G48" s="13">
        <v>44428</v>
      </c>
      <c r="H48" s="78" t="s">
        <v>3182</v>
      </c>
      <c r="I48" s="15">
        <v>27</v>
      </c>
      <c r="J48" s="15">
        <v>26</v>
      </c>
      <c r="K48" s="15">
        <v>10</v>
      </c>
      <c r="L48" s="15">
        <v>1</v>
      </c>
      <c r="M48" s="84">
        <v>1.7549999999999999</v>
      </c>
      <c r="N48" s="73">
        <v>2</v>
      </c>
      <c r="O48" s="64">
        <v>3000</v>
      </c>
      <c r="P48" s="65">
        <f>Table224523689101112131415161718192021222423456789101112131415161718192021222325262728[[#This Row],[PEMBULATAN]]*O48</f>
        <v>6000</v>
      </c>
    </row>
    <row r="49" spans="1:16" ht="39" customHeight="1" x14ac:dyDescent="0.2">
      <c r="A49" s="93"/>
      <c r="B49" s="76"/>
      <c r="C49" s="90" t="s">
        <v>3772</v>
      </c>
      <c r="D49" s="79" t="s">
        <v>82</v>
      </c>
      <c r="E49" s="13">
        <v>44424</v>
      </c>
      <c r="F49" s="77" t="s">
        <v>3181</v>
      </c>
      <c r="G49" s="13">
        <v>44428</v>
      </c>
      <c r="H49" s="78" t="s">
        <v>3182</v>
      </c>
      <c r="I49" s="15">
        <v>15</v>
      </c>
      <c r="J49" s="15">
        <v>20</v>
      </c>
      <c r="K49" s="15">
        <v>17</v>
      </c>
      <c r="L49" s="15">
        <v>1</v>
      </c>
      <c r="M49" s="84">
        <v>1.2749999999999999</v>
      </c>
      <c r="N49" s="73">
        <v>1</v>
      </c>
      <c r="O49" s="64">
        <v>3000</v>
      </c>
      <c r="P49" s="65">
        <f>Table224523689101112131415161718192021222423456789101112131415161718192021222325262728[[#This Row],[PEMBULATAN]]*O49</f>
        <v>3000</v>
      </c>
    </row>
    <row r="50" spans="1:16" ht="39" customHeight="1" x14ac:dyDescent="0.2">
      <c r="A50" s="93"/>
      <c r="B50" s="76"/>
      <c r="C50" s="90" t="s">
        <v>3773</v>
      </c>
      <c r="D50" s="79" t="s">
        <v>82</v>
      </c>
      <c r="E50" s="13">
        <v>44424</v>
      </c>
      <c r="F50" s="77" t="s">
        <v>3181</v>
      </c>
      <c r="G50" s="13">
        <v>44428</v>
      </c>
      <c r="H50" s="78" t="s">
        <v>3182</v>
      </c>
      <c r="I50" s="15">
        <v>40</v>
      </c>
      <c r="J50" s="15">
        <v>29</v>
      </c>
      <c r="K50" s="15">
        <v>20</v>
      </c>
      <c r="L50" s="15">
        <v>3</v>
      </c>
      <c r="M50" s="84">
        <v>5.8</v>
      </c>
      <c r="N50" s="73">
        <v>6</v>
      </c>
      <c r="O50" s="64">
        <v>3000</v>
      </c>
      <c r="P50" s="65">
        <f>Table224523689101112131415161718192021222423456789101112131415161718192021222325262728[[#This Row],[PEMBULATAN]]*O50</f>
        <v>18000</v>
      </c>
    </row>
    <row r="51" spans="1:16" ht="39" customHeight="1" x14ac:dyDescent="0.2">
      <c r="A51" s="93"/>
      <c r="B51" s="76"/>
      <c r="C51" s="90" t="s">
        <v>3774</v>
      </c>
      <c r="D51" s="79" t="s">
        <v>82</v>
      </c>
      <c r="E51" s="13">
        <v>44424</v>
      </c>
      <c r="F51" s="77" t="s">
        <v>3181</v>
      </c>
      <c r="G51" s="13">
        <v>44428</v>
      </c>
      <c r="H51" s="78" t="s">
        <v>3182</v>
      </c>
      <c r="I51" s="15">
        <v>84</v>
      </c>
      <c r="J51" s="15">
        <v>37</v>
      </c>
      <c r="K51" s="15">
        <v>10</v>
      </c>
      <c r="L51" s="15">
        <v>5</v>
      </c>
      <c r="M51" s="84">
        <v>7.77</v>
      </c>
      <c r="N51" s="73">
        <v>8</v>
      </c>
      <c r="O51" s="64">
        <v>3000</v>
      </c>
      <c r="P51" s="65">
        <f>Table224523689101112131415161718192021222423456789101112131415161718192021222325262728[[#This Row],[PEMBULATAN]]*O51</f>
        <v>24000</v>
      </c>
    </row>
    <row r="52" spans="1:16" ht="39" customHeight="1" x14ac:dyDescent="0.2">
      <c r="A52" s="93"/>
      <c r="B52" s="76"/>
      <c r="C52" s="90" t="s">
        <v>3775</v>
      </c>
      <c r="D52" s="79" t="s">
        <v>82</v>
      </c>
      <c r="E52" s="13">
        <v>44424</v>
      </c>
      <c r="F52" s="77" t="s">
        <v>3181</v>
      </c>
      <c r="G52" s="13">
        <v>44428</v>
      </c>
      <c r="H52" s="78" t="s">
        <v>3182</v>
      </c>
      <c r="I52" s="15">
        <v>54</v>
      </c>
      <c r="J52" s="15">
        <v>33</v>
      </c>
      <c r="K52" s="15">
        <v>52</v>
      </c>
      <c r="L52" s="15">
        <v>6</v>
      </c>
      <c r="M52" s="84">
        <v>23.166</v>
      </c>
      <c r="N52" s="73">
        <v>23</v>
      </c>
      <c r="O52" s="64">
        <v>3000</v>
      </c>
      <c r="P52" s="65">
        <f>Table224523689101112131415161718192021222423456789101112131415161718192021222325262728[[#This Row],[PEMBULATAN]]*O52</f>
        <v>69000</v>
      </c>
    </row>
    <row r="53" spans="1:16" ht="39" customHeight="1" x14ac:dyDescent="0.2">
      <c r="A53" s="93"/>
      <c r="B53" s="76"/>
      <c r="C53" s="90" t="s">
        <v>3776</v>
      </c>
      <c r="D53" s="79" t="s">
        <v>82</v>
      </c>
      <c r="E53" s="13">
        <v>44424</v>
      </c>
      <c r="F53" s="77" t="s">
        <v>3181</v>
      </c>
      <c r="G53" s="13">
        <v>44428</v>
      </c>
      <c r="H53" s="78" t="s">
        <v>3182</v>
      </c>
      <c r="I53" s="15">
        <v>60</v>
      </c>
      <c r="J53" s="15">
        <v>27</v>
      </c>
      <c r="K53" s="15">
        <v>14</v>
      </c>
      <c r="L53" s="15">
        <v>3</v>
      </c>
      <c r="M53" s="84">
        <v>5.67</v>
      </c>
      <c r="N53" s="73">
        <v>6</v>
      </c>
      <c r="O53" s="64">
        <v>3000</v>
      </c>
      <c r="P53" s="65">
        <f>Table224523689101112131415161718192021222423456789101112131415161718192021222325262728[[#This Row],[PEMBULATAN]]*O53</f>
        <v>18000</v>
      </c>
    </row>
    <row r="54" spans="1:16" ht="39" customHeight="1" x14ac:dyDescent="0.2">
      <c r="A54" s="93"/>
      <c r="B54" s="76"/>
      <c r="C54" s="90" t="s">
        <v>3777</v>
      </c>
      <c r="D54" s="79" t="s">
        <v>82</v>
      </c>
      <c r="E54" s="13">
        <v>44424</v>
      </c>
      <c r="F54" s="77" t="s">
        <v>3181</v>
      </c>
      <c r="G54" s="13">
        <v>44428</v>
      </c>
      <c r="H54" s="78" t="s">
        <v>3182</v>
      </c>
      <c r="I54" s="15">
        <v>36</v>
      </c>
      <c r="J54" s="15">
        <v>25</v>
      </c>
      <c r="K54" s="15">
        <v>14</v>
      </c>
      <c r="L54" s="15">
        <v>3</v>
      </c>
      <c r="M54" s="84">
        <v>3.15</v>
      </c>
      <c r="N54" s="73">
        <v>3</v>
      </c>
      <c r="O54" s="64">
        <v>3000</v>
      </c>
      <c r="P54" s="65">
        <f>Table224523689101112131415161718192021222423456789101112131415161718192021222325262728[[#This Row],[PEMBULATAN]]*O54</f>
        <v>9000</v>
      </c>
    </row>
    <row r="55" spans="1:16" ht="39" customHeight="1" x14ac:dyDescent="0.2">
      <c r="A55" s="93"/>
      <c r="B55" s="76"/>
      <c r="C55" s="90" t="s">
        <v>3778</v>
      </c>
      <c r="D55" s="79" t="s">
        <v>82</v>
      </c>
      <c r="E55" s="13">
        <v>44424</v>
      </c>
      <c r="F55" s="77" t="s">
        <v>3181</v>
      </c>
      <c r="G55" s="13">
        <v>44428</v>
      </c>
      <c r="H55" s="78" t="s">
        <v>3182</v>
      </c>
      <c r="I55" s="15">
        <v>52</v>
      </c>
      <c r="J55" s="15">
        <v>44</v>
      </c>
      <c r="K55" s="15">
        <v>15</v>
      </c>
      <c r="L55" s="15">
        <v>4</v>
      </c>
      <c r="M55" s="84">
        <v>8.58</v>
      </c>
      <c r="N55" s="73">
        <v>9</v>
      </c>
      <c r="O55" s="64">
        <v>3000</v>
      </c>
      <c r="P55" s="65">
        <f>Table224523689101112131415161718192021222423456789101112131415161718192021222325262728[[#This Row],[PEMBULATAN]]*O55</f>
        <v>27000</v>
      </c>
    </row>
    <row r="56" spans="1:16" ht="39" customHeight="1" x14ac:dyDescent="0.2">
      <c r="A56" s="93"/>
      <c r="B56" s="76"/>
      <c r="C56" s="90" t="s">
        <v>3779</v>
      </c>
      <c r="D56" s="79" t="s">
        <v>82</v>
      </c>
      <c r="E56" s="13">
        <v>44424</v>
      </c>
      <c r="F56" s="77" t="s">
        <v>3181</v>
      </c>
      <c r="G56" s="13">
        <v>44428</v>
      </c>
      <c r="H56" s="78" t="s">
        <v>3182</v>
      </c>
      <c r="I56" s="15">
        <v>33</v>
      </c>
      <c r="J56" s="15">
        <v>30</v>
      </c>
      <c r="K56" s="15">
        <v>55</v>
      </c>
      <c r="L56" s="15">
        <v>8</v>
      </c>
      <c r="M56" s="84">
        <v>13.612500000000001</v>
      </c>
      <c r="N56" s="73">
        <v>14</v>
      </c>
      <c r="O56" s="64">
        <v>3000</v>
      </c>
      <c r="P56" s="65">
        <f>Table224523689101112131415161718192021222423456789101112131415161718192021222325262728[[#This Row],[PEMBULATAN]]*O56</f>
        <v>42000</v>
      </c>
    </row>
    <row r="57" spans="1:16" ht="39" customHeight="1" x14ac:dyDescent="0.2">
      <c r="A57" s="93"/>
      <c r="B57" s="76"/>
      <c r="C57" s="90" t="s">
        <v>3780</v>
      </c>
      <c r="D57" s="79" t="s">
        <v>82</v>
      </c>
      <c r="E57" s="13">
        <v>44424</v>
      </c>
      <c r="F57" s="77" t="s">
        <v>3181</v>
      </c>
      <c r="G57" s="13">
        <v>44428</v>
      </c>
      <c r="H57" s="78" t="s">
        <v>3182</v>
      </c>
      <c r="I57" s="15">
        <v>33</v>
      </c>
      <c r="J57" s="15">
        <v>26</v>
      </c>
      <c r="K57" s="15">
        <v>24</v>
      </c>
      <c r="L57" s="15">
        <v>6</v>
      </c>
      <c r="M57" s="84">
        <v>5.1479999999999997</v>
      </c>
      <c r="N57" s="73">
        <v>6</v>
      </c>
      <c r="O57" s="64">
        <v>3000</v>
      </c>
      <c r="P57" s="65">
        <f>Table224523689101112131415161718192021222423456789101112131415161718192021222325262728[[#This Row],[PEMBULATAN]]*O57</f>
        <v>18000</v>
      </c>
    </row>
    <row r="58" spans="1:16" ht="39" customHeight="1" x14ac:dyDescent="0.2">
      <c r="A58" s="93"/>
      <c r="B58" s="76"/>
      <c r="C58" s="90" t="s">
        <v>3781</v>
      </c>
      <c r="D58" s="79" t="s">
        <v>82</v>
      </c>
      <c r="E58" s="13">
        <v>44424</v>
      </c>
      <c r="F58" s="77" t="s">
        <v>3181</v>
      </c>
      <c r="G58" s="13">
        <v>44428</v>
      </c>
      <c r="H58" s="78" t="s">
        <v>3182</v>
      </c>
      <c r="I58" s="15">
        <v>94</v>
      </c>
      <c r="J58" s="15">
        <v>3</v>
      </c>
      <c r="K58" s="15">
        <v>3</v>
      </c>
      <c r="L58" s="15">
        <v>1</v>
      </c>
      <c r="M58" s="84">
        <v>0.21149999999999999</v>
      </c>
      <c r="N58" s="73">
        <v>1</v>
      </c>
      <c r="O58" s="64">
        <v>3000</v>
      </c>
      <c r="P58" s="65">
        <f>Table224523689101112131415161718192021222423456789101112131415161718192021222325262728[[#This Row],[PEMBULATAN]]*O58</f>
        <v>3000</v>
      </c>
    </row>
    <row r="59" spans="1:16" ht="39" customHeight="1" x14ac:dyDescent="0.2">
      <c r="A59" s="93"/>
      <c r="B59" s="76"/>
      <c r="C59" s="90" t="s">
        <v>3782</v>
      </c>
      <c r="D59" s="79" t="s">
        <v>82</v>
      </c>
      <c r="E59" s="13">
        <v>44424</v>
      </c>
      <c r="F59" s="77" t="s">
        <v>3181</v>
      </c>
      <c r="G59" s="13">
        <v>44428</v>
      </c>
      <c r="H59" s="78" t="s">
        <v>3182</v>
      </c>
      <c r="I59" s="15">
        <v>50</v>
      </c>
      <c r="J59" s="15">
        <v>36</v>
      </c>
      <c r="K59" s="15">
        <v>22</v>
      </c>
      <c r="L59" s="15">
        <v>7</v>
      </c>
      <c r="M59" s="84">
        <v>9.9</v>
      </c>
      <c r="N59" s="73">
        <v>10</v>
      </c>
      <c r="O59" s="64">
        <v>3000</v>
      </c>
      <c r="P59" s="65">
        <f>Table224523689101112131415161718192021222423456789101112131415161718192021222325262728[[#This Row],[PEMBULATAN]]*O59</f>
        <v>30000</v>
      </c>
    </row>
    <row r="60" spans="1:16" ht="39" customHeight="1" x14ac:dyDescent="0.2">
      <c r="A60" s="93"/>
      <c r="B60" s="76"/>
      <c r="C60" s="90" t="s">
        <v>3783</v>
      </c>
      <c r="D60" s="79" t="s">
        <v>82</v>
      </c>
      <c r="E60" s="13">
        <v>44424</v>
      </c>
      <c r="F60" s="77" t="s">
        <v>3181</v>
      </c>
      <c r="G60" s="13">
        <v>44428</v>
      </c>
      <c r="H60" s="78" t="s">
        <v>3182</v>
      </c>
      <c r="I60" s="15">
        <v>150</v>
      </c>
      <c r="J60" s="15">
        <v>11</v>
      </c>
      <c r="K60" s="15">
        <v>7</v>
      </c>
      <c r="L60" s="15">
        <v>1</v>
      </c>
      <c r="M60" s="84">
        <v>2.8875000000000002</v>
      </c>
      <c r="N60" s="73">
        <v>3</v>
      </c>
      <c r="O60" s="64">
        <v>3000</v>
      </c>
      <c r="P60" s="65">
        <f>Table224523689101112131415161718192021222423456789101112131415161718192021222325262728[[#This Row],[PEMBULATAN]]*O60</f>
        <v>9000</v>
      </c>
    </row>
    <row r="61" spans="1:16" ht="39" customHeight="1" x14ac:dyDescent="0.2">
      <c r="A61" s="93"/>
      <c r="B61" s="76"/>
      <c r="C61" s="90" t="s">
        <v>3784</v>
      </c>
      <c r="D61" s="79" t="s">
        <v>82</v>
      </c>
      <c r="E61" s="13">
        <v>44424</v>
      </c>
      <c r="F61" s="77" t="s">
        <v>3181</v>
      </c>
      <c r="G61" s="13">
        <v>44428</v>
      </c>
      <c r="H61" s="78" t="s">
        <v>3182</v>
      </c>
      <c r="I61" s="15">
        <v>101</v>
      </c>
      <c r="J61" s="15">
        <v>16</v>
      </c>
      <c r="K61" s="15">
        <v>8</v>
      </c>
      <c r="L61" s="15">
        <v>1</v>
      </c>
      <c r="M61" s="84">
        <v>3.2320000000000002</v>
      </c>
      <c r="N61" s="73">
        <v>3</v>
      </c>
      <c r="O61" s="64">
        <v>3000</v>
      </c>
      <c r="P61" s="65">
        <f>Table224523689101112131415161718192021222423456789101112131415161718192021222325262728[[#This Row],[PEMBULATAN]]*O61</f>
        <v>9000</v>
      </c>
    </row>
    <row r="62" spans="1:16" ht="39" customHeight="1" x14ac:dyDescent="0.2">
      <c r="A62" s="93"/>
      <c r="B62" s="76"/>
      <c r="C62" s="90" t="s">
        <v>3785</v>
      </c>
      <c r="D62" s="79" t="s">
        <v>82</v>
      </c>
      <c r="E62" s="13">
        <v>44424</v>
      </c>
      <c r="F62" s="77" t="s">
        <v>3181</v>
      </c>
      <c r="G62" s="13">
        <v>44428</v>
      </c>
      <c r="H62" s="78" t="s">
        <v>3182</v>
      </c>
      <c r="I62" s="15">
        <v>120</v>
      </c>
      <c r="J62" s="15">
        <v>7</v>
      </c>
      <c r="K62" s="15">
        <v>7</v>
      </c>
      <c r="L62" s="15">
        <v>1</v>
      </c>
      <c r="M62" s="84">
        <v>1.47</v>
      </c>
      <c r="N62" s="73">
        <v>1</v>
      </c>
      <c r="O62" s="64">
        <v>3000</v>
      </c>
      <c r="P62" s="65">
        <f>Table224523689101112131415161718192021222423456789101112131415161718192021222325262728[[#This Row],[PEMBULATAN]]*O62</f>
        <v>3000</v>
      </c>
    </row>
    <row r="63" spans="1:16" ht="39" customHeight="1" x14ac:dyDescent="0.2">
      <c r="A63" s="93"/>
      <c r="B63" s="76"/>
      <c r="C63" s="90" t="s">
        <v>3786</v>
      </c>
      <c r="D63" s="79" t="s">
        <v>82</v>
      </c>
      <c r="E63" s="13">
        <v>44424</v>
      </c>
      <c r="F63" s="77" t="s">
        <v>3181</v>
      </c>
      <c r="G63" s="13">
        <v>44428</v>
      </c>
      <c r="H63" s="78" t="s">
        <v>3182</v>
      </c>
      <c r="I63" s="15">
        <v>147</v>
      </c>
      <c r="J63" s="15">
        <v>43</v>
      </c>
      <c r="K63" s="15">
        <v>4</v>
      </c>
      <c r="L63" s="15">
        <v>2</v>
      </c>
      <c r="M63" s="84">
        <v>6.3209999999999997</v>
      </c>
      <c r="N63" s="73">
        <v>7</v>
      </c>
      <c r="O63" s="64">
        <v>3000</v>
      </c>
      <c r="P63" s="65">
        <f>Table224523689101112131415161718192021222423456789101112131415161718192021222325262728[[#This Row],[PEMBULATAN]]*O63</f>
        <v>21000</v>
      </c>
    </row>
    <row r="64" spans="1:16" ht="39" customHeight="1" x14ac:dyDescent="0.2">
      <c r="A64" s="93"/>
      <c r="B64" s="76"/>
      <c r="C64" s="90" t="s">
        <v>3787</v>
      </c>
      <c r="D64" s="79" t="s">
        <v>82</v>
      </c>
      <c r="E64" s="13">
        <v>44424</v>
      </c>
      <c r="F64" s="77" t="s">
        <v>3181</v>
      </c>
      <c r="G64" s="13">
        <v>44428</v>
      </c>
      <c r="H64" s="78" t="s">
        <v>3182</v>
      </c>
      <c r="I64" s="15">
        <v>43</v>
      </c>
      <c r="J64" s="15">
        <v>28</v>
      </c>
      <c r="K64" s="15">
        <v>24</v>
      </c>
      <c r="L64" s="15">
        <v>4</v>
      </c>
      <c r="M64" s="84">
        <v>7.2240000000000002</v>
      </c>
      <c r="N64" s="73">
        <v>7</v>
      </c>
      <c r="O64" s="64">
        <v>3000</v>
      </c>
      <c r="P64" s="65">
        <f>Table224523689101112131415161718192021222423456789101112131415161718192021222325262728[[#This Row],[PEMBULATAN]]*O64</f>
        <v>21000</v>
      </c>
    </row>
    <row r="65" spans="1:16" ht="39" customHeight="1" x14ac:dyDescent="0.2">
      <c r="A65" s="93"/>
      <c r="B65" s="76"/>
      <c r="C65" s="90" t="s">
        <v>3788</v>
      </c>
      <c r="D65" s="79" t="s">
        <v>82</v>
      </c>
      <c r="E65" s="13">
        <v>44424</v>
      </c>
      <c r="F65" s="77" t="s">
        <v>3181</v>
      </c>
      <c r="G65" s="13">
        <v>44428</v>
      </c>
      <c r="H65" s="78" t="s">
        <v>3182</v>
      </c>
      <c r="I65" s="15">
        <v>82</v>
      </c>
      <c r="J65" s="15">
        <v>60</v>
      </c>
      <c r="K65" s="15">
        <v>30</v>
      </c>
      <c r="L65" s="15">
        <v>9</v>
      </c>
      <c r="M65" s="84">
        <v>36.9</v>
      </c>
      <c r="N65" s="73">
        <v>37</v>
      </c>
      <c r="O65" s="64">
        <v>3000</v>
      </c>
      <c r="P65" s="65">
        <f>Table224523689101112131415161718192021222423456789101112131415161718192021222325262728[[#This Row],[PEMBULATAN]]*O65</f>
        <v>111000</v>
      </c>
    </row>
    <row r="66" spans="1:16" ht="39" customHeight="1" x14ac:dyDescent="0.2">
      <c r="A66" s="93"/>
      <c r="B66" s="76"/>
      <c r="C66" s="90" t="s">
        <v>3789</v>
      </c>
      <c r="D66" s="79" t="s">
        <v>82</v>
      </c>
      <c r="E66" s="13">
        <v>44424</v>
      </c>
      <c r="F66" s="77" t="s">
        <v>3181</v>
      </c>
      <c r="G66" s="13">
        <v>44428</v>
      </c>
      <c r="H66" s="78" t="s">
        <v>3182</v>
      </c>
      <c r="I66" s="15">
        <v>49</v>
      </c>
      <c r="J66" s="15">
        <v>40</v>
      </c>
      <c r="K66" s="15">
        <v>45</v>
      </c>
      <c r="L66" s="15">
        <v>14</v>
      </c>
      <c r="M66" s="84">
        <v>22.05</v>
      </c>
      <c r="N66" s="73">
        <v>22</v>
      </c>
      <c r="O66" s="64">
        <v>3000</v>
      </c>
      <c r="P66" s="65">
        <f>Table224523689101112131415161718192021222423456789101112131415161718192021222325262728[[#This Row],[PEMBULATAN]]*O66</f>
        <v>66000</v>
      </c>
    </row>
    <row r="67" spans="1:16" ht="39" customHeight="1" x14ac:dyDescent="0.2">
      <c r="A67" s="93"/>
      <c r="B67" s="76"/>
      <c r="C67" s="90" t="s">
        <v>3790</v>
      </c>
      <c r="D67" s="79" t="s">
        <v>82</v>
      </c>
      <c r="E67" s="13">
        <v>44424</v>
      </c>
      <c r="F67" s="77" t="s">
        <v>3181</v>
      </c>
      <c r="G67" s="13">
        <v>44428</v>
      </c>
      <c r="H67" s="78" t="s">
        <v>3182</v>
      </c>
      <c r="I67" s="15">
        <v>131</v>
      </c>
      <c r="J67" s="15">
        <v>26</v>
      </c>
      <c r="K67" s="15">
        <v>67</v>
      </c>
      <c r="L67" s="15">
        <v>37</v>
      </c>
      <c r="M67" s="84">
        <v>57.0505</v>
      </c>
      <c r="N67" s="73">
        <v>57</v>
      </c>
      <c r="O67" s="64">
        <v>3000</v>
      </c>
      <c r="P67" s="65">
        <f>Table224523689101112131415161718192021222423456789101112131415161718192021222325262728[[#This Row],[PEMBULATAN]]*O67</f>
        <v>171000</v>
      </c>
    </row>
    <row r="68" spans="1:16" ht="39" customHeight="1" x14ac:dyDescent="0.2">
      <c r="A68" s="93"/>
      <c r="B68" s="76"/>
      <c r="C68" s="90" t="s">
        <v>3791</v>
      </c>
      <c r="D68" s="79" t="s">
        <v>82</v>
      </c>
      <c r="E68" s="13">
        <v>44424</v>
      </c>
      <c r="F68" s="77" t="s">
        <v>3181</v>
      </c>
      <c r="G68" s="13">
        <v>44428</v>
      </c>
      <c r="H68" s="78" t="s">
        <v>3182</v>
      </c>
      <c r="I68" s="15">
        <v>90</v>
      </c>
      <c r="J68" s="15">
        <v>23</v>
      </c>
      <c r="K68" s="15">
        <v>90</v>
      </c>
      <c r="L68" s="15">
        <v>20</v>
      </c>
      <c r="M68" s="84">
        <v>46.575000000000003</v>
      </c>
      <c r="N68" s="73">
        <v>47</v>
      </c>
      <c r="O68" s="64">
        <v>3000</v>
      </c>
      <c r="P68" s="65">
        <f>Table224523689101112131415161718192021222423456789101112131415161718192021222325262728[[#This Row],[PEMBULATAN]]*O68</f>
        <v>141000</v>
      </c>
    </row>
    <row r="69" spans="1:16" ht="39" customHeight="1" x14ac:dyDescent="0.2">
      <c r="A69" s="93"/>
      <c r="B69" s="76"/>
      <c r="C69" s="90" t="s">
        <v>3792</v>
      </c>
      <c r="D69" s="79" t="s">
        <v>82</v>
      </c>
      <c r="E69" s="13">
        <v>44424</v>
      </c>
      <c r="F69" s="77" t="s">
        <v>3181</v>
      </c>
      <c r="G69" s="13">
        <v>44428</v>
      </c>
      <c r="H69" s="78" t="s">
        <v>3182</v>
      </c>
      <c r="I69" s="15">
        <v>80</v>
      </c>
      <c r="J69" s="15">
        <v>36</v>
      </c>
      <c r="K69" s="15">
        <v>17</v>
      </c>
      <c r="L69" s="15">
        <v>5</v>
      </c>
      <c r="M69" s="84">
        <v>12.24</v>
      </c>
      <c r="N69" s="73">
        <v>12</v>
      </c>
      <c r="O69" s="64">
        <v>3000</v>
      </c>
      <c r="P69" s="65">
        <f>Table224523689101112131415161718192021222423456789101112131415161718192021222325262728[[#This Row],[PEMBULATAN]]*O69</f>
        <v>36000</v>
      </c>
    </row>
    <row r="70" spans="1:16" ht="39" customHeight="1" x14ac:dyDescent="0.2">
      <c r="A70" s="93"/>
      <c r="B70" s="76"/>
      <c r="C70" s="90" t="s">
        <v>3793</v>
      </c>
      <c r="D70" s="79" t="s">
        <v>82</v>
      </c>
      <c r="E70" s="13">
        <v>44424</v>
      </c>
      <c r="F70" s="77" t="s">
        <v>3181</v>
      </c>
      <c r="G70" s="13">
        <v>44428</v>
      </c>
      <c r="H70" s="78" t="s">
        <v>3182</v>
      </c>
      <c r="I70" s="15">
        <v>83</v>
      </c>
      <c r="J70" s="15">
        <v>57</v>
      </c>
      <c r="K70" s="15">
        <v>65</v>
      </c>
      <c r="L70" s="15">
        <v>37</v>
      </c>
      <c r="M70" s="84">
        <v>76.878749999999997</v>
      </c>
      <c r="N70" s="73">
        <v>77</v>
      </c>
      <c r="O70" s="64">
        <v>3000</v>
      </c>
      <c r="P70" s="65">
        <f>Table224523689101112131415161718192021222423456789101112131415161718192021222325262728[[#This Row],[PEMBULATAN]]*O70</f>
        <v>231000</v>
      </c>
    </row>
    <row r="71" spans="1:16" ht="39" customHeight="1" x14ac:dyDescent="0.2">
      <c r="A71" s="93"/>
      <c r="B71" s="92"/>
      <c r="C71" s="90" t="s">
        <v>3794</v>
      </c>
      <c r="D71" s="79" t="s">
        <v>82</v>
      </c>
      <c r="E71" s="13">
        <v>44424</v>
      </c>
      <c r="F71" s="77" t="s">
        <v>3181</v>
      </c>
      <c r="G71" s="13">
        <v>44428</v>
      </c>
      <c r="H71" s="78" t="s">
        <v>3182</v>
      </c>
      <c r="I71" s="15">
        <v>93</v>
      </c>
      <c r="J71" s="15">
        <v>52</v>
      </c>
      <c r="K71" s="15">
        <v>17</v>
      </c>
      <c r="L71" s="15">
        <v>14</v>
      </c>
      <c r="M71" s="84">
        <v>20.553000000000001</v>
      </c>
      <c r="N71" s="73">
        <v>21</v>
      </c>
      <c r="O71" s="64">
        <v>3000</v>
      </c>
      <c r="P71" s="65">
        <f>Table224523689101112131415161718192021222423456789101112131415161718192021222325262728[[#This Row],[PEMBULATAN]]*O71</f>
        <v>63000</v>
      </c>
    </row>
    <row r="72" spans="1:16" ht="39" customHeight="1" x14ac:dyDescent="0.2">
      <c r="A72" s="93"/>
      <c r="B72" s="76" t="s">
        <v>3795</v>
      </c>
      <c r="C72" s="90" t="s">
        <v>3796</v>
      </c>
      <c r="D72" s="79" t="s">
        <v>82</v>
      </c>
      <c r="E72" s="13">
        <v>44424</v>
      </c>
      <c r="F72" s="77" t="s">
        <v>3181</v>
      </c>
      <c r="G72" s="13">
        <v>44428</v>
      </c>
      <c r="H72" s="78" t="s">
        <v>3182</v>
      </c>
      <c r="I72" s="15">
        <v>143</v>
      </c>
      <c r="J72" s="15">
        <v>22</v>
      </c>
      <c r="K72" s="15">
        <v>78</v>
      </c>
      <c r="L72" s="15">
        <v>18</v>
      </c>
      <c r="M72" s="84">
        <v>61.347000000000001</v>
      </c>
      <c r="N72" s="73">
        <v>62</v>
      </c>
      <c r="O72" s="64">
        <v>3000</v>
      </c>
      <c r="P72" s="65">
        <f>Table224523689101112131415161718192021222423456789101112131415161718192021222325262728[[#This Row],[PEMBULATAN]]*O72</f>
        <v>186000</v>
      </c>
    </row>
    <row r="73" spans="1:16" ht="39" customHeight="1" x14ac:dyDescent="0.2">
      <c r="A73" s="93"/>
      <c r="B73" s="76"/>
      <c r="C73" s="90" t="s">
        <v>3797</v>
      </c>
      <c r="D73" s="79" t="s">
        <v>82</v>
      </c>
      <c r="E73" s="13">
        <v>44424</v>
      </c>
      <c r="F73" s="77" t="s">
        <v>3181</v>
      </c>
      <c r="G73" s="13">
        <v>44428</v>
      </c>
      <c r="H73" s="78" t="s">
        <v>3182</v>
      </c>
      <c r="I73" s="15">
        <v>50</v>
      </c>
      <c r="J73" s="15">
        <v>33</v>
      </c>
      <c r="K73" s="15">
        <v>8</v>
      </c>
      <c r="L73" s="15">
        <v>5</v>
      </c>
      <c r="M73" s="84">
        <v>3.3</v>
      </c>
      <c r="N73" s="73">
        <v>5</v>
      </c>
      <c r="O73" s="64">
        <v>3000</v>
      </c>
      <c r="P73" s="65">
        <f>Table224523689101112131415161718192021222423456789101112131415161718192021222325262728[[#This Row],[PEMBULATAN]]*O73</f>
        <v>15000</v>
      </c>
    </row>
    <row r="74" spans="1:16" ht="39" customHeight="1" x14ac:dyDescent="0.2">
      <c r="A74" s="93"/>
      <c r="B74" s="76"/>
      <c r="C74" s="90" t="s">
        <v>3798</v>
      </c>
      <c r="D74" s="79" t="s">
        <v>82</v>
      </c>
      <c r="E74" s="13">
        <v>44424</v>
      </c>
      <c r="F74" s="77" t="s">
        <v>3181</v>
      </c>
      <c r="G74" s="13">
        <v>44428</v>
      </c>
      <c r="H74" s="78" t="s">
        <v>3182</v>
      </c>
      <c r="I74" s="15">
        <v>20</v>
      </c>
      <c r="J74" s="15">
        <v>23</v>
      </c>
      <c r="K74" s="15">
        <v>7</v>
      </c>
      <c r="L74" s="15">
        <v>2</v>
      </c>
      <c r="M74" s="84">
        <v>0.80500000000000005</v>
      </c>
      <c r="N74" s="73">
        <v>2</v>
      </c>
      <c r="O74" s="64">
        <v>3000</v>
      </c>
      <c r="P74" s="65">
        <f>Table224523689101112131415161718192021222423456789101112131415161718192021222325262728[[#This Row],[PEMBULATAN]]*O74</f>
        <v>6000</v>
      </c>
    </row>
    <row r="75" spans="1:16" ht="39" customHeight="1" x14ac:dyDescent="0.2">
      <c r="A75" s="93"/>
      <c r="B75" s="76"/>
      <c r="C75" s="90" t="s">
        <v>3799</v>
      </c>
      <c r="D75" s="79" t="s">
        <v>82</v>
      </c>
      <c r="E75" s="13">
        <v>44424</v>
      </c>
      <c r="F75" s="77" t="s">
        <v>3181</v>
      </c>
      <c r="G75" s="13">
        <v>44428</v>
      </c>
      <c r="H75" s="78" t="s">
        <v>3182</v>
      </c>
      <c r="I75" s="15">
        <v>48</v>
      </c>
      <c r="J75" s="15">
        <v>96</v>
      </c>
      <c r="K75" s="15">
        <v>80</v>
      </c>
      <c r="L75" s="15">
        <v>42</v>
      </c>
      <c r="M75" s="84">
        <v>92.16</v>
      </c>
      <c r="N75" s="73">
        <v>92</v>
      </c>
      <c r="O75" s="64">
        <v>3000</v>
      </c>
      <c r="P75" s="65">
        <f>Table224523689101112131415161718192021222423456789101112131415161718192021222325262728[[#This Row],[PEMBULATAN]]*O75</f>
        <v>276000</v>
      </c>
    </row>
    <row r="76" spans="1:16" ht="39" customHeight="1" x14ac:dyDescent="0.2">
      <c r="A76" s="93"/>
      <c r="B76" s="76"/>
      <c r="C76" s="90" t="s">
        <v>3800</v>
      </c>
      <c r="D76" s="79" t="s">
        <v>82</v>
      </c>
      <c r="E76" s="13">
        <v>44424</v>
      </c>
      <c r="F76" s="77" t="s">
        <v>3181</v>
      </c>
      <c r="G76" s="13">
        <v>44428</v>
      </c>
      <c r="H76" s="78" t="s">
        <v>3182</v>
      </c>
      <c r="I76" s="15">
        <v>22</v>
      </c>
      <c r="J76" s="15">
        <v>12</v>
      </c>
      <c r="K76" s="15">
        <v>8</v>
      </c>
      <c r="L76" s="15">
        <v>3</v>
      </c>
      <c r="M76" s="84">
        <v>0.52800000000000002</v>
      </c>
      <c r="N76" s="73">
        <v>3</v>
      </c>
      <c r="O76" s="64">
        <v>3000</v>
      </c>
      <c r="P76" s="65">
        <f>Table224523689101112131415161718192021222423456789101112131415161718192021222325262728[[#This Row],[PEMBULATAN]]*O76</f>
        <v>9000</v>
      </c>
    </row>
    <row r="77" spans="1:16" ht="22.5" customHeight="1" x14ac:dyDescent="0.2">
      <c r="A77" s="144" t="s">
        <v>33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6"/>
      <c r="M77" s="80">
        <f>SUBTOTAL(109,Table224523689101112131415161718192021222423456789101112131415161718192021222325262728[KG VOLUME])</f>
        <v>1393.9842500000002</v>
      </c>
      <c r="N77" s="68">
        <f>SUM(N3:N76)</f>
        <v>1418</v>
      </c>
      <c r="O77" s="147">
        <f>SUM(P3:P76)</f>
        <v>4254000</v>
      </c>
      <c r="P77" s="148"/>
    </row>
    <row r="78" spans="1:16" ht="22.5" customHeight="1" x14ac:dyDescent="0.2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6"/>
      <c r="N78" s="88" t="s">
        <v>54</v>
      </c>
      <c r="O78" s="87"/>
      <c r="P78" s="87">
        <f>O77*10%</f>
        <v>425400</v>
      </c>
    </row>
    <row r="79" spans="1:16" x14ac:dyDescent="0.2">
      <c r="A79" s="11"/>
      <c r="B79" s="56" t="s">
        <v>47</v>
      </c>
      <c r="C79" s="55"/>
      <c r="D79" s="57" t="s">
        <v>48</v>
      </c>
      <c r="H79" s="63"/>
      <c r="N79" s="62" t="s">
        <v>34</v>
      </c>
      <c r="P79" s="69">
        <f>O77*1%</f>
        <v>42540</v>
      </c>
    </row>
    <row r="80" spans="1:16" x14ac:dyDescent="0.2">
      <c r="A80" s="11"/>
      <c r="H80" s="63"/>
      <c r="N80" s="62" t="s">
        <v>35</v>
      </c>
      <c r="P80" s="71">
        <v>0</v>
      </c>
    </row>
    <row r="81" spans="1:16" ht="15.75" thickBot="1" x14ac:dyDescent="0.25">
      <c r="A81" s="11"/>
      <c r="H81" s="63"/>
      <c r="N81" s="62" t="s">
        <v>36</v>
      </c>
      <c r="P81" s="71">
        <v>0</v>
      </c>
    </row>
    <row r="82" spans="1:16" x14ac:dyDescent="0.2">
      <c r="A82" s="11"/>
      <c r="H82" s="63"/>
      <c r="N82" s="66" t="s">
        <v>37</v>
      </c>
      <c r="O82" s="67"/>
      <c r="P82" s="70">
        <f>O77-P78+P79</f>
        <v>3871140</v>
      </c>
    </row>
    <row r="83" spans="1:16" x14ac:dyDescent="0.2">
      <c r="B83" s="56"/>
      <c r="C83" s="55"/>
      <c r="D83" s="57"/>
    </row>
    <row r="85" spans="1:16" x14ac:dyDescent="0.2">
      <c r="A85" s="11"/>
      <c r="H85" s="63"/>
      <c r="P85" s="72"/>
    </row>
    <row r="86" spans="1:16" x14ac:dyDescent="0.2">
      <c r="A86" s="11"/>
      <c r="H86" s="63"/>
      <c r="O86" s="58"/>
      <c r="P86" s="72"/>
    </row>
    <row r="87" spans="1:16" s="3" customFormat="1" x14ac:dyDescent="0.25">
      <c r="A87" s="11"/>
      <c r="B87" s="2"/>
      <c r="C87" s="2"/>
      <c r="E87" s="12"/>
      <c r="H87" s="63"/>
      <c r="N87" s="14"/>
      <c r="O87" s="14"/>
      <c r="P87" s="14"/>
    </row>
    <row r="88" spans="1:16" s="3" customFormat="1" x14ac:dyDescent="0.25">
      <c r="A88" s="11"/>
      <c r="B88" s="2"/>
      <c r="C88" s="2"/>
      <c r="E88" s="12"/>
      <c r="H88" s="63"/>
      <c r="N88" s="14"/>
      <c r="O88" s="14"/>
      <c r="P88" s="14"/>
    </row>
    <row r="89" spans="1:16" s="3" customFormat="1" x14ac:dyDescent="0.25">
      <c r="A89" s="11"/>
      <c r="B89" s="2"/>
      <c r="C89" s="2"/>
      <c r="E89" s="12"/>
      <c r="H89" s="63"/>
      <c r="N89" s="14"/>
      <c r="O89" s="14"/>
      <c r="P89" s="14"/>
    </row>
    <row r="90" spans="1:16" s="3" customFormat="1" x14ac:dyDescent="0.25">
      <c r="A90" s="11"/>
      <c r="B90" s="2"/>
      <c r="C90" s="2"/>
      <c r="E90" s="12"/>
      <c r="H90" s="63"/>
      <c r="N90" s="14"/>
      <c r="O90" s="14"/>
      <c r="P90" s="14"/>
    </row>
    <row r="91" spans="1:16" s="3" customFormat="1" x14ac:dyDescent="0.25">
      <c r="A91" s="11"/>
      <c r="B91" s="2"/>
      <c r="C91" s="2"/>
      <c r="E91" s="12"/>
      <c r="H91" s="63"/>
      <c r="N91" s="14"/>
      <c r="O91" s="14"/>
      <c r="P91" s="14"/>
    </row>
    <row r="92" spans="1:16" s="3" customFormat="1" x14ac:dyDescent="0.25">
      <c r="A92" s="11"/>
      <c r="B92" s="2"/>
      <c r="C92" s="2"/>
      <c r="E92" s="12"/>
      <c r="H92" s="63"/>
      <c r="N92" s="14"/>
      <c r="O92" s="14"/>
      <c r="P92" s="14"/>
    </row>
    <row r="93" spans="1:16" s="3" customFormat="1" x14ac:dyDescent="0.25">
      <c r="A93" s="11"/>
      <c r="B93" s="2"/>
      <c r="C93" s="2"/>
      <c r="E93" s="12"/>
      <c r="H93" s="63"/>
      <c r="N93" s="14"/>
      <c r="O93" s="14"/>
      <c r="P93" s="14"/>
    </row>
    <row r="94" spans="1:16" s="3" customFormat="1" x14ac:dyDescent="0.25">
      <c r="A94" s="11"/>
      <c r="B94" s="2"/>
      <c r="C94" s="2"/>
      <c r="E94" s="12"/>
      <c r="H94" s="63"/>
      <c r="N94" s="14"/>
      <c r="O94" s="14"/>
      <c r="P94" s="14"/>
    </row>
    <row r="95" spans="1:16" s="3" customFormat="1" x14ac:dyDescent="0.25">
      <c r="A95" s="11"/>
      <c r="B95" s="2"/>
      <c r="C95" s="2"/>
      <c r="E95" s="12"/>
      <c r="H95" s="63"/>
      <c r="N95" s="14"/>
      <c r="O95" s="14"/>
      <c r="P95" s="14"/>
    </row>
    <row r="96" spans="1:16" s="3" customFormat="1" x14ac:dyDescent="0.25">
      <c r="A96" s="11"/>
      <c r="B96" s="2"/>
      <c r="C96" s="2"/>
      <c r="E96" s="12"/>
      <c r="H96" s="63"/>
      <c r="N96" s="14"/>
      <c r="O96" s="14"/>
      <c r="P96" s="14"/>
    </row>
    <row r="97" spans="1:16" s="3" customFormat="1" x14ac:dyDescent="0.25">
      <c r="A97" s="11"/>
      <c r="B97" s="2"/>
      <c r="C97" s="2"/>
      <c r="E97" s="12"/>
      <c r="H97" s="63"/>
      <c r="N97" s="14"/>
      <c r="O97" s="14"/>
      <c r="P97" s="14"/>
    </row>
    <row r="98" spans="1:16" s="3" customFormat="1" x14ac:dyDescent="0.25">
      <c r="A98" s="11"/>
      <c r="B98" s="2"/>
      <c r="C98" s="2"/>
      <c r="E98" s="12"/>
      <c r="H98" s="63"/>
      <c r="N98" s="14"/>
      <c r="O98" s="14"/>
      <c r="P98" s="14"/>
    </row>
  </sheetData>
  <mergeCells count="3">
    <mergeCell ref="A3:A4"/>
    <mergeCell ref="A77:L77"/>
    <mergeCell ref="O77:P77"/>
  </mergeCells>
  <conditionalFormatting sqref="B3">
    <cfRule type="duplicateValues" dxfId="151" priority="2"/>
  </conditionalFormatting>
  <conditionalFormatting sqref="B4:B76">
    <cfRule type="duplicateValues" dxfId="150" priority="7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92D050"/>
  </sheetPr>
  <dimension ref="A1:P132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K6" sqref="K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5103</v>
      </c>
      <c r="B3" s="75" t="s">
        <v>86</v>
      </c>
      <c r="C3" s="9" t="s">
        <v>87</v>
      </c>
      <c r="D3" s="77" t="s">
        <v>198</v>
      </c>
      <c r="E3" s="13">
        <v>44415</v>
      </c>
      <c r="F3" s="77" t="s">
        <v>83</v>
      </c>
      <c r="G3" s="13">
        <v>44419</v>
      </c>
      <c r="H3" s="10" t="s">
        <v>84</v>
      </c>
      <c r="I3" s="1">
        <v>137</v>
      </c>
      <c r="J3" s="1">
        <v>76</v>
      </c>
      <c r="K3" s="1">
        <v>23</v>
      </c>
      <c r="L3" s="1">
        <v>15</v>
      </c>
      <c r="M3" s="83">
        <v>59.869</v>
      </c>
      <c r="N3" s="8">
        <v>60</v>
      </c>
      <c r="O3" s="64">
        <v>3000</v>
      </c>
      <c r="P3" s="65">
        <f>Table22452368910111213141516171819202122242[[#This Row],[PEMBULATAN]]*O3</f>
        <v>180000</v>
      </c>
    </row>
    <row r="4" spans="1:16" ht="39" customHeight="1" x14ac:dyDescent="0.2">
      <c r="A4" s="143"/>
      <c r="B4" s="76"/>
      <c r="C4" s="9" t="s">
        <v>88</v>
      </c>
      <c r="D4" s="77" t="s">
        <v>198</v>
      </c>
      <c r="E4" s="13">
        <v>44415</v>
      </c>
      <c r="F4" s="77" t="s">
        <v>83</v>
      </c>
      <c r="G4" s="13">
        <v>44419</v>
      </c>
      <c r="H4" s="10" t="s">
        <v>84</v>
      </c>
      <c r="I4" s="1">
        <v>105</v>
      </c>
      <c r="J4" s="1">
        <v>53</v>
      </c>
      <c r="K4" s="1">
        <v>35</v>
      </c>
      <c r="L4" s="1">
        <v>29</v>
      </c>
      <c r="M4" s="83">
        <v>48.693750000000001</v>
      </c>
      <c r="N4" s="8">
        <v>49</v>
      </c>
      <c r="O4" s="64">
        <v>3000</v>
      </c>
      <c r="P4" s="65">
        <f>Table22452368910111213141516171819202122242[[#This Row],[PEMBULATAN]]*O4</f>
        <v>147000</v>
      </c>
    </row>
    <row r="5" spans="1:16" ht="39" customHeight="1" x14ac:dyDescent="0.2">
      <c r="A5" s="93"/>
      <c r="B5" s="76"/>
      <c r="C5" s="90" t="s">
        <v>89</v>
      </c>
      <c r="D5" s="79" t="s">
        <v>198</v>
      </c>
      <c r="E5" s="13">
        <v>44415</v>
      </c>
      <c r="F5" s="77" t="s">
        <v>83</v>
      </c>
      <c r="G5" s="13">
        <v>44419</v>
      </c>
      <c r="H5" s="78" t="s">
        <v>84</v>
      </c>
      <c r="I5" s="15">
        <v>87</v>
      </c>
      <c r="J5" s="15">
        <v>59</v>
      </c>
      <c r="K5" s="15">
        <v>33</v>
      </c>
      <c r="L5" s="15">
        <v>15</v>
      </c>
      <c r="M5" s="84">
        <v>42.347250000000003</v>
      </c>
      <c r="N5" s="73">
        <v>43</v>
      </c>
      <c r="O5" s="64">
        <v>3000</v>
      </c>
      <c r="P5" s="65">
        <f>Table22452368910111213141516171819202122242[[#This Row],[PEMBULATAN]]*O5</f>
        <v>129000</v>
      </c>
    </row>
    <row r="6" spans="1:16" ht="39" customHeight="1" x14ac:dyDescent="0.2">
      <c r="A6" s="93"/>
      <c r="B6" s="76"/>
      <c r="C6" s="90" t="s">
        <v>90</v>
      </c>
      <c r="D6" s="79" t="s">
        <v>198</v>
      </c>
      <c r="E6" s="13">
        <v>44415</v>
      </c>
      <c r="F6" s="77" t="s">
        <v>83</v>
      </c>
      <c r="G6" s="13">
        <v>44419</v>
      </c>
      <c r="H6" s="78" t="s">
        <v>84</v>
      </c>
      <c r="I6" s="15">
        <v>86</v>
      </c>
      <c r="J6" s="15">
        <v>64</v>
      </c>
      <c r="K6" s="15">
        <v>22</v>
      </c>
      <c r="L6" s="15">
        <v>10</v>
      </c>
      <c r="M6" s="84">
        <v>30.271999999999998</v>
      </c>
      <c r="N6" s="73">
        <v>30</v>
      </c>
      <c r="O6" s="64">
        <v>3000</v>
      </c>
      <c r="P6" s="65">
        <f>Table22452368910111213141516171819202122242[[#This Row],[PEMBULATAN]]*O6</f>
        <v>90000</v>
      </c>
    </row>
    <row r="7" spans="1:16" ht="39" customHeight="1" x14ac:dyDescent="0.2">
      <c r="A7" s="93"/>
      <c r="B7" s="76"/>
      <c r="C7" s="90" t="s">
        <v>91</v>
      </c>
      <c r="D7" s="79" t="s">
        <v>198</v>
      </c>
      <c r="E7" s="13">
        <v>44415</v>
      </c>
      <c r="F7" s="77" t="s">
        <v>83</v>
      </c>
      <c r="G7" s="13">
        <v>44419</v>
      </c>
      <c r="H7" s="78" t="s">
        <v>84</v>
      </c>
      <c r="I7" s="15">
        <v>77</v>
      </c>
      <c r="J7" s="15">
        <v>79</v>
      </c>
      <c r="K7" s="15">
        <v>30</v>
      </c>
      <c r="L7" s="15">
        <v>9</v>
      </c>
      <c r="M7" s="84">
        <v>45.622500000000002</v>
      </c>
      <c r="N7" s="73">
        <v>46</v>
      </c>
      <c r="O7" s="64">
        <v>3000</v>
      </c>
      <c r="P7" s="65">
        <f>Table22452368910111213141516171819202122242[[#This Row],[PEMBULATAN]]*O7</f>
        <v>138000</v>
      </c>
    </row>
    <row r="8" spans="1:16" ht="39" customHeight="1" x14ac:dyDescent="0.2">
      <c r="A8" s="93"/>
      <c r="B8" s="76"/>
      <c r="C8" s="90" t="s">
        <v>92</v>
      </c>
      <c r="D8" s="79" t="s">
        <v>198</v>
      </c>
      <c r="E8" s="13">
        <v>44415</v>
      </c>
      <c r="F8" s="77" t="s">
        <v>83</v>
      </c>
      <c r="G8" s="13">
        <v>44419</v>
      </c>
      <c r="H8" s="78" t="s">
        <v>84</v>
      </c>
      <c r="I8" s="15">
        <v>110</v>
      </c>
      <c r="J8" s="15">
        <v>55</v>
      </c>
      <c r="K8" s="15">
        <v>30</v>
      </c>
      <c r="L8" s="15">
        <v>10</v>
      </c>
      <c r="M8" s="84">
        <v>45.375</v>
      </c>
      <c r="N8" s="73">
        <v>46</v>
      </c>
      <c r="O8" s="64">
        <v>3000</v>
      </c>
      <c r="P8" s="65">
        <f>Table22452368910111213141516171819202122242[[#This Row],[PEMBULATAN]]*O8</f>
        <v>138000</v>
      </c>
    </row>
    <row r="9" spans="1:16" ht="39" customHeight="1" x14ac:dyDescent="0.2">
      <c r="A9" s="93"/>
      <c r="B9" s="76"/>
      <c r="C9" s="90" t="s">
        <v>93</v>
      </c>
      <c r="D9" s="79" t="s">
        <v>198</v>
      </c>
      <c r="E9" s="13">
        <v>44415</v>
      </c>
      <c r="F9" s="77" t="s">
        <v>83</v>
      </c>
      <c r="G9" s="13">
        <v>44419</v>
      </c>
      <c r="H9" s="78" t="s">
        <v>84</v>
      </c>
      <c r="I9" s="15">
        <v>103</v>
      </c>
      <c r="J9" s="15">
        <v>56</v>
      </c>
      <c r="K9" s="15">
        <v>27</v>
      </c>
      <c r="L9" s="15">
        <v>18</v>
      </c>
      <c r="M9" s="84">
        <v>38.933999999999997</v>
      </c>
      <c r="N9" s="73">
        <v>39</v>
      </c>
      <c r="O9" s="64">
        <v>3000</v>
      </c>
      <c r="P9" s="65">
        <f>Table22452368910111213141516171819202122242[[#This Row],[PEMBULATAN]]*O9</f>
        <v>117000</v>
      </c>
    </row>
    <row r="10" spans="1:16" ht="39" customHeight="1" x14ac:dyDescent="0.2">
      <c r="A10" s="93"/>
      <c r="B10" s="76"/>
      <c r="C10" s="90" t="s">
        <v>94</v>
      </c>
      <c r="D10" s="79" t="s">
        <v>198</v>
      </c>
      <c r="E10" s="13">
        <v>44415</v>
      </c>
      <c r="F10" s="77" t="s">
        <v>83</v>
      </c>
      <c r="G10" s="13">
        <v>44419</v>
      </c>
      <c r="H10" s="78" t="s">
        <v>84</v>
      </c>
      <c r="I10" s="15">
        <v>130</v>
      </c>
      <c r="J10" s="15">
        <v>42</v>
      </c>
      <c r="K10" s="15">
        <v>32</v>
      </c>
      <c r="L10" s="15">
        <v>4</v>
      </c>
      <c r="M10" s="84">
        <v>43.68</v>
      </c>
      <c r="N10" s="73">
        <v>44</v>
      </c>
      <c r="O10" s="64">
        <v>3000</v>
      </c>
      <c r="P10" s="65">
        <f>Table22452368910111213141516171819202122242[[#This Row],[PEMBULATAN]]*O10</f>
        <v>132000</v>
      </c>
    </row>
    <row r="11" spans="1:16" ht="39" customHeight="1" x14ac:dyDescent="0.2">
      <c r="A11" s="93"/>
      <c r="B11" s="76"/>
      <c r="C11" s="90" t="s">
        <v>95</v>
      </c>
      <c r="D11" s="79" t="s">
        <v>198</v>
      </c>
      <c r="E11" s="13">
        <v>44415</v>
      </c>
      <c r="F11" s="77" t="s">
        <v>83</v>
      </c>
      <c r="G11" s="13">
        <v>44419</v>
      </c>
      <c r="H11" s="78" t="s">
        <v>84</v>
      </c>
      <c r="I11" s="15">
        <v>73</v>
      </c>
      <c r="J11" s="15">
        <v>55</v>
      </c>
      <c r="K11" s="15">
        <v>32</v>
      </c>
      <c r="L11" s="15">
        <v>17</v>
      </c>
      <c r="M11" s="84">
        <v>32.119999999999997</v>
      </c>
      <c r="N11" s="73">
        <v>32</v>
      </c>
      <c r="O11" s="64">
        <v>3000</v>
      </c>
      <c r="P11" s="65">
        <f>Table22452368910111213141516171819202122242[[#This Row],[PEMBULATAN]]*O11</f>
        <v>96000</v>
      </c>
    </row>
    <row r="12" spans="1:16" ht="39" customHeight="1" x14ac:dyDescent="0.2">
      <c r="A12" s="93"/>
      <c r="B12" s="76"/>
      <c r="C12" s="90" t="s">
        <v>96</v>
      </c>
      <c r="D12" s="79" t="s">
        <v>198</v>
      </c>
      <c r="E12" s="13">
        <v>44415</v>
      </c>
      <c r="F12" s="77" t="s">
        <v>83</v>
      </c>
      <c r="G12" s="13">
        <v>44419</v>
      </c>
      <c r="H12" s="78" t="s">
        <v>84</v>
      </c>
      <c r="I12" s="15">
        <v>100</v>
      </c>
      <c r="J12" s="15">
        <v>55</v>
      </c>
      <c r="K12" s="15">
        <v>22</v>
      </c>
      <c r="L12" s="15">
        <v>8</v>
      </c>
      <c r="M12" s="84">
        <v>30.25</v>
      </c>
      <c r="N12" s="73">
        <v>30</v>
      </c>
      <c r="O12" s="64">
        <v>3000</v>
      </c>
      <c r="P12" s="65">
        <f>Table22452368910111213141516171819202122242[[#This Row],[PEMBULATAN]]*O12</f>
        <v>90000</v>
      </c>
    </row>
    <row r="13" spans="1:16" ht="39" customHeight="1" x14ac:dyDescent="0.2">
      <c r="A13" s="93"/>
      <c r="B13" s="76"/>
      <c r="C13" s="90" t="s">
        <v>97</v>
      </c>
      <c r="D13" s="79" t="s">
        <v>198</v>
      </c>
      <c r="E13" s="13">
        <v>44415</v>
      </c>
      <c r="F13" s="77" t="s">
        <v>83</v>
      </c>
      <c r="G13" s="13">
        <v>44419</v>
      </c>
      <c r="H13" s="78" t="s">
        <v>84</v>
      </c>
      <c r="I13" s="15">
        <v>94</v>
      </c>
      <c r="J13" s="15">
        <v>62</v>
      </c>
      <c r="K13" s="15">
        <v>32</v>
      </c>
      <c r="L13" s="15">
        <v>18</v>
      </c>
      <c r="M13" s="84">
        <v>46.624000000000002</v>
      </c>
      <c r="N13" s="73">
        <v>47</v>
      </c>
      <c r="O13" s="64">
        <v>3000</v>
      </c>
      <c r="P13" s="65">
        <f>Table22452368910111213141516171819202122242[[#This Row],[PEMBULATAN]]*O13</f>
        <v>141000</v>
      </c>
    </row>
    <row r="14" spans="1:16" ht="39" customHeight="1" x14ac:dyDescent="0.2">
      <c r="A14" s="93"/>
      <c r="B14" s="76"/>
      <c r="C14" s="90" t="s">
        <v>98</v>
      </c>
      <c r="D14" s="79" t="s">
        <v>198</v>
      </c>
      <c r="E14" s="13">
        <v>44415</v>
      </c>
      <c r="F14" s="77" t="s">
        <v>83</v>
      </c>
      <c r="G14" s="13">
        <v>44419</v>
      </c>
      <c r="H14" s="78" t="s">
        <v>84</v>
      </c>
      <c r="I14" s="15">
        <v>82</v>
      </c>
      <c r="J14" s="15">
        <v>58</v>
      </c>
      <c r="K14" s="15">
        <v>32</v>
      </c>
      <c r="L14" s="15">
        <v>20</v>
      </c>
      <c r="M14" s="84">
        <v>38.048000000000002</v>
      </c>
      <c r="N14" s="73">
        <v>38</v>
      </c>
      <c r="O14" s="64">
        <v>3000</v>
      </c>
      <c r="P14" s="65">
        <f>Table22452368910111213141516171819202122242[[#This Row],[PEMBULATAN]]*O14</f>
        <v>114000</v>
      </c>
    </row>
    <row r="15" spans="1:16" ht="39" customHeight="1" x14ac:dyDescent="0.2">
      <c r="A15" s="93"/>
      <c r="B15" s="76"/>
      <c r="C15" s="90" t="s">
        <v>99</v>
      </c>
      <c r="D15" s="79" t="s">
        <v>198</v>
      </c>
      <c r="E15" s="13">
        <v>44415</v>
      </c>
      <c r="F15" s="77" t="s">
        <v>83</v>
      </c>
      <c r="G15" s="13">
        <v>44419</v>
      </c>
      <c r="H15" s="78" t="s">
        <v>84</v>
      </c>
      <c r="I15" s="15">
        <v>72</v>
      </c>
      <c r="J15" s="15">
        <v>64</v>
      </c>
      <c r="K15" s="15">
        <v>19</v>
      </c>
      <c r="L15" s="15">
        <v>6</v>
      </c>
      <c r="M15" s="84">
        <v>21.888000000000002</v>
      </c>
      <c r="N15" s="73">
        <v>22</v>
      </c>
      <c r="O15" s="64">
        <v>3000</v>
      </c>
      <c r="P15" s="65">
        <f>Table22452368910111213141516171819202122242[[#This Row],[PEMBULATAN]]*O15</f>
        <v>66000</v>
      </c>
    </row>
    <row r="16" spans="1:16" ht="39" customHeight="1" x14ac:dyDescent="0.2">
      <c r="A16" s="93"/>
      <c r="B16" s="76"/>
      <c r="C16" s="90" t="s">
        <v>100</v>
      </c>
      <c r="D16" s="79" t="s">
        <v>198</v>
      </c>
      <c r="E16" s="13">
        <v>44415</v>
      </c>
      <c r="F16" s="77" t="s">
        <v>83</v>
      </c>
      <c r="G16" s="13">
        <v>44419</v>
      </c>
      <c r="H16" s="78" t="s">
        <v>84</v>
      </c>
      <c r="I16" s="15">
        <v>98</v>
      </c>
      <c r="J16" s="15">
        <v>60</v>
      </c>
      <c r="K16" s="15">
        <v>28</v>
      </c>
      <c r="L16" s="15">
        <v>18</v>
      </c>
      <c r="M16" s="84">
        <v>41.16</v>
      </c>
      <c r="N16" s="73">
        <v>41</v>
      </c>
      <c r="O16" s="64">
        <v>3000</v>
      </c>
      <c r="P16" s="65">
        <f>Table22452368910111213141516171819202122242[[#This Row],[PEMBULATAN]]*O16</f>
        <v>123000</v>
      </c>
    </row>
    <row r="17" spans="1:16" ht="39" customHeight="1" x14ac:dyDescent="0.2">
      <c r="A17" s="93"/>
      <c r="B17" s="76"/>
      <c r="C17" s="90" t="s">
        <v>101</v>
      </c>
      <c r="D17" s="79" t="s">
        <v>198</v>
      </c>
      <c r="E17" s="13">
        <v>44415</v>
      </c>
      <c r="F17" s="77" t="s">
        <v>83</v>
      </c>
      <c r="G17" s="13">
        <v>44419</v>
      </c>
      <c r="H17" s="78" t="s">
        <v>84</v>
      </c>
      <c r="I17" s="15">
        <v>89</v>
      </c>
      <c r="J17" s="15">
        <v>62</v>
      </c>
      <c r="K17" s="15">
        <v>28</v>
      </c>
      <c r="L17" s="15">
        <v>11</v>
      </c>
      <c r="M17" s="84">
        <v>38.625999999999998</v>
      </c>
      <c r="N17" s="73">
        <v>39</v>
      </c>
      <c r="O17" s="64">
        <v>3000</v>
      </c>
      <c r="P17" s="65">
        <f>Table22452368910111213141516171819202122242[[#This Row],[PEMBULATAN]]*O17</f>
        <v>117000</v>
      </c>
    </row>
    <row r="18" spans="1:16" ht="39" customHeight="1" x14ac:dyDescent="0.2">
      <c r="A18" s="93"/>
      <c r="B18" s="76"/>
      <c r="C18" s="90" t="s">
        <v>102</v>
      </c>
      <c r="D18" s="79" t="s">
        <v>198</v>
      </c>
      <c r="E18" s="13">
        <v>44415</v>
      </c>
      <c r="F18" s="77" t="s">
        <v>83</v>
      </c>
      <c r="G18" s="13">
        <v>44419</v>
      </c>
      <c r="H18" s="78" t="s">
        <v>84</v>
      </c>
      <c r="I18" s="15">
        <v>102</v>
      </c>
      <c r="J18" s="15">
        <v>60</v>
      </c>
      <c r="K18" s="15">
        <v>27</v>
      </c>
      <c r="L18" s="15">
        <v>15</v>
      </c>
      <c r="M18" s="84">
        <v>41.31</v>
      </c>
      <c r="N18" s="73">
        <v>42</v>
      </c>
      <c r="O18" s="64">
        <v>3000</v>
      </c>
      <c r="P18" s="65">
        <f>Table22452368910111213141516171819202122242[[#This Row],[PEMBULATAN]]*O18</f>
        <v>126000</v>
      </c>
    </row>
    <row r="19" spans="1:16" ht="39" customHeight="1" x14ac:dyDescent="0.2">
      <c r="A19" s="93"/>
      <c r="B19" s="76"/>
      <c r="C19" s="90" t="s">
        <v>103</v>
      </c>
      <c r="D19" s="79" t="s">
        <v>198</v>
      </c>
      <c r="E19" s="13">
        <v>44415</v>
      </c>
      <c r="F19" s="77" t="s">
        <v>83</v>
      </c>
      <c r="G19" s="13">
        <v>44419</v>
      </c>
      <c r="H19" s="78" t="s">
        <v>84</v>
      </c>
      <c r="I19" s="15">
        <v>92</v>
      </c>
      <c r="J19" s="15">
        <v>62</v>
      </c>
      <c r="K19" s="15">
        <v>28</v>
      </c>
      <c r="L19" s="15">
        <v>19</v>
      </c>
      <c r="M19" s="84">
        <v>39.927999999999997</v>
      </c>
      <c r="N19" s="73">
        <v>40</v>
      </c>
      <c r="O19" s="64">
        <v>3000</v>
      </c>
      <c r="P19" s="65">
        <f>Table22452368910111213141516171819202122242[[#This Row],[PEMBULATAN]]*O19</f>
        <v>120000</v>
      </c>
    </row>
    <row r="20" spans="1:16" ht="39" customHeight="1" x14ac:dyDescent="0.2">
      <c r="A20" s="93"/>
      <c r="B20" s="76"/>
      <c r="C20" s="90" t="s">
        <v>104</v>
      </c>
      <c r="D20" s="79" t="s">
        <v>198</v>
      </c>
      <c r="E20" s="13">
        <v>44415</v>
      </c>
      <c r="F20" s="77" t="s">
        <v>83</v>
      </c>
      <c r="G20" s="13">
        <v>44419</v>
      </c>
      <c r="H20" s="78" t="s">
        <v>84</v>
      </c>
      <c r="I20" s="15">
        <v>95</v>
      </c>
      <c r="J20" s="15">
        <v>59</v>
      </c>
      <c r="K20" s="15">
        <v>23</v>
      </c>
      <c r="L20" s="15">
        <v>26</v>
      </c>
      <c r="M20" s="84">
        <v>32.228749999999998</v>
      </c>
      <c r="N20" s="73">
        <v>32</v>
      </c>
      <c r="O20" s="64">
        <v>3000</v>
      </c>
      <c r="P20" s="65">
        <f>Table22452368910111213141516171819202122242[[#This Row],[PEMBULATAN]]*O20</f>
        <v>96000</v>
      </c>
    </row>
    <row r="21" spans="1:16" ht="39" customHeight="1" x14ac:dyDescent="0.2">
      <c r="A21" s="93"/>
      <c r="B21" s="76"/>
      <c r="C21" s="90" t="s">
        <v>105</v>
      </c>
      <c r="D21" s="79" t="s">
        <v>198</v>
      </c>
      <c r="E21" s="13">
        <v>44415</v>
      </c>
      <c r="F21" s="77" t="s">
        <v>83</v>
      </c>
      <c r="G21" s="13">
        <v>44419</v>
      </c>
      <c r="H21" s="78" t="s">
        <v>84</v>
      </c>
      <c r="I21" s="15">
        <v>92</v>
      </c>
      <c r="J21" s="15">
        <v>62</v>
      </c>
      <c r="K21" s="15">
        <v>25</v>
      </c>
      <c r="L21" s="15">
        <v>8</v>
      </c>
      <c r="M21" s="84">
        <v>35.65</v>
      </c>
      <c r="N21" s="73">
        <v>36</v>
      </c>
      <c r="O21" s="64">
        <v>3000</v>
      </c>
      <c r="P21" s="65">
        <f>Table22452368910111213141516171819202122242[[#This Row],[PEMBULATAN]]*O21</f>
        <v>108000</v>
      </c>
    </row>
    <row r="22" spans="1:16" ht="39" customHeight="1" x14ac:dyDescent="0.2">
      <c r="A22" s="93"/>
      <c r="B22" s="76"/>
      <c r="C22" s="90" t="s">
        <v>106</v>
      </c>
      <c r="D22" s="79" t="s">
        <v>198</v>
      </c>
      <c r="E22" s="13">
        <v>44415</v>
      </c>
      <c r="F22" s="77" t="s">
        <v>83</v>
      </c>
      <c r="G22" s="13">
        <v>44419</v>
      </c>
      <c r="H22" s="78" t="s">
        <v>84</v>
      </c>
      <c r="I22" s="15">
        <v>97</v>
      </c>
      <c r="J22" s="15">
        <v>53</v>
      </c>
      <c r="K22" s="15">
        <v>25</v>
      </c>
      <c r="L22" s="15">
        <v>4</v>
      </c>
      <c r="M22" s="84">
        <v>32.131250000000001</v>
      </c>
      <c r="N22" s="73">
        <v>32</v>
      </c>
      <c r="O22" s="64">
        <v>3000</v>
      </c>
      <c r="P22" s="65">
        <f>Table22452368910111213141516171819202122242[[#This Row],[PEMBULATAN]]*O22</f>
        <v>96000</v>
      </c>
    </row>
    <row r="23" spans="1:16" ht="39" customHeight="1" x14ac:dyDescent="0.2">
      <c r="A23" s="93"/>
      <c r="B23" s="76"/>
      <c r="C23" s="90" t="s">
        <v>107</v>
      </c>
      <c r="D23" s="79" t="s">
        <v>198</v>
      </c>
      <c r="E23" s="13">
        <v>44415</v>
      </c>
      <c r="F23" s="77" t="s">
        <v>83</v>
      </c>
      <c r="G23" s="13">
        <v>44419</v>
      </c>
      <c r="H23" s="78" t="s">
        <v>84</v>
      </c>
      <c r="I23" s="15">
        <v>74</v>
      </c>
      <c r="J23" s="15">
        <v>67</v>
      </c>
      <c r="K23" s="15">
        <v>17</v>
      </c>
      <c r="L23" s="15">
        <v>10</v>
      </c>
      <c r="M23" s="84">
        <v>21.0715</v>
      </c>
      <c r="N23" s="73">
        <v>21</v>
      </c>
      <c r="O23" s="64">
        <v>3000</v>
      </c>
      <c r="P23" s="65">
        <f>Table22452368910111213141516171819202122242[[#This Row],[PEMBULATAN]]*O23</f>
        <v>63000</v>
      </c>
    </row>
    <row r="24" spans="1:16" ht="39" customHeight="1" x14ac:dyDescent="0.2">
      <c r="A24" s="93"/>
      <c r="B24" s="76"/>
      <c r="C24" s="90" t="s">
        <v>108</v>
      </c>
      <c r="D24" s="79" t="s">
        <v>198</v>
      </c>
      <c r="E24" s="13">
        <v>44415</v>
      </c>
      <c r="F24" s="77" t="s">
        <v>83</v>
      </c>
      <c r="G24" s="13">
        <v>44419</v>
      </c>
      <c r="H24" s="78" t="s">
        <v>84</v>
      </c>
      <c r="I24" s="15">
        <v>95</v>
      </c>
      <c r="J24" s="15">
        <v>52</v>
      </c>
      <c r="K24" s="15">
        <v>33</v>
      </c>
      <c r="L24" s="15">
        <v>20</v>
      </c>
      <c r="M24" s="84">
        <v>40.755000000000003</v>
      </c>
      <c r="N24" s="73">
        <v>41</v>
      </c>
      <c r="O24" s="64">
        <v>3000</v>
      </c>
      <c r="P24" s="65">
        <f>Table22452368910111213141516171819202122242[[#This Row],[PEMBULATAN]]*O24</f>
        <v>123000</v>
      </c>
    </row>
    <row r="25" spans="1:16" ht="39" customHeight="1" x14ac:dyDescent="0.2">
      <c r="A25" s="93"/>
      <c r="B25" s="76"/>
      <c r="C25" s="90" t="s">
        <v>109</v>
      </c>
      <c r="D25" s="79" t="s">
        <v>198</v>
      </c>
      <c r="E25" s="13">
        <v>44415</v>
      </c>
      <c r="F25" s="77" t="s">
        <v>83</v>
      </c>
      <c r="G25" s="13">
        <v>44419</v>
      </c>
      <c r="H25" s="78" t="s">
        <v>84</v>
      </c>
      <c r="I25" s="15">
        <v>92</v>
      </c>
      <c r="J25" s="15">
        <v>57</v>
      </c>
      <c r="K25" s="15">
        <v>19</v>
      </c>
      <c r="L25" s="15">
        <v>12</v>
      </c>
      <c r="M25" s="84">
        <v>24.908999999999999</v>
      </c>
      <c r="N25" s="73">
        <v>25</v>
      </c>
      <c r="O25" s="64">
        <v>3000</v>
      </c>
      <c r="P25" s="65">
        <f>Table22452368910111213141516171819202122242[[#This Row],[PEMBULATAN]]*O25</f>
        <v>75000</v>
      </c>
    </row>
    <row r="26" spans="1:16" ht="39" customHeight="1" x14ac:dyDescent="0.2">
      <c r="A26" s="93"/>
      <c r="B26" s="76"/>
      <c r="C26" s="90" t="s">
        <v>110</v>
      </c>
      <c r="D26" s="79" t="s">
        <v>198</v>
      </c>
      <c r="E26" s="13">
        <v>44415</v>
      </c>
      <c r="F26" s="77" t="s">
        <v>83</v>
      </c>
      <c r="G26" s="13">
        <v>44419</v>
      </c>
      <c r="H26" s="78" t="s">
        <v>84</v>
      </c>
      <c r="I26" s="15">
        <v>57</v>
      </c>
      <c r="J26" s="15">
        <v>49</v>
      </c>
      <c r="K26" s="15">
        <v>27</v>
      </c>
      <c r="L26" s="15">
        <v>27</v>
      </c>
      <c r="M26" s="84">
        <v>18.85275</v>
      </c>
      <c r="N26" s="73">
        <v>27</v>
      </c>
      <c r="O26" s="64">
        <v>3000</v>
      </c>
      <c r="P26" s="65">
        <f>Table22452368910111213141516171819202122242[[#This Row],[PEMBULATAN]]*O26</f>
        <v>81000</v>
      </c>
    </row>
    <row r="27" spans="1:16" ht="39" customHeight="1" x14ac:dyDescent="0.2">
      <c r="A27" s="93"/>
      <c r="B27" s="76"/>
      <c r="C27" s="90" t="s">
        <v>111</v>
      </c>
      <c r="D27" s="79" t="s">
        <v>198</v>
      </c>
      <c r="E27" s="13">
        <v>44415</v>
      </c>
      <c r="F27" s="77" t="s">
        <v>83</v>
      </c>
      <c r="G27" s="13">
        <v>44419</v>
      </c>
      <c r="H27" s="78" t="s">
        <v>84</v>
      </c>
      <c r="I27" s="15">
        <v>89</v>
      </c>
      <c r="J27" s="15">
        <v>55</v>
      </c>
      <c r="K27" s="15">
        <v>29</v>
      </c>
      <c r="L27" s="15">
        <v>19</v>
      </c>
      <c r="M27" s="84">
        <v>35.488750000000003</v>
      </c>
      <c r="N27" s="73">
        <v>36</v>
      </c>
      <c r="O27" s="64">
        <v>3000</v>
      </c>
      <c r="P27" s="65">
        <f>Table22452368910111213141516171819202122242[[#This Row],[PEMBULATAN]]*O27</f>
        <v>108000</v>
      </c>
    </row>
    <row r="28" spans="1:16" ht="39" customHeight="1" x14ac:dyDescent="0.2">
      <c r="A28" s="93"/>
      <c r="B28" s="76"/>
      <c r="C28" s="90" t="s">
        <v>112</v>
      </c>
      <c r="D28" s="79" t="s">
        <v>198</v>
      </c>
      <c r="E28" s="13">
        <v>44415</v>
      </c>
      <c r="F28" s="77" t="s">
        <v>83</v>
      </c>
      <c r="G28" s="13">
        <v>44419</v>
      </c>
      <c r="H28" s="78" t="s">
        <v>84</v>
      </c>
      <c r="I28" s="15">
        <v>102</v>
      </c>
      <c r="J28" s="15">
        <v>52</v>
      </c>
      <c r="K28" s="15">
        <v>41</v>
      </c>
      <c r="L28" s="15">
        <v>21</v>
      </c>
      <c r="M28" s="84">
        <v>54.366</v>
      </c>
      <c r="N28" s="73">
        <v>55</v>
      </c>
      <c r="O28" s="64">
        <v>3000</v>
      </c>
      <c r="P28" s="65">
        <f>Table22452368910111213141516171819202122242[[#This Row],[PEMBULATAN]]*O28</f>
        <v>165000</v>
      </c>
    </row>
    <row r="29" spans="1:16" ht="39" customHeight="1" x14ac:dyDescent="0.2">
      <c r="A29" s="93"/>
      <c r="B29" s="76"/>
      <c r="C29" s="90" t="s">
        <v>113</v>
      </c>
      <c r="D29" s="79" t="s">
        <v>198</v>
      </c>
      <c r="E29" s="13">
        <v>44415</v>
      </c>
      <c r="F29" s="77" t="s">
        <v>83</v>
      </c>
      <c r="G29" s="13">
        <v>44419</v>
      </c>
      <c r="H29" s="78" t="s">
        <v>84</v>
      </c>
      <c r="I29" s="15">
        <v>97</v>
      </c>
      <c r="J29" s="15">
        <v>46</v>
      </c>
      <c r="K29" s="15">
        <v>37</v>
      </c>
      <c r="L29" s="15">
        <v>20</v>
      </c>
      <c r="M29" s="84">
        <v>41.273499999999999</v>
      </c>
      <c r="N29" s="73">
        <v>41</v>
      </c>
      <c r="O29" s="64">
        <v>3000</v>
      </c>
      <c r="P29" s="65">
        <f>Table22452368910111213141516171819202122242[[#This Row],[PEMBULATAN]]*O29</f>
        <v>123000</v>
      </c>
    </row>
    <row r="30" spans="1:16" ht="39" customHeight="1" x14ac:dyDescent="0.2">
      <c r="A30" s="93"/>
      <c r="B30" s="76"/>
      <c r="C30" s="90" t="s">
        <v>114</v>
      </c>
      <c r="D30" s="79" t="s">
        <v>198</v>
      </c>
      <c r="E30" s="13">
        <v>44415</v>
      </c>
      <c r="F30" s="77" t="s">
        <v>83</v>
      </c>
      <c r="G30" s="13">
        <v>44419</v>
      </c>
      <c r="H30" s="78" t="s">
        <v>84</v>
      </c>
      <c r="I30" s="15">
        <v>93</v>
      </c>
      <c r="J30" s="15">
        <v>56</v>
      </c>
      <c r="K30" s="15">
        <v>29</v>
      </c>
      <c r="L30" s="15">
        <v>18</v>
      </c>
      <c r="M30" s="84">
        <v>37.758000000000003</v>
      </c>
      <c r="N30" s="73">
        <v>38</v>
      </c>
      <c r="O30" s="64">
        <v>3000</v>
      </c>
      <c r="P30" s="65">
        <f>Table22452368910111213141516171819202122242[[#This Row],[PEMBULATAN]]*O30</f>
        <v>114000</v>
      </c>
    </row>
    <row r="31" spans="1:16" ht="39" customHeight="1" x14ac:dyDescent="0.2">
      <c r="A31" s="93"/>
      <c r="B31" s="76"/>
      <c r="C31" s="90" t="s">
        <v>115</v>
      </c>
      <c r="D31" s="79" t="s">
        <v>198</v>
      </c>
      <c r="E31" s="13">
        <v>44415</v>
      </c>
      <c r="F31" s="77" t="s">
        <v>83</v>
      </c>
      <c r="G31" s="13">
        <v>44419</v>
      </c>
      <c r="H31" s="78" t="s">
        <v>84</v>
      </c>
      <c r="I31" s="15">
        <v>63</v>
      </c>
      <c r="J31" s="15">
        <v>62</v>
      </c>
      <c r="K31" s="15">
        <v>9</v>
      </c>
      <c r="L31" s="15">
        <v>6</v>
      </c>
      <c r="M31" s="84">
        <v>8.7885000000000009</v>
      </c>
      <c r="N31" s="73">
        <v>9</v>
      </c>
      <c r="O31" s="64">
        <v>3000</v>
      </c>
      <c r="P31" s="65">
        <f>Table22452368910111213141516171819202122242[[#This Row],[PEMBULATAN]]*O31</f>
        <v>27000</v>
      </c>
    </row>
    <row r="32" spans="1:16" ht="39" customHeight="1" x14ac:dyDescent="0.2">
      <c r="A32" s="93"/>
      <c r="B32" s="76"/>
      <c r="C32" s="90" t="s">
        <v>116</v>
      </c>
      <c r="D32" s="79" t="s">
        <v>198</v>
      </c>
      <c r="E32" s="13">
        <v>44415</v>
      </c>
      <c r="F32" s="77" t="s">
        <v>83</v>
      </c>
      <c r="G32" s="13">
        <v>44419</v>
      </c>
      <c r="H32" s="78" t="s">
        <v>84</v>
      </c>
      <c r="I32" s="15">
        <v>82</v>
      </c>
      <c r="J32" s="15">
        <v>62</v>
      </c>
      <c r="K32" s="15">
        <v>25</v>
      </c>
      <c r="L32" s="15">
        <v>16</v>
      </c>
      <c r="M32" s="84">
        <v>31.774999999999999</v>
      </c>
      <c r="N32" s="73">
        <v>32</v>
      </c>
      <c r="O32" s="64">
        <v>3000</v>
      </c>
      <c r="P32" s="65">
        <f>Table22452368910111213141516171819202122242[[#This Row],[PEMBULATAN]]*O32</f>
        <v>96000</v>
      </c>
    </row>
    <row r="33" spans="1:16" ht="39" customHeight="1" x14ac:dyDescent="0.2">
      <c r="A33" s="93"/>
      <c r="B33" s="76"/>
      <c r="C33" s="90" t="s">
        <v>117</v>
      </c>
      <c r="D33" s="79" t="s">
        <v>198</v>
      </c>
      <c r="E33" s="13">
        <v>44415</v>
      </c>
      <c r="F33" s="77" t="s">
        <v>83</v>
      </c>
      <c r="G33" s="13">
        <v>44419</v>
      </c>
      <c r="H33" s="78" t="s">
        <v>84</v>
      </c>
      <c r="I33" s="15">
        <v>102</v>
      </c>
      <c r="J33" s="15">
        <v>48</v>
      </c>
      <c r="K33" s="15">
        <v>39</v>
      </c>
      <c r="L33" s="15">
        <v>23</v>
      </c>
      <c r="M33" s="84">
        <v>47.735999999999997</v>
      </c>
      <c r="N33" s="73">
        <v>48</v>
      </c>
      <c r="O33" s="64">
        <v>3000</v>
      </c>
      <c r="P33" s="65">
        <f>Table22452368910111213141516171819202122242[[#This Row],[PEMBULATAN]]*O33</f>
        <v>144000</v>
      </c>
    </row>
    <row r="34" spans="1:16" ht="39" customHeight="1" x14ac:dyDescent="0.2">
      <c r="A34" s="93"/>
      <c r="B34" s="76"/>
      <c r="C34" s="90" t="s">
        <v>118</v>
      </c>
      <c r="D34" s="79" t="s">
        <v>198</v>
      </c>
      <c r="E34" s="13">
        <v>44415</v>
      </c>
      <c r="F34" s="77" t="s">
        <v>83</v>
      </c>
      <c r="G34" s="13">
        <v>44419</v>
      </c>
      <c r="H34" s="78" t="s">
        <v>84</v>
      </c>
      <c r="I34" s="15">
        <v>55</v>
      </c>
      <c r="J34" s="15">
        <v>50</v>
      </c>
      <c r="K34" s="15">
        <v>23</v>
      </c>
      <c r="L34" s="15">
        <v>5</v>
      </c>
      <c r="M34" s="84">
        <v>15.8125</v>
      </c>
      <c r="N34" s="73">
        <v>16</v>
      </c>
      <c r="O34" s="64">
        <v>3000</v>
      </c>
      <c r="P34" s="65">
        <f>Table22452368910111213141516171819202122242[[#This Row],[PEMBULATAN]]*O34</f>
        <v>48000</v>
      </c>
    </row>
    <row r="35" spans="1:16" ht="39" customHeight="1" x14ac:dyDescent="0.2">
      <c r="A35" s="93"/>
      <c r="B35" s="76"/>
      <c r="C35" s="90" t="s">
        <v>119</v>
      </c>
      <c r="D35" s="79" t="s">
        <v>198</v>
      </c>
      <c r="E35" s="13">
        <v>44415</v>
      </c>
      <c r="F35" s="77" t="s">
        <v>83</v>
      </c>
      <c r="G35" s="13">
        <v>44419</v>
      </c>
      <c r="H35" s="78" t="s">
        <v>84</v>
      </c>
      <c r="I35" s="15">
        <v>82</v>
      </c>
      <c r="J35" s="15">
        <v>40</v>
      </c>
      <c r="K35" s="15">
        <v>36</v>
      </c>
      <c r="L35" s="15">
        <v>20</v>
      </c>
      <c r="M35" s="84">
        <v>29.52</v>
      </c>
      <c r="N35" s="73">
        <v>30</v>
      </c>
      <c r="O35" s="64">
        <v>3000</v>
      </c>
      <c r="P35" s="65">
        <f>Table22452368910111213141516171819202122242[[#This Row],[PEMBULATAN]]*O35</f>
        <v>90000</v>
      </c>
    </row>
    <row r="36" spans="1:16" ht="39" customHeight="1" x14ac:dyDescent="0.2">
      <c r="A36" s="93"/>
      <c r="B36" s="76"/>
      <c r="C36" s="90" t="s">
        <v>120</v>
      </c>
      <c r="D36" s="79" t="s">
        <v>198</v>
      </c>
      <c r="E36" s="13">
        <v>44415</v>
      </c>
      <c r="F36" s="77" t="s">
        <v>83</v>
      </c>
      <c r="G36" s="13">
        <v>44419</v>
      </c>
      <c r="H36" s="78" t="s">
        <v>84</v>
      </c>
      <c r="I36" s="15">
        <v>96</v>
      </c>
      <c r="J36" s="15">
        <v>60</v>
      </c>
      <c r="K36" s="15">
        <v>33</v>
      </c>
      <c r="L36" s="15">
        <v>23</v>
      </c>
      <c r="M36" s="84">
        <v>47.52</v>
      </c>
      <c r="N36" s="73">
        <v>48</v>
      </c>
      <c r="O36" s="64">
        <v>3000</v>
      </c>
      <c r="P36" s="65">
        <f>Table22452368910111213141516171819202122242[[#This Row],[PEMBULATAN]]*O36</f>
        <v>144000</v>
      </c>
    </row>
    <row r="37" spans="1:16" ht="39" customHeight="1" x14ac:dyDescent="0.2">
      <c r="A37" s="93"/>
      <c r="B37" s="76"/>
      <c r="C37" s="90" t="s">
        <v>121</v>
      </c>
      <c r="D37" s="79" t="s">
        <v>198</v>
      </c>
      <c r="E37" s="13">
        <v>44415</v>
      </c>
      <c r="F37" s="77" t="s">
        <v>83</v>
      </c>
      <c r="G37" s="13">
        <v>44419</v>
      </c>
      <c r="H37" s="78" t="s">
        <v>84</v>
      </c>
      <c r="I37" s="15">
        <v>102</v>
      </c>
      <c r="J37" s="15">
        <v>60</v>
      </c>
      <c r="K37" s="15">
        <v>28</v>
      </c>
      <c r="L37" s="15">
        <v>20</v>
      </c>
      <c r="M37" s="84">
        <v>42.84</v>
      </c>
      <c r="N37" s="73">
        <v>43</v>
      </c>
      <c r="O37" s="64">
        <v>3000</v>
      </c>
      <c r="P37" s="65">
        <f>Table22452368910111213141516171819202122242[[#This Row],[PEMBULATAN]]*O37</f>
        <v>129000</v>
      </c>
    </row>
    <row r="38" spans="1:16" ht="39" customHeight="1" x14ac:dyDescent="0.2">
      <c r="A38" s="93"/>
      <c r="B38" s="76"/>
      <c r="C38" s="90" t="s">
        <v>122</v>
      </c>
      <c r="D38" s="79" t="s">
        <v>198</v>
      </c>
      <c r="E38" s="13">
        <v>44415</v>
      </c>
      <c r="F38" s="77" t="s">
        <v>83</v>
      </c>
      <c r="G38" s="13">
        <v>44419</v>
      </c>
      <c r="H38" s="78" t="s">
        <v>84</v>
      </c>
      <c r="I38" s="15">
        <v>101</v>
      </c>
      <c r="J38" s="15">
        <v>68</v>
      </c>
      <c r="K38" s="15">
        <v>27</v>
      </c>
      <c r="L38" s="15">
        <v>22</v>
      </c>
      <c r="M38" s="84">
        <v>46.359000000000002</v>
      </c>
      <c r="N38" s="73">
        <v>47</v>
      </c>
      <c r="O38" s="64">
        <v>3000</v>
      </c>
      <c r="P38" s="65">
        <f>Table22452368910111213141516171819202122242[[#This Row],[PEMBULATAN]]*O38</f>
        <v>141000</v>
      </c>
    </row>
    <row r="39" spans="1:16" ht="39" customHeight="1" x14ac:dyDescent="0.2">
      <c r="A39" s="93"/>
      <c r="B39" s="76"/>
      <c r="C39" s="90" t="s">
        <v>123</v>
      </c>
      <c r="D39" s="79" t="s">
        <v>198</v>
      </c>
      <c r="E39" s="13">
        <v>44415</v>
      </c>
      <c r="F39" s="77" t="s">
        <v>83</v>
      </c>
      <c r="G39" s="13">
        <v>44419</v>
      </c>
      <c r="H39" s="78" t="s">
        <v>84</v>
      </c>
      <c r="I39" s="15">
        <v>88</v>
      </c>
      <c r="J39" s="15">
        <v>58</v>
      </c>
      <c r="K39" s="15">
        <v>33</v>
      </c>
      <c r="L39" s="15">
        <v>16</v>
      </c>
      <c r="M39" s="84">
        <v>42.107999999999997</v>
      </c>
      <c r="N39" s="73">
        <v>42</v>
      </c>
      <c r="O39" s="64">
        <v>3000</v>
      </c>
      <c r="P39" s="65">
        <f>Table22452368910111213141516171819202122242[[#This Row],[PEMBULATAN]]*O39</f>
        <v>126000</v>
      </c>
    </row>
    <row r="40" spans="1:16" ht="39" customHeight="1" x14ac:dyDescent="0.2">
      <c r="A40" s="93"/>
      <c r="B40" s="76"/>
      <c r="C40" s="90" t="s">
        <v>124</v>
      </c>
      <c r="D40" s="79" t="s">
        <v>198</v>
      </c>
      <c r="E40" s="13">
        <v>44415</v>
      </c>
      <c r="F40" s="77" t="s">
        <v>83</v>
      </c>
      <c r="G40" s="13">
        <v>44419</v>
      </c>
      <c r="H40" s="78" t="s">
        <v>84</v>
      </c>
      <c r="I40" s="15">
        <v>98</v>
      </c>
      <c r="J40" s="15">
        <v>60</v>
      </c>
      <c r="K40" s="15">
        <v>23</v>
      </c>
      <c r="L40" s="15">
        <v>8</v>
      </c>
      <c r="M40" s="84">
        <v>33.81</v>
      </c>
      <c r="N40" s="73">
        <v>34</v>
      </c>
      <c r="O40" s="64">
        <v>3000</v>
      </c>
      <c r="P40" s="65">
        <f>Table22452368910111213141516171819202122242[[#This Row],[PEMBULATAN]]*O40</f>
        <v>102000</v>
      </c>
    </row>
    <row r="41" spans="1:16" ht="39" customHeight="1" x14ac:dyDescent="0.2">
      <c r="A41" s="93"/>
      <c r="B41" s="76"/>
      <c r="C41" s="90" t="s">
        <v>125</v>
      </c>
      <c r="D41" s="79" t="s">
        <v>198</v>
      </c>
      <c r="E41" s="13">
        <v>44415</v>
      </c>
      <c r="F41" s="77" t="s">
        <v>83</v>
      </c>
      <c r="G41" s="13">
        <v>44419</v>
      </c>
      <c r="H41" s="78" t="s">
        <v>84</v>
      </c>
      <c r="I41" s="15">
        <v>97</v>
      </c>
      <c r="J41" s="15">
        <v>67</v>
      </c>
      <c r="K41" s="15">
        <v>24</v>
      </c>
      <c r="L41" s="15">
        <v>11</v>
      </c>
      <c r="M41" s="84">
        <v>38.994</v>
      </c>
      <c r="N41" s="73">
        <v>39</v>
      </c>
      <c r="O41" s="64">
        <v>3000</v>
      </c>
      <c r="P41" s="65">
        <f>Table22452368910111213141516171819202122242[[#This Row],[PEMBULATAN]]*O41</f>
        <v>117000</v>
      </c>
    </row>
    <row r="42" spans="1:16" ht="39" customHeight="1" x14ac:dyDescent="0.2">
      <c r="A42" s="93"/>
      <c r="B42" s="76"/>
      <c r="C42" s="90" t="s">
        <v>126</v>
      </c>
      <c r="D42" s="79" t="s">
        <v>198</v>
      </c>
      <c r="E42" s="13">
        <v>44415</v>
      </c>
      <c r="F42" s="77" t="s">
        <v>83</v>
      </c>
      <c r="G42" s="13">
        <v>44419</v>
      </c>
      <c r="H42" s="78" t="s">
        <v>84</v>
      </c>
      <c r="I42" s="15">
        <v>92</v>
      </c>
      <c r="J42" s="15">
        <v>63</v>
      </c>
      <c r="K42" s="15">
        <v>33</v>
      </c>
      <c r="L42" s="15">
        <v>12</v>
      </c>
      <c r="M42" s="84">
        <v>47.817</v>
      </c>
      <c r="N42" s="73">
        <v>48</v>
      </c>
      <c r="O42" s="64">
        <v>3000</v>
      </c>
      <c r="P42" s="65">
        <f>Table22452368910111213141516171819202122242[[#This Row],[PEMBULATAN]]*O42</f>
        <v>144000</v>
      </c>
    </row>
    <row r="43" spans="1:16" ht="39" customHeight="1" x14ac:dyDescent="0.2">
      <c r="A43" s="93"/>
      <c r="B43" s="76"/>
      <c r="C43" s="90" t="s">
        <v>127</v>
      </c>
      <c r="D43" s="79" t="s">
        <v>198</v>
      </c>
      <c r="E43" s="13">
        <v>44415</v>
      </c>
      <c r="F43" s="77" t="s">
        <v>83</v>
      </c>
      <c r="G43" s="13">
        <v>44419</v>
      </c>
      <c r="H43" s="78" t="s">
        <v>84</v>
      </c>
      <c r="I43" s="15">
        <v>63</v>
      </c>
      <c r="J43" s="15">
        <v>29</v>
      </c>
      <c r="K43" s="15">
        <v>19</v>
      </c>
      <c r="L43" s="15">
        <v>5</v>
      </c>
      <c r="M43" s="84">
        <v>8.6782500000000002</v>
      </c>
      <c r="N43" s="73">
        <v>9</v>
      </c>
      <c r="O43" s="64">
        <v>3000</v>
      </c>
      <c r="P43" s="65">
        <f>Table22452368910111213141516171819202122242[[#This Row],[PEMBULATAN]]*O43</f>
        <v>27000</v>
      </c>
    </row>
    <row r="44" spans="1:16" ht="39" customHeight="1" x14ac:dyDescent="0.2">
      <c r="A44" s="93"/>
      <c r="B44" s="76"/>
      <c r="C44" s="90" t="s">
        <v>128</v>
      </c>
      <c r="D44" s="79" t="s">
        <v>198</v>
      </c>
      <c r="E44" s="13">
        <v>44415</v>
      </c>
      <c r="F44" s="77" t="s">
        <v>83</v>
      </c>
      <c r="G44" s="13">
        <v>44419</v>
      </c>
      <c r="H44" s="78" t="s">
        <v>84</v>
      </c>
      <c r="I44" s="15">
        <v>101</v>
      </c>
      <c r="J44" s="15">
        <v>60</v>
      </c>
      <c r="K44" s="15">
        <v>37</v>
      </c>
      <c r="L44" s="15">
        <v>19</v>
      </c>
      <c r="M44" s="84">
        <v>56.055</v>
      </c>
      <c r="N44" s="73">
        <v>56</v>
      </c>
      <c r="O44" s="64">
        <v>3000</v>
      </c>
      <c r="P44" s="65">
        <f>Table22452368910111213141516171819202122242[[#This Row],[PEMBULATAN]]*O44</f>
        <v>168000</v>
      </c>
    </row>
    <row r="45" spans="1:16" ht="39" customHeight="1" x14ac:dyDescent="0.2">
      <c r="A45" s="93"/>
      <c r="B45" s="76"/>
      <c r="C45" s="90" t="s">
        <v>129</v>
      </c>
      <c r="D45" s="79" t="s">
        <v>198</v>
      </c>
      <c r="E45" s="13">
        <v>44415</v>
      </c>
      <c r="F45" s="77" t="s">
        <v>83</v>
      </c>
      <c r="G45" s="13">
        <v>44419</v>
      </c>
      <c r="H45" s="78" t="s">
        <v>84</v>
      </c>
      <c r="I45" s="15">
        <v>78</v>
      </c>
      <c r="J45" s="15">
        <v>65</v>
      </c>
      <c r="K45" s="15">
        <v>17</v>
      </c>
      <c r="L45" s="15">
        <v>9</v>
      </c>
      <c r="M45" s="84">
        <v>21.547499999999999</v>
      </c>
      <c r="N45" s="73">
        <v>22</v>
      </c>
      <c r="O45" s="64">
        <v>3000</v>
      </c>
      <c r="P45" s="65">
        <f>Table22452368910111213141516171819202122242[[#This Row],[PEMBULATAN]]*O45</f>
        <v>66000</v>
      </c>
    </row>
    <row r="46" spans="1:16" ht="39" customHeight="1" x14ac:dyDescent="0.2">
      <c r="A46" s="93"/>
      <c r="B46" s="76"/>
      <c r="C46" s="90" t="s">
        <v>130</v>
      </c>
      <c r="D46" s="79" t="s">
        <v>198</v>
      </c>
      <c r="E46" s="13">
        <v>44415</v>
      </c>
      <c r="F46" s="77" t="s">
        <v>83</v>
      </c>
      <c r="G46" s="13">
        <v>44419</v>
      </c>
      <c r="H46" s="78" t="s">
        <v>84</v>
      </c>
      <c r="I46" s="15">
        <v>97</v>
      </c>
      <c r="J46" s="15">
        <v>62</v>
      </c>
      <c r="K46" s="15">
        <v>30</v>
      </c>
      <c r="L46" s="15">
        <v>12</v>
      </c>
      <c r="M46" s="84">
        <v>45.104999999999997</v>
      </c>
      <c r="N46" s="73">
        <v>45</v>
      </c>
      <c r="O46" s="64">
        <v>3000</v>
      </c>
      <c r="P46" s="65">
        <f>Table22452368910111213141516171819202122242[[#This Row],[PEMBULATAN]]*O46</f>
        <v>135000</v>
      </c>
    </row>
    <row r="47" spans="1:16" ht="39" customHeight="1" x14ac:dyDescent="0.2">
      <c r="A47" s="93"/>
      <c r="B47" s="76"/>
      <c r="C47" s="90" t="s">
        <v>131</v>
      </c>
      <c r="D47" s="79" t="s">
        <v>198</v>
      </c>
      <c r="E47" s="13">
        <v>44415</v>
      </c>
      <c r="F47" s="77" t="s">
        <v>83</v>
      </c>
      <c r="G47" s="13">
        <v>44419</v>
      </c>
      <c r="H47" s="78" t="s">
        <v>84</v>
      </c>
      <c r="I47" s="15">
        <v>101</v>
      </c>
      <c r="J47" s="15">
        <v>61</v>
      </c>
      <c r="K47" s="15">
        <v>30</v>
      </c>
      <c r="L47" s="15">
        <v>20</v>
      </c>
      <c r="M47" s="84">
        <v>46.207500000000003</v>
      </c>
      <c r="N47" s="73">
        <v>46</v>
      </c>
      <c r="O47" s="64">
        <v>3000</v>
      </c>
      <c r="P47" s="65">
        <f>Table22452368910111213141516171819202122242[[#This Row],[PEMBULATAN]]*O47</f>
        <v>138000</v>
      </c>
    </row>
    <row r="48" spans="1:16" ht="39" customHeight="1" x14ac:dyDescent="0.2">
      <c r="A48" s="93"/>
      <c r="B48" s="76"/>
      <c r="C48" s="90" t="s">
        <v>132</v>
      </c>
      <c r="D48" s="79" t="s">
        <v>198</v>
      </c>
      <c r="E48" s="13">
        <v>44415</v>
      </c>
      <c r="F48" s="77" t="s">
        <v>83</v>
      </c>
      <c r="G48" s="13">
        <v>44419</v>
      </c>
      <c r="H48" s="78" t="s">
        <v>84</v>
      </c>
      <c r="I48" s="15">
        <v>37</v>
      </c>
      <c r="J48" s="15">
        <v>47</v>
      </c>
      <c r="K48" s="15">
        <v>22</v>
      </c>
      <c r="L48" s="15">
        <v>3</v>
      </c>
      <c r="M48" s="84">
        <v>9.5645000000000007</v>
      </c>
      <c r="N48" s="73">
        <v>10</v>
      </c>
      <c r="O48" s="64">
        <v>3000</v>
      </c>
      <c r="P48" s="65">
        <f>Table22452368910111213141516171819202122242[[#This Row],[PEMBULATAN]]*O48</f>
        <v>30000</v>
      </c>
    </row>
    <row r="49" spans="1:16" ht="39" customHeight="1" x14ac:dyDescent="0.2">
      <c r="A49" s="93"/>
      <c r="B49" s="76"/>
      <c r="C49" s="90" t="s">
        <v>133</v>
      </c>
      <c r="D49" s="79" t="s">
        <v>198</v>
      </c>
      <c r="E49" s="13">
        <v>44415</v>
      </c>
      <c r="F49" s="77" t="s">
        <v>83</v>
      </c>
      <c r="G49" s="13">
        <v>44419</v>
      </c>
      <c r="H49" s="78" t="s">
        <v>84</v>
      </c>
      <c r="I49" s="15">
        <v>89</v>
      </c>
      <c r="J49" s="15">
        <v>55</v>
      </c>
      <c r="K49" s="15">
        <v>31</v>
      </c>
      <c r="L49" s="15">
        <v>22</v>
      </c>
      <c r="M49" s="84">
        <v>37.936250000000001</v>
      </c>
      <c r="N49" s="73">
        <v>38</v>
      </c>
      <c r="O49" s="64">
        <v>3000</v>
      </c>
      <c r="P49" s="65">
        <f>Table22452368910111213141516171819202122242[[#This Row],[PEMBULATAN]]*O49</f>
        <v>114000</v>
      </c>
    </row>
    <row r="50" spans="1:16" ht="39" customHeight="1" x14ac:dyDescent="0.2">
      <c r="A50" s="93"/>
      <c r="B50" s="76"/>
      <c r="C50" s="90" t="s">
        <v>134</v>
      </c>
      <c r="D50" s="79" t="s">
        <v>198</v>
      </c>
      <c r="E50" s="13">
        <v>44415</v>
      </c>
      <c r="F50" s="77" t="s">
        <v>83</v>
      </c>
      <c r="G50" s="13">
        <v>44419</v>
      </c>
      <c r="H50" s="78" t="s">
        <v>84</v>
      </c>
      <c r="I50" s="15">
        <v>65</v>
      </c>
      <c r="J50" s="15">
        <v>62</v>
      </c>
      <c r="K50" s="15">
        <v>22</v>
      </c>
      <c r="L50" s="15">
        <v>8</v>
      </c>
      <c r="M50" s="84">
        <v>22.164999999999999</v>
      </c>
      <c r="N50" s="73">
        <v>22</v>
      </c>
      <c r="O50" s="64">
        <v>3000</v>
      </c>
      <c r="P50" s="65">
        <f>Table22452368910111213141516171819202122242[[#This Row],[PEMBULATAN]]*O50</f>
        <v>66000</v>
      </c>
    </row>
    <row r="51" spans="1:16" ht="39" customHeight="1" x14ac:dyDescent="0.2">
      <c r="A51" s="93"/>
      <c r="B51" s="76"/>
      <c r="C51" s="90" t="s">
        <v>135</v>
      </c>
      <c r="D51" s="79" t="s">
        <v>198</v>
      </c>
      <c r="E51" s="13">
        <v>44415</v>
      </c>
      <c r="F51" s="77" t="s">
        <v>83</v>
      </c>
      <c r="G51" s="13">
        <v>44419</v>
      </c>
      <c r="H51" s="78" t="s">
        <v>84</v>
      </c>
      <c r="I51" s="15">
        <v>78</v>
      </c>
      <c r="J51" s="15">
        <v>57</v>
      </c>
      <c r="K51" s="15">
        <v>31</v>
      </c>
      <c r="L51" s="15">
        <v>14</v>
      </c>
      <c r="M51" s="84">
        <v>34.456499999999998</v>
      </c>
      <c r="N51" s="73">
        <v>35</v>
      </c>
      <c r="O51" s="64">
        <v>3000</v>
      </c>
      <c r="P51" s="65">
        <f>Table22452368910111213141516171819202122242[[#This Row],[PEMBULATAN]]*O51</f>
        <v>105000</v>
      </c>
    </row>
    <row r="52" spans="1:16" ht="39" customHeight="1" x14ac:dyDescent="0.2">
      <c r="A52" s="93"/>
      <c r="B52" s="76"/>
      <c r="C52" s="90" t="s">
        <v>136</v>
      </c>
      <c r="D52" s="79" t="s">
        <v>198</v>
      </c>
      <c r="E52" s="13">
        <v>44415</v>
      </c>
      <c r="F52" s="77" t="s">
        <v>83</v>
      </c>
      <c r="G52" s="13">
        <v>44419</v>
      </c>
      <c r="H52" s="78" t="s">
        <v>84</v>
      </c>
      <c r="I52" s="15">
        <v>22</v>
      </c>
      <c r="J52" s="15">
        <v>48</v>
      </c>
      <c r="K52" s="15">
        <v>48</v>
      </c>
      <c r="L52" s="15">
        <v>8</v>
      </c>
      <c r="M52" s="84">
        <v>12.672000000000001</v>
      </c>
      <c r="N52" s="73">
        <v>13</v>
      </c>
      <c r="O52" s="64">
        <v>3000</v>
      </c>
      <c r="P52" s="65">
        <f>Table22452368910111213141516171819202122242[[#This Row],[PEMBULATAN]]*O52</f>
        <v>39000</v>
      </c>
    </row>
    <row r="53" spans="1:16" ht="39" customHeight="1" x14ac:dyDescent="0.2">
      <c r="A53" s="93"/>
      <c r="B53" s="76"/>
      <c r="C53" s="90" t="s">
        <v>137</v>
      </c>
      <c r="D53" s="79" t="s">
        <v>198</v>
      </c>
      <c r="E53" s="13">
        <v>44415</v>
      </c>
      <c r="F53" s="77" t="s">
        <v>83</v>
      </c>
      <c r="G53" s="13">
        <v>44419</v>
      </c>
      <c r="H53" s="78" t="s">
        <v>84</v>
      </c>
      <c r="I53" s="15">
        <v>87</v>
      </c>
      <c r="J53" s="15">
        <v>42</v>
      </c>
      <c r="K53" s="15">
        <v>16</v>
      </c>
      <c r="L53" s="15">
        <v>5</v>
      </c>
      <c r="M53" s="84">
        <v>14.616</v>
      </c>
      <c r="N53" s="73">
        <v>15</v>
      </c>
      <c r="O53" s="64">
        <v>3000</v>
      </c>
      <c r="P53" s="65">
        <f>Table22452368910111213141516171819202122242[[#This Row],[PEMBULATAN]]*O53</f>
        <v>45000</v>
      </c>
    </row>
    <row r="54" spans="1:16" ht="39" customHeight="1" x14ac:dyDescent="0.2">
      <c r="A54" s="93"/>
      <c r="B54" s="76"/>
      <c r="C54" s="90" t="s">
        <v>138</v>
      </c>
      <c r="D54" s="79" t="s">
        <v>198</v>
      </c>
      <c r="E54" s="13">
        <v>44415</v>
      </c>
      <c r="F54" s="77" t="s">
        <v>83</v>
      </c>
      <c r="G54" s="13">
        <v>44419</v>
      </c>
      <c r="H54" s="78" t="s">
        <v>84</v>
      </c>
      <c r="I54" s="15">
        <v>72</v>
      </c>
      <c r="J54" s="15">
        <v>59</v>
      </c>
      <c r="K54" s="15">
        <v>18</v>
      </c>
      <c r="L54" s="15">
        <v>10</v>
      </c>
      <c r="M54" s="84">
        <v>19.116</v>
      </c>
      <c r="N54" s="73">
        <v>19</v>
      </c>
      <c r="O54" s="64">
        <v>3000</v>
      </c>
      <c r="P54" s="65">
        <f>Table22452368910111213141516171819202122242[[#This Row],[PEMBULATAN]]*O54</f>
        <v>57000</v>
      </c>
    </row>
    <row r="55" spans="1:16" ht="39" customHeight="1" x14ac:dyDescent="0.2">
      <c r="A55" s="93"/>
      <c r="B55" s="76"/>
      <c r="C55" s="90" t="s">
        <v>139</v>
      </c>
      <c r="D55" s="79" t="s">
        <v>198</v>
      </c>
      <c r="E55" s="13">
        <v>44415</v>
      </c>
      <c r="F55" s="77" t="s">
        <v>83</v>
      </c>
      <c r="G55" s="13">
        <v>44419</v>
      </c>
      <c r="H55" s="78" t="s">
        <v>84</v>
      </c>
      <c r="I55" s="15">
        <v>42</v>
      </c>
      <c r="J55" s="15">
        <v>34</v>
      </c>
      <c r="K55" s="15">
        <v>26</v>
      </c>
      <c r="L55" s="15">
        <v>8</v>
      </c>
      <c r="M55" s="84">
        <v>9.282</v>
      </c>
      <c r="N55" s="73">
        <v>9</v>
      </c>
      <c r="O55" s="64">
        <v>3000</v>
      </c>
      <c r="P55" s="65">
        <f>Table22452368910111213141516171819202122242[[#This Row],[PEMBULATAN]]*O55</f>
        <v>27000</v>
      </c>
    </row>
    <row r="56" spans="1:16" ht="39" customHeight="1" x14ac:dyDescent="0.2">
      <c r="A56" s="93"/>
      <c r="B56" s="76"/>
      <c r="C56" s="90" t="s">
        <v>140</v>
      </c>
      <c r="D56" s="79" t="s">
        <v>198</v>
      </c>
      <c r="E56" s="13">
        <v>44415</v>
      </c>
      <c r="F56" s="77" t="s">
        <v>83</v>
      </c>
      <c r="G56" s="13">
        <v>44419</v>
      </c>
      <c r="H56" s="78" t="s">
        <v>84</v>
      </c>
      <c r="I56" s="15">
        <v>61</v>
      </c>
      <c r="J56" s="15">
        <v>41</v>
      </c>
      <c r="K56" s="15">
        <v>11</v>
      </c>
      <c r="L56" s="15">
        <v>5</v>
      </c>
      <c r="M56" s="84">
        <v>6.8777499999999998</v>
      </c>
      <c r="N56" s="73">
        <v>7</v>
      </c>
      <c r="O56" s="64">
        <v>3000</v>
      </c>
      <c r="P56" s="65">
        <f>Table22452368910111213141516171819202122242[[#This Row],[PEMBULATAN]]*O56</f>
        <v>21000</v>
      </c>
    </row>
    <row r="57" spans="1:16" ht="39" customHeight="1" x14ac:dyDescent="0.2">
      <c r="A57" s="93"/>
      <c r="B57" s="76"/>
      <c r="C57" s="90" t="s">
        <v>141</v>
      </c>
      <c r="D57" s="79" t="s">
        <v>198</v>
      </c>
      <c r="E57" s="13">
        <v>44415</v>
      </c>
      <c r="F57" s="77" t="s">
        <v>83</v>
      </c>
      <c r="G57" s="13">
        <v>44419</v>
      </c>
      <c r="H57" s="78" t="s">
        <v>84</v>
      </c>
      <c r="I57" s="15">
        <v>91</v>
      </c>
      <c r="J57" s="15">
        <v>42</v>
      </c>
      <c r="K57" s="15">
        <v>12</v>
      </c>
      <c r="L57" s="15">
        <v>2</v>
      </c>
      <c r="M57" s="84">
        <v>11.465999999999999</v>
      </c>
      <c r="N57" s="73">
        <v>12</v>
      </c>
      <c r="O57" s="64">
        <v>3000</v>
      </c>
      <c r="P57" s="65">
        <f>Table22452368910111213141516171819202122242[[#This Row],[PEMBULATAN]]*O57</f>
        <v>36000</v>
      </c>
    </row>
    <row r="58" spans="1:16" ht="39" customHeight="1" x14ac:dyDescent="0.2">
      <c r="A58" s="93"/>
      <c r="B58" s="76"/>
      <c r="C58" s="90" t="s">
        <v>142</v>
      </c>
      <c r="D58" s="79" t="s">
        <v>198</v>
      </c>
      <c r="E58" s="13">
        <v>44415</v>
      </c>
      <c r="F58" s="77" t="s">
        <v>83</v>
      </c>
      <c r="G58" s="13">
        <v>44419</v>
      </c>
      <c r="H58" s="78" t="s">
        <v>84</v>
      </c>
      <c r="I58" s="15">
        <v>37</v>
      </c>
      <c r="J58" s="15">
        <v>32</v>
      </c>
      <c r="K58" s="15">
        <v>30</v>
      </c>
      <c r="L58" s="15">
        <v>12</v>
      </c>
      <c r="M58" s="84">
        <v>8.8800000000000008</v>
      </c>
      <c r="N58" s="73">
        <v>12</v>
      </c>
      <c r="O58" s="64">
        <v>3000</v>
      </c>
      <c r="P58" s="65">
        <f>Table22452368910111213141516171819202122242[[#This Row],[PEMBULATAN]]*O58</f>
        <v>36000</v>
      </c>
    </row>
    <row r="59" spans="1:16" ht="39" customHeight="1" x14ac:dyDescent="0.2">
      <c r="A59" s="93"/>
      <c r="B59" s="76"/>
      <c r="C59" s="90" t="s">
        <v>143</v>
      </c>
      <c r="D59" s="79" t="s">
        <v>198</v>
      </c>
      <c r="E59" s="13">
        <v>44415</v>
      </c>
      <c r="F59" s="77" t="s">
        <v>83</v>
      </c>
      <c r="G59" s="13">
        <v>44419</v>
      </c>
      <c r="H59" s="78" t="s">
        <v>84</v>
      </c>
      <c r="I59" s="15">
        <v>100</v>
      </c>
      <c r="J59" s="15">
        <v>32</v>
      </c>
      <c r="K59" s="15">
        <v>9</v>
      </c>
      <c r="L59" s="15">
        <v>1</v>
      </c>
      <c r="M59" s="84">
        <v>7.2</v>
      </c>
      <c r="N59" s="73">
        <v>7</v>
      </c>
      <c r="O59" s="64">
        <v>3000</v>
      </c>
      <c r="P59" s="65">
        <f>Table22452368910111213141516171819202122242[[#This Row],[PEMBULATAN]]*O59</f>
        <v>21000</v>
      </c>
    </row>
    <row r="60" spans="1:16" ht="39" customHeight="1" x14ac:dyDescent="0.2">
      <c r="A60" s="93"/>
      <c r="B60" s="76"/>
      <c r="C60" s="90" t="s">
        <v>144</v>
      </c>
      <c r="D60" s="79" t="s">
        <v>198</v>
      </c>
      <c r="E60" s="13">
        <v>44415</v>
      </c>
      <c r="F60" s="77" t="s">
        <v>83</v>
      </c>
      <c r="G60" s="13">
        <v>44419</v>
      </c>
      <c r="H60" s="78" t="s">
        <v>84</v>
      </c>
      <c r="I60" s="15">
        <v>42</v>
      </c>
      <c r="J60" s="15">
        <v>32</v>
      </c>
      <c r="K60" s="15">
        <v>32</v>
      </c>
      <c r="L60" s="15">
        <v>6</v>
      </c>
      <c r="M60" s="84">
        <v>10.752000000000001</v>
      </c>
      <c r="N60" s="73">
        <v>11</v>
      </c>
      <c r="O60" s="64">
        <v>3000</v>
      </c>
      <c r="P60" s="65">
        <f>Table22452368910111213141516171819202122242[[#This Row],[PEMBULATAN]]*O60</f>
        <v>33000</v>
      </c>
    </row>
    <row r="61" spans="1:16" ht="39" customHeight="1" x14ac:dyDescent="0.2">
      <c r="A61" s="93"/>
      <c r="B61" s="76"/>
      <c r="C61" s="90" t="s">
        <v>145</v>
      </c>
      <c r="D61" s="79" t="s">
        <v>198</v>
      </c>
      <c r="E61" s="13">
        <v>44415</v>
      </c>
      <c r="F61" s="77" t="s">
        <v>83</v>
      </c>
      <c r="G61" s="13">
        <v>44419</v>
      </c>
      <c r="H61" s="78" t="s">
        <v>84</v>
      </c>
      <c r="I61" s="15">
        <v>64</v>
      </c>
      <c r="J61" s="15">
        <v>31</v>
      </c>
      <c r="K61" s="15">
        <v>5</v>
      </c>
      <c r="L61" s="15">
        <v>1</v>
      </c>
      <c r="M61" s="84">
        <v>2.48</v>
      </c>
      <c r="N61" s="73">
        <v>3</v>
      </c>
      <c r="O61" s="64">
        <v>3000</v>
      </c>
      <c r="P61" s="65">
        <f>Table22452368910111213141516171819202122242[[#This Row],[PEMBULATAN]]*O61</f>
        <v>9000</v>
      </c>
    </row>
    <row r="62" spans="1:16" ht="39" customHeight="1" x14ac:dyDescent="0.2">
      <c r="A62" s="93"/>
      <c r="B62" s="76"/>
      <c r="C62" s="90" t="s">
        <v>146</v>
      </c>
      <c r="D62" s="79" t="s">
        <v>198</v>
      </c>
      <c r="E62" s="13">
        <v>44415</v>
      </c>
      <c r="F62" s="77" t="s">
        <v>83</v>
      </c>
      <c r="G62" s="13">
        <v>44419</v>
      </c>
      <c r="H62" s="78" t="s">
        <v>84</v>
      </c>
      <c r="I62" s="15">
        <v>58</v>
      </c>
      <c r="J62" s="15">
        <v>37</v>
      </c>
      <c r="K62" s="15">
        <v>25</v>
      </c>
      <c r="L62" s="15">
        <v>1</v>
      </c>
      <c r="M62" s="84">
        <v>13.4125</v>
      </c>
      <c r="N62" s="73">
        <v>14</v>
      </c>
      <c r="O62" s="64">
        <v>3000</v>
      </c>
      <c r="P62" s="65">
        <f>Table22452368910111213141516171819202122242[[#This Row],[PEMBULATAN]]*O62</f>
        <v>42000</v>
      </c>
    </row>
    <row r="63" spans="1:16" ht="39" customHeight="1" x14ac:dyDescent="0.2">
      <c r="A63" s="93"/>
      <c r="B63" s="76"/>
      <c r="C63" s="90" t="s">
        <v>147</v>
      </c>
      <c r="D63" s="79" t="s">
        <v>198</v>
      </c>
      <c r="E63" s="13">
        <v>44415</v>
      </c>
      <c r="F63" s="77" t="s">
        <v>83</v>
      </c>
      <c r="G63" s="13">
        <v>44419</v>
      </c>
      <c r="H63" s="78" t="s">
        <v>84</v>
      </c>
      <c r="I63" s="15">
        <v>51</v>
      </c>
      <c r="J63" s="15">
        <v>21</v>
      </c>
      <c r="K63" s="15">
        <v>44</v>
      </c>
      <c r="L63" s="15">
        <v>4</v>
      </c>
      <c r="M63" s="84">
        <v>11.781000000000001</v>
      </c>
      <c r="N63" s="73">
        <v>12</v>
      </c>
      <c r="O63" s="64">
        <v>3000</v>
      </c>
      <c r="P63" s="65">
        <f>Table22452368910111213141516171819202122242[[#This Row],[PEMBULATAN]]*O63</f>
        <v>36000</v>
      </c>
    </row>
    <row r="64" spans="1:16" ht="39" customHeight="1" x14ac:dyDescent="0.2">
      <c r="A64" s="93"/>
      <c r="B64" s="76"/>
      <c r="C64" s="90" t="s">
        <v>148</v>
      </c>
      <c r="D64" s="79" t="s">
        <v>198</v>
      </c>
      <c r="E64" s="13">
        <v>44415</v>
      </c>
      <c r="F64" s="77" t="s">
        <v>83</v>
      </c>
      <c r="G64" s="13">
        <v>44419</v>
      </c>
      <c r="H64" s="78" t="s">
        <v>84</v>
      </c>
      <c r="I64" s="15">
        <v>32</v>
      </c>
      <c r="J64" s="15">
        <v>32</v>
      </c>
      <c r="K64" s="15">
        <v>35</v>
      </c>
      <c r="L64" s="15">
        <v>8</v>
      </c>
      <c r="M64" s="84">
        <v>8.9600000000000009</v>
      </c>
      <c r="N64" s="73">
        <v>9</v>
      </c>
      <c r="O64" s="64">
        <v>3000</v>
      </c>
      <c r="P64" s="65">
        <f>Table22452368910111213141516171819202122242[[#This Row],[PEMBULATAN]]*O64</f>
        <v>27000</v>
      </c>
    </row>
    <row r="65" spans="1:16" ht="39" customHeight="1" x14ac:dyDescent="0.2">
      <c r="A65" s="93"/>
      <c r="B65" s="76"/>
      <c r="C65" s="90" t="s">
        <v>149</v>
      </c>
      <c r="D65" s="79" t="s">
        <v>198</v>
      </c>
      <c r="E65" s="13">
        <v>44415</v>
      </c>
      <c r="F65" s="77" t="s">
        <v>83</v>
      </c>
      <c r="G65" s="13">
        <v>44419</v>
      </c>
      <c r="H65" s="78" t="s">
        <v>84</v>
      </c>
      <c r="I65" s="15">
        <v>81</v>
      </c>
      <c r="J65" s="15">
        <v>39</v>
      </c>
      <c r="K65" s="15">
        <v>10</v>
      </c>
      <c r="L65" s="15">
        <v>1</v>
      </c>
      <c r="M65" s="84">
        <v>7.8975</v>
      </c>
      <c r="N65" s="73">
        <v>8</v>
      </c>
      <c r="O65" s="64">
        <v>3000</v>
      </c>
      <c r="P65" s="65">
        <f>Table22452368910111213141516171819202122242[[#This Row],[PEMBULATAN]]*O65</f>
        <v>24000</v>
      </c>
    </row>
    <row r="66" spans="1:16" ht="39" customHeight="1" x14ac:dyDescent="0.2">
      <c r="A66" s="93"/>
      <c r="B66" s="76"/>
      <c r="C66" s="90" t="s">
        <v>150</v>
      </c>
      <c r="D66" s="79" t="s">
        <v>198</v>
      </c>
      <c r="E66" s="13">
        <v>44415</v>
      </c>
      <c r="F66" s="77" t="s">
        <v>83</v>
      </c>
      <c r="G66" s="13">
        <v>44419</v>
      </c>
      <c r="H66" s="78" t="s">
        <v>84</v>
      </c>
      <c r="I66" s="15">
        <v>82</v>
      </c>
      <c r="J66" s="15">
        <v>39</v>
      </c>
      <c r="K66" s="15">
        <v>26</v>
      </c>
      <c r="L66" s="15">
        <v>4</v>
      </c>
      <c r="M66" s="84">
        <v>20.786999999999999</v>
      </c>
      <c r="N66" s="73">
        <v>21</v>
      </c>
      <c r="O66" s="64">
        <v>3000</v>
      </c>
      <c r="P66" s="65">
        <f>Table22452368910111213141516171819202122242[[#This Row],[PEMBULATAN]]*O66</f>
        <v>63000</v>
      </c>
    </row>
    <row r="67" spans="1:16" ht="39" customHeight="1" x14ac:dyDescent="0.2">
      <c r="A67" s="93"/>
      <c r="B67" s="76"/>
      <c r="C67" s="90" t="s">
        <v>151</v>
      </c>
      <c r="D67" s="79" t="s">
        <v>198</v>
      </c>
      <c r="E67" s="13">
        <v>44415</v>
      </c>
      <c r="F67" s="77" t="s">
        <v>83</v>
      </c>
      <c r="G67" s="13">
        <v>44419</v>
      </c>
      <c r="H67" s="78" t="s">
        <v>84</v>
      </c>
      <c r="I67" s="15">
        <v>61</v>
      </c>
      <c r="J67" s="15">
        <v>62</v>
      </c>
      <c r="K67" s="15">
        <v>31</v>
      </c>
      <c r="L67" s="15">
        <v>16</v>
      </c>
      <c r="M67" s="84">
        <v>29.310500000000001</v>
      </c>
      <c r="N67" s="73">
        <v>30</v>
      </c>
      <c r="O67" s="64">
        <v>3000</v>
      </c>
      <c r="P67" s="65">
        <f>Table22452368910111213141516171819202122242[[#This Row],[PEMBULATAN]]*O67</f>
        <v>90000</v>
      </c>
    </row>
    <row r="68" spans="1:16" ht="39" customHeight="1" x14ac:dyDescent="0.2">
      <c r="A68" s="93"/>
      <c r="B68" s="76"/>
      <c r="C68" s="90" t="s">
        <v>152</v>
      </c>
      <c r="D68" s="79" t="s">
        <v>198</v>
      </c>
      <c r="E68" s="13">
        <v>44415</v>
      </c>
      <c r="F68" s="77" t="s">
        <v>83</v>
      </c>
      <c r="G68" s="13">
        <v>44419</v>
      </c>
      <c r="H68" s="78" t="s">
        <v>84</v>
      </c>
      <c r="I68" s="15">
        <v>42</v>
      </c>
      <c r="J68" s="15">
        <v>47</v>
      </c>
      <c r="K68" s="15">
        <v>48</v>
      </c>
      <c r="L68" s="15">
        <v>8</v>
      </c>
      <c r="M68" s="84">
        <v>23.687999999999999</v>
      </c>
      <c r="N68" s="73">
        <v>24</v>
      </c>
      <c r="O68" s="64">
        <v>3000</v>
      </c>
      <c r="P68" s="65">
        <f>Table22452368910111213141516171819202122242[[#This Row],[PEMBULATAN]]*O68</f>
        <v>72000</v>
      </c>
    </row>
    <row r="69" spans="1:16" ht="39" customHeight="1" x14ac:dyDescent="0.2">
      <c r="A69" s="93"/>
      <c r="B69" s="76"/>
      <c r="C69" s="90" t="s">
        <v>153</v>
      </c>
      <c r="D69" s="79" t="s">
        <v>198</v>
      </c>
      <c r="E69" s="13">
        <v>44415</v>
      </c>
      <c r="F69" s="77" t="s">
        <v>83</v>
      </c>
      <c r="G69" s="13">
        <v>44419</v>
      </c>
      <c r="H69" s="78" t="s">
        <v>84</v>
      </c>
      <c r="I69" s="15">
        <v>126</v>
      </c>
      <c r="J69" s="15">
        <v>29</v>
      </c>
      <c r="K69" s="15">
        <v>14</v>
      </c>
      <c r="L69" s="15">
        <v>24</v>
      </c>
      <c r="M69" s="84">
        <v>12.789</v>
      </c>
      <c r="N69" s="73">
        <v>24</v>
      </c>
      <c r="O69" s="64">
        <v>3000</v>
      </c>
      <c r="P69" s="65">
        <f>Table22452368910111213141516171819202122242[[#This Row],[PEMBULATAN]]*O69</f>
        <v>72000</v>
      </c>
    </row>
    <row r="70" spans="1:16" ht="39" customHeight="1" x14ac:dyDescent="0.2">
      <c r="A70" s="93"/>
      <c r="B70" s="76"/>
      <c r="C70" s="90" t="s">
        <v>154</v>
      </c>
      <c r="D70" s="79" t="s">
        <v>198</v>
      </c>
      <c r="E70" s="13">
        <v>44415</v>
      </c>
      <c r="F70" s="77" t="s">
        <v>83</v>
      </c>
      <c r="G70" s="13">
        <v>44419</v>
      </c>
      <c r="H70" s="78" t="s">
        <v>84</v>
      </c>
      <c r="I70" s="15">
        <v>35</v>
      </c>
      <c r="J70" s="15">
        <v>27</v>
      </c>
      <c r="K70" s="15">
        <v>28</v>
      </c>
      <c r="L70" s="15">
        <v>5</v>
      </c>
      <c r="M70" s="84">
        <v>6.6150000000000002</v>
      </c>
      <c r="N70" s="73">
        <v>7</v>
      </c>
      <c r="O70" s="64">
        <v>3000</v>
      </c>
      <c r="P70" s="65">
        <f>Table22452368910111213141516171819202122242[[#This Row],[PEMBULATAN]]*O70</f>
        <v>21000</v>
      </c>
    </row>
    <row r="71" spans="1:16" ht="39" customHeight="1" x14ac:dyDescent="0.2">
      <c r="A71" s="93"/>
      <c r="B71" s="76"/>
      <c r="C71" s="90" t="s">
        <v>155</v>
      </c>
      <c r="D71" s="79" t="s">
        <v>198</v>
      </c>
      <c r="E71" s="13">
        <v>44415</v>
      </c>
      <c r="F71" s="77" t="s">
        <v>83</v>
      </c>
      <c r="G71" s="13">
        <v>44419</v>
      </c>
      <c r="H71" s="78" t="s">
        <v>84</v>
      </c>
      <c r="I71" s="15">
        <v>79</v>
      </c>
      <c r="J71" s="15">
        <v>67</v>
      </c>
      <c r="K71" s="15">
        <v>2</v>
      </c>
      <c r="L71" s="15">
        <v>1</v>
      </c>
      <c r="M71" s="84">
        <v>2.6465000000000001</v>
      </c>
      <c r="N71" s="73">
        <v>3</v>
      </c>
      <c r="O71" s="64">
        <v>3000</v>
      </c>
      <c r="P71" s="65">
        <f>Table22452368910111213141516171819202122242[[#This Row],[PEMBULATAN]]*O71</f>
        <v>9000</v>
      </c>
    </row>
    <row r="72" spans="1:16" ht="39" customHeight="1" x14ac:dyDescent="0.2">
      <c r="A72" s="93"/>
      <c r="B72" s="76"/>
      <c r="C72" s="90" t="s">
        <v>156</v>
      </c>
      <c r="D72" s="79" t="s">
        <v>198</v>
      </c>
      <c r="E72" s="13">
        <v>44415</v>
      </c>
      <c r="F72" s="77" t="s">
        <v>83</v>
      </c>
      <c r="G72" s="13">
        <v>44419</v>
      </c>
      <c r="H72" s="78" t="s">
        <v>84</v>
      </c>
      <c r="I72" s="15">
        <v>102</v>
      </c>
      <c r="J72" s="15">
        <v>11</v>
      </c>
      <c r="K72" s="15">
        <v>5</v>
      </c>
      <c r="L72" s="15">
        <v>1</v>
      </c>
      <c r="M72" s="84">
        <v>1.4025000000000001</v>
      </c>
      <c r="N72" s="73">
        <v>2</v>
      </c>
      <c r="O72" s="64">
        <v>3000</v>
      </c>
      <c r="P72" s="65">
        <f>Table22452368910111213141516171819202122242[[#This Row],[PEMBULATAN]]*O72</f>
        <v>6000</v>
      </c>
    </row>
    <row r="73" spans="1:16" ht="39" customHeight="1" x14ac:dyDescent="0.2">
      <c r="A73" s="93"/>
      <c r="B73" s="76"/>
      <c r="C73" s="90" t="s">
        <v>157</v>
      </c>
      <c r="D73" s="79" t="s">
        <v>198</v>
      </c>
      <c r="E73" s="13">
        <v>44415</v>
      </c>
      <c r="F73" s="77" t="s">
        <v>83</v>
      </c>
      <c r="G73" s="13">
        <v>44419</v>
      </c>
      <c r="H73" s="78" t="s">
        <v>84</v>
      </c>
      <c r="I73" s="15">
        <v>46</v>
      </c>
      <c r="J73" s="15">
        <v>21</v>
      </c>
      <c r="K73" s="15">
        <v>21</v>
      </c>
      <c r="L73" s="15">
        <v>1</v>
      </c>
      <c r="M73" s="84">
        <v>5.0715000000000003</v>
      </c>
      <c r="N73" s="73">
        <v>5</v>
      </c>
      <c r="O73" s="64">
        <v>3000</v>
      </c>
      <c r="P73" s="65">
        <f>Table22452368910111213141516171819202122242[[#This Row],[PEMBULATAN]]*O73</f>
        <v>15000</v>
      </c>
    </row>
    <row r="74" spans="1:16" ht="39" customHeight="1" x14ac:dyDescent="0.2">
      <c r="A74" s="93"/>
      <c r="B74" s="76"/>
      <c r="C74" s="90" t="s">
        <v>158</v>
      </c>
      <c r="D74" s="79" t="s">
        <v>198</v>
      </c>
      <c r="E74" s="13">
        <v>44415</v>
      </c>
      <c r="F74" s="77" t="s">
        <v>83</v>
      </c>
      <c r="G74" s="13">
        <v>44419</v>
      </c>
      <c r="H74" s="78" t="s">
        <v>84</v>
      </c>
      <c r="I74" s="15">
        <v>69</v>
      </c>
      <c r="J74" s="15">
        <v>24</v>
      </c>
      <c r="K74" s="15">
        <v>17</v>
      </c>
      <c r="L74" s="15">
        <v>5</v>
      </c>
      <c r="M74" s="84">
        <v>7.0380000000000003</v>
      </c>
      <c r="N74" s="73">
        <v>7</v>
      </c>
      <c r="O74" s="64">
        <v>3000</v>
      </c>
      <c r="P74" s="65">
        <f>Table22452368910111213141516171819202122242[[#This Row],[PEMBULATAN]]*O74</f>
        <v>21000</v>
      </c>
    </row>
    <row r="75" spans="1:16" ht="39" customHeight="1" x14ac:dyDescent="0.2">
      <c r="A75" s="93"/>
      <c r="B75" s="76"/>
      <c r="C75" s="90" t="s">
        <v>159</v>
      </c>
      <c r="D75" s="79" t="s">
        <v>198</v>
      </c>
      <c r="E75" s="13">
        <v>44415</v>
      </c>
      <c r="F75" s="77" t="s">
        <v>83</v>
      </c>
      <c r="G75" s="13">
        <v>44419</v>
      </c>
      <c r="H75" s="78" t="s">
        <v>84</v>
      </c>
      <c r="I75" s="15">
        <v>91</v>
      </c>
      <c r="J75" s="15">
        <v>33</v>
      </c>
      <c r="K75" s="15">
        <v>19</v>
      </c>
      <c r="L75" s="15">
        <v>4</v>
      </c>
      <c r="M75" s="84">
        <v>14.264250000000001</v>
      </c>
      <c r="N75" s="73">
        <v>14</v>
      </c>
      <c r="O75" s="64">
        <v>3000</v>
      </c>
      <c r="P75" s="65">
        <f>Table22452368910111213141516171819202122242[[#This Row],[PEMBULATAN]]*O75</f>
        <v>42000</v>
      </c>
    </row>
    <row r="76" spans="1:16" ht="39" customHeight="1" x14ac:dyDescent="0.2">
      <c r="A76" s="93"/>
      <c r="B76" s="76"/>
      <c r="C76" s="90" t="s">
        <v>160</v>
      </c>
      <c r="D76" s="79" t="s">
        <v>198</v>
      </c>
      <c r="E76" s="13">
        <v>44415</v>
      </c>
      <c r="F76" s="77" t="s">
        <v>83</v>
      </c>
      <c r="G76" s="13">
        <v>44419</v>
      </c>
      <c r="H76" s="78" t="s">
        <v>84</v>
      </c>
      <c r="I76" s="15">
        <v>65</v>
      </c>
      <c r="J76" s="15">
        <v>10</v>
      </c>
      <c r="K76" s="15">
        <v>12</v>
      </c>
      <c r="L76" s="15">
        <v>1</v>
      </c>
      <c r="M76" s="84">
        <v>1.95</v>
      </c>
      <c r="N76" s="73">
        <v>2</v>
      </c>
      <c r="O76" s="64">
        <v>3000</v>
      </c>
      <c r="P76" s="65">
        <f>Table22452368910111213141516171819202122242[[#This Row],[PEMBULATAN]]*O76</f>
        <v>6000</v>
      </c>
    </row>
    <row r="77" spans="1:16" ht="39" customHeight="1" x14ac:dyDescent="0.2">
      <c r="A77" s="93"/>
      <c r="B77" s="76"/>
      <c r="C77" s="74" t="s">
        <v>161</v>
      </c>
      <c r="D77" s="79" t="s">
        <v>198</v>
      </c>
      <c r="E77" s="13">
        <v>44415</v>
      </c>
      <c r="F77" s="77" t="s">
        <v>83</v>
      </c>
      <c r="G77" s="13">
        <v>44419</v>
      </c>
      <c r="H77" s="78" t="s">
        <v>84</v>
      </c>
      <c r="I77" s="15">
        <v>96</v>
      </c>
      <c r="J77" s="15">
        <v>27</v>
      </c>
      <c r="K77" s="15">
        <v>30</v>
      </c>
      <c r="L77" s="15">
        <v>2</v>
      </c>
      <c r="M77" s="84">
        <v>19.440000000000001</v>
      </c>
      <c r="N77" s="73">
        <v>20</v>
      </c>
      <c r="O77" s="64">
        <v>3000</v>
      </c>
      <c r="P77" s="65">
        <f>Table22452368910111213141516171819202122242[[#This Row],[PEMBULATAN]]*O77</f>
        <v>60000</v>
      </c>
    </row>
    <row r="78" spans="1:16" ht="39" customHeight="1" x14ac:dyDescent="0.2">
      <c r="A78" s="93"/>
      <c r="B78" s="76"/>
      <c r="C78" s="74" t="s">
        <v>162</v>
      </c>
      <c r="D78" s="79" t="s">
        <v>198</v>
      </c>
      <c r="E78" s="13">
        <v>44415</v>
      </c>
      <c r="F78" s="77" t="s">
        <v>83</v>
      </c>
      <c r="G78" s="13">
        <v>44419</v>
      </c>
      <c r="H78" s="78" t="s">
        <v>84</v>
      </c>
      <c r="I78" s="15">
        <v>132</v>
      </c>
      <c r="J78" s="15">
        <v>17</v>
      </c>
      <c r="K78" s="15">
        <v>16</v>
      </c>
      <c r="L78" s="15">
        <v>4</v>
      </c>
      <c r="M78" s="84">
        <v>8.9760000000000009</v>
      </c>
      <c r="N78" s="73">
        <v>9</v>
      </c>
      <c r="O78" s="64">
        <v>3000</v>
      </c>
      <c r="P78" s="65">
        <f>Table22452368910111213141516171819202122242[[#This Row],[PEMBULATAN]]*O78</f>
        <v>27000</v>
      </c>
    </row>
    <row r="79" spans="1:16" ht="39" customHeight="1" x14ac:dyDescent="0.2">
      <c r="A79" s="93"/>
      <c r="B79" s="76"/>
      <c r="C79" s="74" t="s">
        <v>163</v>
      </c>
      <c r="D79" s="79" t="s">
        <v>198</v>
      </c>
      <c r="E79" s="13">
        <v>44415</v>
      </c>
      <c r="F79" s="77" t="s">
        <v>83</v>
      </c>
      <c r="G79" s="13">
        <v>44419</v>
      </c>
      <c r="H79" s="78" t="s">
        <v>84</v>
      </c>
      <c r="I79" s="15">
        <v>58</v>
      </c>
      <c r="J79" s="15">
        <v>19</v>
      </c>
      <c r="K79" s="15">
        <v>17</v>
      </c>
      <c r="L79" s="15">
        <v>1</v>
      </c>
      <c r="M79" s="84">
        <v>4.6835000000000004</v>
      </c>
      <c r="N79" s="73">
        <v>5</v>
      </c>
      <c r="O79" s="64">
        <v>3000</v>
      </c>
      <c r="P79" s="65">
        <f>Table22452368910111213141516171819202122242[[#This Row],[PEMBULATAN]]*O79</f>
        <v>15000</v>
      </c>
    </row>
    <row r="80" spans="1:16" ht="39" customHeight="1" x14ac:dyDescent="0.2">
      <c r="A80" s="93"/>
      <c r="B80" s="76"/>
      <c r="C80" s="74" t="s">
        <v>164</v>
      </c>
      <c r="D80" s="79" t="s">
        <v>198</v>
      </c>
      <c r="E80" s="13">
        <v>44415</v>
      </c>
      <c r="F80" s="77" t="s">
        <v>83</v>
      </c>
      <c r="G80" s="13">
        <v>44419</v>
      </c>
      <c r="H80" s="78" t="s">
        <v>84</v>
      </c>
      <c r="I80" s="15">
        <v>156</v>
      </c>
      <c r="J80" s="15">
        <v>12</v>
      </c>
      <c r="K80" s="15">
        <v>9</v>
      </c>
      <c r="L80" s="15">
        <v>4</v>
      </c>
      <c r="M80" s="84">
        <v>4.2119999999999997</v>
      </c>
      <c r="N80" s="73">
        <v>4</v>
      </c>
      <c r="O80" s="64">
        <v>3000</v>
      </c>
      <c r="P80" s="65">
        <f>Table22452368910111213141516171819202122242[[#This Row],[PEMBULATAN]]*O80</f>
        <v>12000</v>
      </c>
    </row>
    <row r="81" spans="1:16" ht="39" customHeight="1" x14ac:dyDescent="0.2">
      <c r="A81" s="93"/>
      <c r="B81" s="76"/>
      <c r="C81" s="74" t="s">
        <v>165</v>
      </c>
      <c r="D81" s="79" t="s">
        <v>198</v>
      </c>
      <c r="E81" s="13">
        <v>44415</v>
      </c>
      <c r="F81" s="77" t="s">
        <v>83</v>
      </c>
      <c r="G81" s="13">
        <v>44419</v>
      </c>
      <c r="H81" s="78" t="s">
        <v>84</v>
      </c>
      <c r="I81" s="15">
        <v>107</v>
      </c>
      <c r="J81" s="15">
        <v>10</v>
      </c>
      <c r="K81" s="15">
        <v>10</v>
      </c>
      <c r="L81" s="15">
        <v>1</v>
      </c>
      <c r="M81" s="84">
        <v>2.6749999999999998</v>
      </c>
      <c r="N81" s="73">
        <v>3</v>
      </c>
      <c r="O81" s="64">
        <v>3000</v>
      </c>
      <c r="P81" s="65">
        <f>Table22452368910111213141516171819202122242[[#This Row],[PEMBULATAN]]*O81</f>
        <v>9000</v>
      </c>
    </row>
    <row r="82" spans="1:16" ht="39" customHeight="1" x14ac:dyDescent="0.2">
      <c r="A82" s="93"/>
      <c r="B82" s="76"/>
      <c r="C82" s="74" t="s">
        <v>166</v>
      </c>
      <c r="D82" s="79" t="s">
        <v>198</v>
      </c>
      <c r="E82" s="13">
        <v>44415</v>
      </c>
      <c r="F82" s="77" t="s">
        <v>83</v>
      </c>
      <c r="G82" s="13">
        <v>44419</v>
      </c>
      <c r="H82" s="78" t="s">
        <v>84</v>
      </c>
      <c r="I82" s="15">
        <v>29</v>
      </c>
      <c r="J82" s="15">
        <v>32</v>
      </c>
      <c r="K82" s="15">
        <v>18</v>
      </c>
      <c r="L82" s="15">
        <v>1</v>
      </c>
      <c r="M82" s="84">
        <v>4.1760000000000002</v>
      </c>
      <c r="N82" s="73">
        <v>4</v>
      </c>
      <c r="O82" s="64">
        <v>3000</v>
      </c>
      <c r="P82" s="65">
        <f>Table22452368910111213141516171819202122242[[#This Row],[PEMBULATAN]]*O82</f>
        <v>12000</v>
      </c>
    </row>
    <row r="83" spans="1:16" ht="39" customHeight="1" x14ac:dyDescent="0.2">
      <c r="A83" s="93"/>
      <c r="B83" s="76"/>
      <c r="C83" s="74" t="s">
        <v>167</v>
      </c>
      <c r="D83" s="79" t="s">
        <v>198</v>
      </c>
      <c r="E83" s="13">
        <v>44415</v>
      </c>
      <c r="F83" s="77" t="s">
        <v>83</v>
      </c>
      <c r="G83" s="13">
        <v>44419</v>
      </c>
      <c r="H83" s="78" t="s">
        <v>84</v>
      </c>
      <c r="I83" s="15">
        <v>137</v>
      </c>
      <c r="J83" s="15">
        <v>21</v>
      </c>
      <c r="K83" s="15">
        <v>25</v>
      </c>
      <c r="L83" s="15">
        <v>8</v>
      </c>
      <c r="M83" s="84">
        <v>17.981249999999999</v>
      </c>
      <c r="N83" s="73">
        <v>18</v>
      </c>
      <c r="O83" s="64">
        <v>3000</v>
      </c>
      <c r="P83" s="65">
        <f>Table22452368910111213141516171819202122242[[#This Row],[PEMBULATAN]]*O83</f>
        <v>54000</v>
      </c>
    </row>
    <row r="84" spans="1:16" ht="39" customHeight="1" x14ac:dyDescent="0.2">
      <c r="A84" s="93"/>
      <c r="B84" s="76"/>
      <c r="C84" s="74" t="s">
        <v>168</v>
      </c>
      <c r="D84" s="79" t="s">
        <v>198</v>
      </c>
      <c r="E84" s="13">
        <v>44415</v>
      </c>
      <c r="F84" s="77" t="s">
        <v>83</v>
      </c>
      <c r="G84" s="13">
        <v>44419</v>
      </c>
      <c r="H84" s="78" t="s">
        <v>84</v>
      </c>
      <c r="I84" s="15">
        <v>47</v>
      </c>
      <c r="J84" s="15">
        <v>37</v>
      </c>
      <c r="K84" s="15">
        <v>26</v>
      </c>
      <c r="L84" s="15">
        <v>8</v>
      </c>
      <c r="M84" s="84">
        <v>11.3035</v>
      </c>
      <c r="N84" s="73">
        <v>12</v>
      </c>
      <c r="O84" s="64">
        <v>3000</v>
      </c>
      <c r="P84" s="65">
        <f>Table22452368910111213141516171819202122242[[#This Row],[PEMBULATAN]]*O84</f>
        <v>36000</v>
      </c>
    </row>
    <row r="85" spans="1:16" ht="39" customHeight="1" x14ac:dyDescent="0.2">
      <c r="A85" s="93"/>
      <c r="B85" s="76"/>
      <c r="C85" s="74" t="s">
        <v>169</v>
      </c>
      <c r="D85" s="79" t="s">
        <v>198</v>
      </c>
      <c r="E85" s="13">
        <v>44415</v>
      </c>
      <c r="F85" s="77" t="s">
        <v>83</v>
      </c>
      <c r="G85" s="13">
        <v>44419</v>
      </c>
      <c r="H85" s="78" t="s">
        <v>84</v>
      </c>
      <c r="I85" s="15">
        <v>93</v>
      </c>
      <c r="J85" s="15">
        <v>9</v>
      </c>
      <c r="K85" s="15">
        <v>4</v>
      </c>
      <c r="L85" s="15">
        <v>1</v>
      </c>
      <c r="M85" s="84">
        <v>0.83699999999999997</v>
      </c>
      <c r="N85" s="73">
        <v>1</v>
      </c>
      <c r="O85" s="64">
        <v>3000</v>
      </c>
      <c r="P85" s="65">
        <f>Table22452368910111213141516171819202122242[[#This Row],[PEMBULATAN]]*O85</f>
        <v>3000</v>
      </c>
    </row>
    <row r="86" spans="1:16" ht="39" customHeight="1" x14ac:dyDescent="0.2">
      <c r="A86" s="93"/>
      <c r="B86" s="76"/>
      <c r="C86" s="74" t="s">
        <v>170</v>
      </c>
      <c r="D86" s="79" t="s">
        <v>198</v>
      </c>
      <c r="E86" s="13">
        <v>44415</v>
      </c>
      <c r="F86" s="77" t="s">
        <v>83</v>
      </c>
      <c r="G86" s="13">
        <v>44419</v>
      </c>
      <c r="H86" s="78" t="s">
        <v>84</v>
      </c>
      <c r="I86" s="15">
        <v>123</v>
      </c>
      <c r="J86" s="15">
        <v>12</v>
      </c>
      <c r="K86" s="15">
        <v>8</v>
      </c>
      <c r="L86" s="15">
        <v>1</v>
      </c>
      <c r="M86" s="84">
        <v>2.952</v>
      </c>
      <c r="N86" s="73">
        <v>3</v>
      </c>
      <c r="O86" s="64">
        <v>3000</v>
      </c>
      <c r="P86" s="65">
        <f>Table22452368910111213141516171819202122242[[#This Row],[PEMBULATAN]]*O86</f>
        <v>9000</v>
      </c>
    </row>
    <row r="87" spans="1:16" ht="39" customHeight="1" x14ac:dyDescent="0.2">
      <c r="A87" s="93"/>
      <c r="B87" s="76"/>
      <c r="C87" s="74" t="s">
        <v>171</v>
      </c>
      <c r="D87" s="79" t="s">
        <v>198</v>
      </c>
      <c r="E87" s="13">
        <v>44415</v>
      </c>
      <c r="F87" s="77" t="s">
        <v>83</v>
      </c>
      <c r="G87" s="13">
        <v>44419</v>
      </c>
      <c r="H87" s="78" t="s">
        <v>84</v>
      </c>
      <c r="I87" s="15">
        <v>103</v>
      </c>
      <c r="J87" s="15">
        <v>13</v>
      </c>
      <c r="K87" s="15">
        <v>5</v>
      </c>
      <c r="L87" s="15">
        <v>1</v>
      </c>
      <c r="M87" s="84">
        <v>1.6737500000000001</v>
      </c>
      <c r="N87" s="73">
        <v>2</v>
      </c>
      <c r="O87" s="64">
        <v>3000</v>
      </c>
      <c r="P87" s="65">
        <f>Table22452368910111213141516171819202122242[[#This Row],[PEMBULATAN]]*O87</f>
        <v>6000</v>
      </c>
    </row>
    <row r="88" spans="1:16" ht="39" customHeight="1" x14ac:dyDescent="0.2">
      <c r="A88" s="93"/>
      <c r="B88" s="76"/>
      <c r="C88" s="74" t="s">
        <v>172</v>
      </c>
      <c r="D88" s="79" t="s">
        <v>198</v>
      </c>
      <c r="E88" s="13">
        <v>44415</v>
      </c>
      <c r="F88" s="77" t="s">
        <v>83</v>
      </c>
      <c r="G88" s="13">
        <v>44419</v>
      </c>
      <c r="H88" s="78" t="s">
        <v>84</v>
      </c>
      <c r="I88" s="15">
        <v>27</v>
      </c>
      <c r="J88" s="15">
        <v>22</v>
      </c>
      <c r="K88" s="15">
        <v>27</v>
      </c>
      <c r="L88" s="15">
        <v>6</v>
      </c>
      <c r="M88" s="84">
        <v>4.0095000000000001</v>
      </c>
      <c r="N88" s="73">
        <v>6</v>
      </c>
      <c r="O88" s="64">
        <v>3000</v>
      </c>
      <c r="P88" s="65">
        <f>Table22452368910111213141516171819202122242[[#This Row],[PEMBULATAN]]*O88</f>
        <v>18000</v>
      </c>
    </row>
    <row r="89" spans="1:16" ht="39" customHeight="1" x14ac:dyDescent="0.2">
      <c r="A89" s="93"/>
      <c r="B89" s="92"/>
      <c r="C89" s="74" t="s">
        <v>173</v>
      </c>
      <c r="D89" s="79" t="s">
        <v>198</v>
      </c>
      <c r="E89" s="13">
        <v>44415</v>
      </c>
      <c r="F89" s="77" t="s">
        <v>83</v>
      </c>
      <c r="G89" s="13">
        <v>44419</v>
      </c>
      <c r="H89" s="78" t="s">
        <v>84</v>
      </c>
      <c r="I89" s="15">
        <v>108</v>
      </c>
      <c r="J89" s="15">
        <v>27</v>
      </c>
      <c r="K89" s="15">
        <v>64</v>
      </c>
      <c r="L89" s="15">
        <v>28</v>
      </c>
      <c r="M89" s="84">
        <v>46.655999999999999</v>
      </c>
      <c r="N89" s="73">
        <v>47</v>
      </c>
      <c r="O89" s="64">
        <v>3000</v>
      </c>
      <c r="P89" s="65">
        <f>Table22452368910111213141516171819202122242[[#This Row],[PEMBULATAN]]*O89</f>
        <v>141000</v>
      </c>
    </row>
    <row r="90" spans="1:16" ht="39" customHeight="1" x14ac:dyDescent="0.2">
      <c r="A90" s="93"/>
      <c r="B90" s="76" t="s">
        <v>174</v>
      </c>
      <c r="C90" s="74" t="s">
        <v>175</v>
      </c>
      <c r="D90" s="79" t="s">
        <v>198</v>
      </c>
      <c r="E90" s="13">
        <v>44415</v>
      </c>
      <c r="F90" s="77" t="s">
        <v>83</v>
      </c>
      <c r="G90" s="13">
        <v>44419</v>
      </c>
      <c r="H90" s="78" t="s">
        <v>84</v>
      </c>
      <c r="I90" s="15">
        <v>62</v>
      </c>
      <c r="J90" s="15">
        <v>42</v>
      </c>
      <c r="K90" s="15">
        <v>75</v>
      </c>
      <c r="L90" s="15">
        <v>31</v>
      </c>
      <c r="M90" s="84">
        <v>48.825000000000003</v>
      </c>
      <c r="N90" s="73">
        <v>49</v>
      </c>
      <c r="O90" s="64">
        <v>3000</v>
      </c>
      <c r="P90" s="65">
        <f>Table22452368910111213141516171819202122242[[#This Row],[PEMBULATAN]]*O90</f>
        <v>147000</v>
      </c>
    </row>
    <row r="91" spans="1:16" ht="39" customHeight="1" x14ac:dyDescent="0.2">
      <c r="A91" s="93"/>
      <c r="B91" s="76"/>
      <c r="C91" s="74" t="s">
        <v>176</v>
      </c>
      <c r="D91" s="79" t="s">
        <v>198</v>
      </c>
      <c r="E91" s="13">
        <v>44415</v>
      </c>
      <c r="F91" s="77" t="s">
        <v>83</v>
      </c>
      <c r="G91" s="13">
        <v>44419</v>
      </c>
      <c r="H91" s="78" t="s">
        <v>84</v>
      </c>
      <c r="I91" s="15">
        <v>62</v>
      </c>
      <c r="J91" s="15">
        <v>42</v>
      </c>
      <c r="K91" s="15">
        <v>75</v>
      </c>
      <c r="L91" s="15">
        <v>31</v>
      </c>
      <c r="M91" s="84">
        <v>48.825000000000003</v>
      </c>
      <c r="N91" s="73">
        <v>49</v>
      </c>
      <c r="O91" s="64">
        <v>3000</v>
      </c>
      <c r="P91" s="65">
        <f>Table22452368910111213141516171819202122242[[#This Row],[PEMBULATAN]]*O91</f>
        <v>147000</v>
      </c>
    </row>
    <row r="92" spans="1:16" ht="39" customHeight="1" x14ac:dyDescent="0.2">
      <c r="A92" s="93"/>
      <c r="B92" s="76"/>
      <c r="C92" s="74" t="s">
        <v>177</v>
      </c>
      <c r="D92" s="79" t="s">
        <v>198</v>
      </c>
      <c r="E92" s="13">
        <v>44415</v>
      </c>
      <c r="F92" s="77" t="s">
        <v>83</v>
      </c>
      <c r="G92" s="13">
        <v>44419</v>
      </c>
      <c r="H92" s="78" t="s">
        <v>84</v>
      </c>
      <c r="I92" s="15">
        <v>62</v>
      </c>
      <c r="J92" s="15">
        <v>42</v>
      </c>
      <c r="K92" s="15">
        <v>75</v>
      </c>
      <c r="L92" s="15">
        <v>31</v>
      </c>
      <c r="M92" s="84">
        <v>48.825000000000003</v>
      </c>
      <c r="N92" s="73">
        <v>49</v>
      </c>
      <c r="O92" s="64">
        <v>3000</v>
      </c>
      <c r="P92" s="65">
        <f>Table22452368910111213141516171819202122242[[#This Row],[PEMBULATAN]]*O92</f>
        <v>147000</v>
      </c>
    </row>
    <row r="93" spans="1:16" ht="39" customHeight="1" x14ac:dyDescent="0.2">
      <c r="A93" s="93"/>
      <c r="B93" s="76"/>
      <c r="C93" s="74" t="s">
        <v>178</v>
      </c>
      <c r="D93" s="79" t="s">
        <v>198</v>
      </c>
      <c r="E93" s="13">
        <v>44415</v>
      </c>
      <c r="F93" s="77" t="s">
        <v>83</v>
      </c>
      <c r="G93" s="13">
        <v>44419</v>
      </c>
      <c r="H93" s="78" t="s">
        <v>84</v>
      </c>
      <c r="I93" s="15">
        <v>62</v>
      </c>
      <c r="J93" s="15">
        <v>42</v>
      </c>
      <c r="K93" s="15">
        <v>75</v>
      </c>
      <c r="L93" s="15">
        <v>31</v>
      </c>
      <c r="M93" s="84">
        <v>48.825000000000003</v>
      </c>
      <c r="N93" s="73">
        <v>49</v>
      </c>
      <c r="O93" s="64">
        <v>3000</v>
      </c>
      <c r="P93" s="65">
        <f>Table22452368910111213141516171819202122242[[#This Row],[PEMBULATAN]]*O93</f>
        <v>147000</v>
      </c>
    </row>
    <row r="94" spans="1:16" ht="39" customHeight="1" x14ac:dyDescent="0.2">
      <c r="A94" s="93"/>
      <c r="B94" s="76"/>
      <c r="C94" s="74" t="s">
        <v>179</v>
      </c>
      <c r="D94" s="79" t="s">
        <v>198</v>
      </c>
      <c r="E94" s="13">
        <v>44415</v>
      </c>
      <c r="F94" s="77" t="s">
        <v>83</v>
      </c>
      <c r="G94" s="13">
        <v>44419</v>
      </c>
      <c r="H94" s="78" t="s">
        <v>84</v>
      </c>
      <c r="I94" s="15">
        <v>62</v>
      </c>
      <c r="J94" s="15">
        <v>42</v>
      </c>
      <c r="K94" s="15">
        <v>75</v>
      </c>
      <c r="L94" s="15">
        <v>31</v>
      </c>
      <c r="M94" s="84">
        <v>48.825000000000003</v>
      </c>
      <c r="N94" s="73">
        <v>49</v>
      </c>
      <c r="O94" s="64">
        <v>3000</v>
      </c>
      <c r="P94" s="65">
        <f>Table22452368910111213141516171819202122242[[#This Row],[PEMBULATAN]]*O94</f>
        <v>147000</v>
      </c>
    </row>
    <row r="95" spans="1:16" ht="39" customHeight="1" x14ac:dyDescent="0.2">
      <c r="A95" s="93"/>
      <c r="B95" s="76"/>
      <c r="C95" s="74" t="s">
        <v>180</v>
      </c>
      <c r="D95" s="79" t="s">
        <v>198</v>
      </c>
      <c r="E95" s="13">
        <v>44415</v>
      </c>
      <c r="F95" s="77" t="s">
        <v>83</v>
      </c>
      <c r="G95" s="13">
        <v>44419</v>
      </c>
      <c r="H95" s="78" t="s">
        <v>84</v>
      </c>
      <c r="I95" s="15">
        <v>62</v>
      </c>
      <c r="J95" s="15">
        <v>42</v>
      </c>
      <c r="K95" s="15">
        <v>75</v>
      </c>
      <c r="L95" s="15">
        <v>31</v>
      </c>
      <c r="M95" s="84">
        <v>48.825000000000003</v>
      </c>
      <c r="N95" s="73">
        <v>49</v>
      </c>
      <c r="O95" s="64">
        <v>3000</v>
      </c>
      <c r="P95" s="65">
        <f>Table22452368910111213141516171819202122242[[#This Row],[PEMBULATAN]]*O95</f>
        <v>147000</v>
      </c>
    </row>
    <row r="96" spans="1:16" ht="39" customHeight="1" x14ac:dyDescent="0.2">
      <c r="A96" s="93"/>
      <c r="B96" s="76"/>
      <c r="C96" s="74" t="s">
        <v>181</v>
      </c>
      <c r="D96" s="79" t="s">
        <v>198</v>
      </c>
      <c r="E96" s="13">
        <v>44415</v>
      </c>
      <c r="F96" s="77" t="s">
        <v>83</v>
      </c>
      <c r="G96" s="13">
        <v>44419</v>
      </c>
      <c r="H96" s="78" t="s">
        <v>84</v>
      </c>
      <c r="I96" s="15">
        <v>62</v>
      </c>
      <c r="J96" s="15">
        <v>42</v>
      </c>
      <c r="K96" s="15">
        <v>75</v>
      </c>
      <c r="L96" s="15">
        <v>31</v>
      </c>
      <c r="M96" s="84">
        <v>48.825000000000003</v>
      </c>
      <c r="N96" s="73">
        <v>49</v>
      </c>
      <c r="O96" s="64">
        <v>3000</v>
      </c>
      <c r="P96" s="65">
        <f>Table22452368910111213141516171819202122242[[#This Row],[PEMBULATAN]]*O96</f>
        <v>147000</v>
      </c>
    </row>
    <row r="97" spans="1:16" ht="39" customHeight="1" x14ac:dyDescent="0.2">
      <c r="A97" s="93"/>
      <c r="B97" s="76"/>
      <c r="C97" s="74" t="s">
        <v>182</v>
      </c>
      <c r="D97" s="79" t="s">
        <v>198</v>
      </c>
      <c r="E97" s="13">
        <v>44415</v>
      </c>
      <c r="F97" s="77" t="s">
        <v>83</v>
      </c>
      <c r="G97" s="13">
        <v>44419</v>
      </c>
      <c r="H97" s="78" t="s">
        <v>84</v>
      </c>
      <c r="I97" s="15">
        <v>62</v>
      </c>
      <c r="J97" s="15">
        <v>42</v>
      </c>
      <c r="K97" s="15">
        <v>75</v>
      </c>
      <c r="L97" s="15">
        <v>31</v>
      </c>
      <c r="M97" s="84">
        <v>48.825000000000003</v>
      </c>
      <c r="N97" s="73">
        <v>49</v>
      </c>
      <c r="O97" s="64">
        <v>3000</v>
      </c>
      <c r="P97" s="65">
        <f>Table22452368910111213141516171819202122242[[#This Row],[PEMBULATAN]]*O97</f>
        <v>147000</v>
      </c>
    </row>
    <row r="98" spans="1:16" ht="39" customHeight="1" x14ac:dyDescent="0.2">
      <c r="A98" s="93"/>
      <c r="B98" s="76"/>
      <c r="C98" s="74" t="s">
        <v>183</v>
      </c>
      <c r="D98" s="79" t="s">
        <v>198</v>
      </c>
      <c r="E98" s="13">
        <v>44415</v>
      </c>
      <c r="F98" s="77" t="s">
        <v>83</v>
      </c>
      <c r="G98" s="13">
        <v>44419</v>
      </c>
      <c r="H98" s="78" t="s">
        <v>84</v>
      </c>
      <c r="I98" s="15">
        <v>42</v>
      </c>
      <c r="J98" s="15">
        <v>27</v>
      </c>
      <c r="K98" s="15">
        <v>17</v>
      </c>
      <c r="L98" s="15">
        <v>10</v>
      </c>
      <c r="M98" s="84">
        <v>4.8194999999999997</v>
      </c>
      <c r="N98" s="73">
        <v>10</v>
      </c>
      <c r="O98" s="64">
        <v>3000</v>
      </c>
      <c r="P98" s="65">
        <f>Table22452368910111213141516171819202122242[[#This Row],[PEMBULATAN]]*O98</f>
        <v>30000</v>
      </c>
    </row>
    <row r="99" spans="1:16" ht="39" customHeight="1" x14ac:dyDescent="0.2">
      <c r="A99" s="93"/>
      <c r="B99" s="76"/>
      <c r="C99" s="74" t="s">
        <v>184</v>
      </c>
      <c r="D99" s="79" t="s">
        <v>198</v>
      </c>
      <c r="E99" s="13">
        <v>44415</v>
      </c>
      <c r="F99" s="77" t="s">
        <v>83</v>
      </c>
      <c r="G99" s="13">
        <v>44419</v>
      </c>
      <c r="H99" s="78" t="s">
        <v>84</v>
      </c>
      <c r="I99" s="15">
        <v>42</v>
      </c>
      <c r="J99" s="15">
        <v>27</v>
      </c>
      <c r="K99" s="15">
        <v>17</v>
      </c>
      <c r="L99" s="15">
        <v>10</v>
      </c>
      <c r="M99" s="84">
        <v>4.8194999999999997</v>
      </c>
      <c r="N99" s="73">
        <v>10</v>
      </c>
      <c r="O99" s="64">
        <v>3000</v>
      </c>
      <c r="P99" s="65">
        <f>Table22452368910111213141516171819202122242[[#This Row],[PEMBULATAN]]*O99</f>
        <v>30000</v>
      </c>
    </row>
    <row r="100" spans="1:16" ht="39" customHeight="1" x14ac:dyDescent="0.2">
      <c r="A100" s="93"/>
      <c r="B100" s="76"/>
      <c r="C100" s="74" t="s">
        <v>185</v>
      </c>
      <c r="D100" s="79" t="s">
        <v>198</v>
      </c>
      <c r="E100" s="13">
        <v>44415</v>
      </c>
      <c r="F100" s="77" t="s">
        <v>83</v>
      </c>
      <c r="G100" s="13">
        <v>44419</v>
      </c>
      <c r="H100" s="78" t="s">
        <v>84</v>
      </c>
      <c r="I100" s="15">
        <v>76</v>
      </c>
      <c r="J100" s="15">
        <v>94</v>
      </c>
      <c r="K100" s="15">
        <v>63</v>
      </c>
      <c r="L100" s="15">
        <v>14</v>
      </c>
      <c r="M100" s="84">
        <v>112.518</v>
      </c>
      <c r="N100" s="73">
        <v>113</v>
      </c>
      <c r="O100" s="64">
        <v>3000</v>
      </c>
      <c r="P100" s="65">
        <f>Table22452368910111213141516171819202122242[[#This Row],[PEMBULATAN]]*O100</f>
        <v>339000</v>
      </c>
    </row>
    <row r="101" spans="1:16" ht="39" customHeight="1" x14ac:dyDescent="0.2">
      <c r="A101" s="93"/>
      <c r="B101" s="76"/>
      <c r="C101" s="74" t="s">
        <v>186</v>
      </c>
      <c r="D101" s="79" t="s">
        <v>198</v>
      </c>
      <c r="E101" s="13">
        <v>44415</v>
      </c>
      <c r="F101" s="77" t="s">
        <v>83</v>
      </c>
      <c r="G101" s="13">
        <v>44419</v>
      </c>
      <c r="H101" s="78" t="s">
        <v>84</v>
      </c>
      <c r="I101" s="15">
        <v>76</v>
      </c>
      <c r="J101" s="15">
        <v>94</v>
      </c>
      <c r="K101" s="15">
        <v>63</v>
      </c>
      <c r="L101" s="15">
        <v>14</v>
      </c>
      <c r="M101" s="84">
        <v>112.518</v>
      </c>
      <c r="N101" s="73">
        <v>113</v>
      </c>
      <c r="O101" s="64">
        <v>3000</v>
      </c>
      <c r="P101" s="65">
        <f>Table22452368910111213141516171819202122242[[#This Row],[PEMBULATAN]]*O101</f>
        <v>339000</v>
      </c>
    </row>
    <row r="102" spans="1:16" ht="39" customHeight="1" x14ac:dyDescent="0.2">
      <c r="A102" s="93"/>
      <c r="B102" s="76"/>
      <c r="C102" s="74" t="s">
        <v>187</v>
      </c>
      <c r="D102" s="79" t="s">
        <v>198</v>
      </c>
      <c r="E102" s="13">
        <v>44415</v>
      </c>
      <c r="F102" s="77" t="s">
        <v>83</v>
      </c>
      <c r="G102" s="13">
        <v>44419</v>
      </c>
      <c r="H102" s="78" t="s">
        <v>84</v>
      </c>
      <c r="I102" s="15">
        <v>41</v>
      </c>
      <c r="J102" s="15">
        <v>30</v>
      </c>
      <c r="K102" s="15">
        <v>33</v>
      </c>
      <c r="L102" s="15">
        <v>9</v>
      </c>
      <c r="M102" s="84">
        <v>10.147500000000001</v>
      </c>
      <c r="N102" s="73">
        <v>10</v>
      </c>
      <c r="O102" s="64">
        <v>3000</v>
      </c>
      <c r="P102" s="65">
        <f>Table22452368910111213141516171819202122242[[#This Row],[PEMBULATAN]]*O102</f>
        <v>30000</v>
      </c>
    </row>
    <row r="103" spans="1:16" ht="39" customHeight="1" x14ac:dyDescent="0.2">
      <c r="A103" s="93"/>
      <c r="B103" s="92"/>
      <c r="C103" s="74" t="s">
        <v>188</v>
      </c>
      <c r="D103" s="79" t="s">
        <v>198</v>
      </c>
      <c r="E103" s="13">
        <v>44415</v>
      </c>
      <c r="F103" s="77" t="s">
        <v>83</v>
      </c>
      <c r="G103" s="13">
        <v>44419</v>
      </c>
      <c r="H103" s="78" t="s">
        <v>84</v>
      </c>
      <c r="I103" s="15">
        <v>76</v>
      </c>
      <c r="J103" s="15">
        <v>94</v>
      </c>
      <c r="K103" s="15">
        <v>63</v>
      </c>
      <c r="L103" s="15">
        <v>14</v>
      </c>
      <c r="M103" s="84">
        <v>112.518</v>
      </c>
      <c r="N103" s="73">
        <v>113</v>
      </c>
      <c r="O103" s="64">
        <v>3000</v>
      </c>
      <c r="P103" s="65">
        <f>Table22452368910111213141516171819202122242[[#This Row],[PEMBULATAN]]*O103</f>
        <v>339000</v>
      </c>
    </row>
    <row r="104" spans="1:16" ht="39" customHeight="1" x14ac:dyDescent="0.2">
      <c r="A104" s="93"/>
      <c r="B104" s="76" t="s">
        <v>189</v>
      </c>
      <c r="C104" s="74" t="s">
        <v>190</v>
      </c>
      <c r="D104" s="79" t="s">
        <v>198</v>
      </c>
      <c r="E104" s="13">
        <v>44415</v>
      </c>
      <c r="F104" s="77" t="s">
        <v>83</v>
      </c>
      <c r="G104" s="13">
        <v>44419</v>
      </c>
      <c r="H104" s="78" t="s">
        <v>84</v>
      </c>
      <c r="I104" s="15">
        <v>64</v>
      </c>
      <c r="J104" s="15">
        <v>42</v>
      </c>
      <c r="K104" s="15">
        <v>18</v>
      </c>
      <c r="L104" s="15">
        <v>6</v>
      </c>
      <c r="M104" s="84">
        <v>12.096</v>
      </c>
      <c r="N104" s="73">
        <v>12</v>
      </c>
      <c r="O104" s="64">
        <v>3000</v>
      </c>
      <c r="P104" s="65">
        <f>Table22452368910111213141516171819202122242[[#This Row],[PEMBULATAN]]*O104</f>
        <v>36000</v>
      </c>
    </row>
    <row r="105" spans="1:16" ht="39" customHeight="1" x14ac:dyDescent="0.2">
      <c r="A105" s="93"/>
      <c r="B105" s="76"/>
      <c r="C105" s="74" t="s">
        <v>191</v>
      </c>
      <c r="D105" s="79" t="s">
        <v>198</v>
      </c>
      <c r="E105" s="13">
        <v>44415</v>
      </c>
      <c r="F105" s="77" t="s">
        <v>83</v>
      </c>
      <c r="G105" s="13">
        <v>44419</v>
      </c>
      <c r="H105" s="78" t="s">
        <v>84</v>
      </c>
      <c r="I105" s="15">
        <v>72</v>
      </c>
      <c r="J105" s="15">
        <v>52</v>
      </c>
      <c r="K105" s="15">
        <v>33</v>
      </c>
      <c r="L105" s="15">
        <v>17</v>
      </c>
      <c r="M105" s="84">
        <v>30.888000000000002</v>
      </c>
      <c r="N105" s="73">
        <v>31</v>
      </c>
      <c r="O105" s="64">
        <v>3000</v>
      </c>
      <c r="P105" s="65">
        <f>Table22452368910111213141516171819202122242[[#This Row],[PEMBULATAN]]*O105</f>
        <v>93000</v>
      </c>
    </row>
    <row r="106" spans="1:16" ht="39" customHeight="1" x14ac:dyDescent="0.2">
      <c r="A106" s="93"/>
      <c r="B106" s="76"/>
      <c r="C106" s="74" t="s">
        <v>192</v>
      </c>
      <c r="D106" s="79" t="s">
        <v>198</v>
      </c>
      <c r="E106" s="13">
        <v>44415</v>
      </c>
      <c r="F106" s="77" t="s">
        <v>83</v>
      </c>
      <c r="G106" s="13">
        <v>44419</v>
      </c>
      <c r="H106" s="78" t="s">
        <v>84</v>
      </c>
      <c r="I106" s="15">
        <v>49</v>
      </c>
      <c r="J106" s="15">
        <v>36</v>
      </c>
      <c r="K106" s="15">
        <v>35</v>
      </c>
      <c r="L106" s="15">
        <v>25</v>
      </c>
      <c r="M106" s="84">
        <v>15.435</v>
      </c>
      <c r="N106" s="73">
        <v>25</v>
      </c>
      <c r="O106" s="64">
        <v>3000</v>
      </c>
      <c r="P106" s="65">
        <f>Table22452368910111213141516171819202122242[[#This Row],[PEMBULATAN]]*O106</f>
        <v>75000</v>
      </c>
    </row>
    <row r="107" spans="1:16" ht="39" customHeight="1" x14ac:dyDescent="0.2">
      <c r="A107" s="93"/>
      <c r="B107" s="76"/>
      <c r="C107" s="74" t="s">
        <v>193</v>
      </c>
      <c r="D107" s="79" t="s">
        <v>198</v>
      </c>
      <c r="E107" s="13">
        <v>44415</v>
      </c>
      <c r="F107" s="77" t="s">
        <v>83</v>
      </c>
      <c r="G107" s="13">
        <v>44419</v>
      </c>
      <c r="H107" s="78" t="s">
        <v>84</v>
      </c>
      <c r="I107" s="15">
        <v>55</v>
      </c>
      <c r="J107" s="15">
        <v>41</v>
      </c>
      <c r="K107" s="15">
        <v>13</v>
      </c>
      <c r="L107" s="15">
        <v>4</v>
      </c>
      <c r="M107" s="84">
        <v>7.3287500000000003</v>
      </c>
      <c r="N107" s="73">
        <v>8</v>
      </c>
      <c r="O107" s="64">
        <v>3000</v>
      </c>
      <c r="P107" s="65">
        <f>Table22452368910111213141516171819202122242[[#This Row],[PEMBULATAN]]*O107</f>
        <v>24000</v>
      </c>
    </row>
    <row r="108" spans="1:16" ht="39" customHeight="1" x14ac:dyDescent="0.2">
      <c r="A108" s="93"/>
      <c r="B108" s="92"/>
      <c r="C108" s="74" t="s">
        <v>194</v>
      </c>
      <c r="D108" s="79" t="s">
        <v>198</v>
      </c>
      <c r="E108" s="13">
        <v>44415</v>
      </c>
      <c r="F108" s="77" t="s">
        <v>83</v>
      </c>
      <c r="G108" s="13">
        <v>44419</v>
      </c>
      <c r="H108" s="78" t="s">
        <v>84</v>
      </c>
      <c r="I108" s="15">
        <v>43</v>
      </c>
      <c r="J108" s="15">
        <v>28</v>
      </c>
      <c r="K108" s="15">
        <v>59</v>
      </c>
      <c r="L108" s="15">
        <v>9</v>
      </c>
      <c r="M108" s="84">
        <v>17.759</v>
      </c>
      <c r="N108" s="73">
        <v>18</v>
      </c>
      <c r="O108" s="64">
        <v>3000</v>
      </c>
      <c r="P108" s="65">
        <f>Table22452368910111213141516171819202122242[[#This Row],[PEMBULATAN]]*O108</f>
        <v>54000</v>
      </c>
    </row>
    <row r="109" spans="1:16" ht="39" customHeight="1" x14ac:dyDescent="0.2">
      <c r="A109" s="93"/>
      <c r="B109" s="76" t="s">
        <v>195</v>
      </c>
      <c r="C109" s="74" t="s">
        <v>196</v>
      </c>
      <c r="D109" s="79" t="s">
        <v>198</v>
      </c>
      <c r="E109" s="13">
        <v>44415</v>
      </c>
      <c r="F109" s="77" t="s">
        <v>83</v>
      </c>
      <c r="G109" s="13">
        <v>44419</v>
      </c>
      <c r="H109" s="78" t="s">
        <v>84</v>
      </c>
      <c r="I109" s="15">
        <v>202</v>
      </c>
      <c r="J109" s="15">
        <v>91</v>
      </c>
      <c r="K109" s="15">
        <v>16</v>
      </c>
      <c r="L109" s="15">
        <v>10</v>
      </c>
      <c r="M109" s="84">
        <v>73.528000000000006</v>
      </c>
      <c r="N109" s="73">
        <v>74</v>
      </c>
      <c r="O109" s="64">
        <v>3000</v>
      </c>
      <c r="P109" s="65">
        <f>Table22452368910111213141516171819202122242[[#This Row],[PEMBULATAN]]*O109</f>
        <v>222000</v>
      </c>
    </row>
    <row r="110" spans="1:16" ht="39" customHeight="1" x14ac:dyDescent="0.2">
      <c r="A110" s="93"/>
      <c r="B110" s="76"/>
      <c r="C110" s="74" t="s">
        <v>197</v>
      </c>
      <c r="D110" s="79" t="s">
        <v>198</v>
      </c>
      <c r="E110" s="13">
        <v>44415</v>
      </c>
      <c r="F110" s="77" t="s">
        <v>83</v>
      </c>
      <c r="G110" s="13">
        <v>44419</v>
      </c>
      <c r="H110" s="78" t="s">
        <v>84</v>
      </c>
      <c r="I110" s="15">
        <v>202</v>
      </c>
      <c r="J110" s="15">
        <v>91</v>
      </c>
      <c r="K110" s="15">
        <v>16</v>
      </c>
      <c r="L110" s="15">
        <v>10</v>
      </c>
      <c r="M110" s="84">
        <v>73.528000000000006</v>
      </c>
      <c r="N110" s="73">
        <v>74</v>
      </c>
      <c r="O110" s="64">
        <v>3000</v>
      </c>
      <c r="P110" s="65">
        <f>Table22452368910111213141516171819202122242[[#This Row],[PEMBULATAN]]*O110</f>
        <v>222000</v>
      </c>
    </row>
    <row r="111" spans="1:16" ht="22.5" customHeight="1" x14ac:dyDescent="0.2">
      <c r="A111" s="144" t="s">
        <v>33</v>
      </c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6"/>
      <c r="M111" s="80">
        <f>SUBTOTAL(109,Table22452368910111213141516171819202122242[KG VOLUME])</f>
        <v>3153.0612499999984</v>
      </c>
      <c r="N111" s="68">
        <f>SUM(N3:N110)</f>
        <v>3218</v>
      </c>
      <c r="O111" s="147">
        <f>SUM(P3:P110)</f>
        <v>9654000</v>
      </c>
      <c r="P111" s="148"/>
    </row>
    <row r="112" spans="1:16" ht="22.5" customHeight="1" x14ac:dyDescent="0.2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6"/>
      <c r="N112" s="88" t="s">
        <v>54</v>
      </c>
      <c r="O112" s="87"/>
      <c r="P112" s="87">
        <f>O111*10%</f>
        <v>965400</v>
      </c>
    </row>
    <row r="113" spans="1:16" x14ac:dyDescent="0.2">
      <c r="A113" s="11"/>
      <c r="B113" s="56" t="s">
        <v>47</v>
      </c>
      <c r="C113" s="55"/>
      <c r="D113" s="57" t="s">
        <v>48</v>
      </c>
      <c r="H113" s="63"/>
      <c r="N113" s="62" t="s">
        <v>34</v>
      </c>
      <c r="P113" s="69">
        <f>O111*1%</f>
        <v>96540</v>
      </c>
    </row>
    <row r="114" spans="1:16" x14ac:dyDescent="0.2">
      <c r="A114" s="11"/>
      <c r="H114" s="63"/>
      <c r="N114" s="62" t="s">
        <v>35</v>
      </c>
      <c r="P114" s="71">
        <v>0</v>
      </c>
    </row>
    <row r="115" spans="1:16" ht="15.75" thickBot="1" x14ac:dyDescent="0.25">
      <c r="A115" s="11"/>
      <c r="H115" s="63"/>
      <c r="N115" s="62" t="s">
        <v>36</v>
      </c>
      <c r="P115" s="71">
        <v>0</v>
      </c>
    </row>
    <row r="116" spans="1:16" x14ac:dyDescent="0.2">
      <c r="A116" s="11"/>
      <c r="H116" s="63"/>
      <c r="N116" s="66" t="s">
        <v>37</v>
      </c>
      <c r="O116" s="67"/>
      <c r="P116" s="70">
        <f>O111-P112+P113</f>
        <v>8785140</v>
      </c>
    </row>
    <row r="117" spans="1:16" x14ac:dyDescent="0.2">
      <c r="B117" s="56"/>
      <c r="C117" s="55"/>
      <c r="D117" s="57"/>
    </row>
    <row r="119" spans="1:16" x14ac:dyDescent="0.2">
      <c r="A119" s="11"/>
      <c r="H119" s="63"/>
      <c r="P119" s="72"/>
    </row>
    <row r="120" spans="1:16" x14ac:dyDescent="0.2">
      <c r="A120" s="11"/>
      <c r="H120" s="63"/>
      <c r="O120" s="58"/>
      <c r="P120" s="72"/>
    </row>
    <row r="121" spans="1:16" s="3" customFormat="1" x14ac:dyDescent="0.25">
      <c r="A121" s="11"/>
      <c r="B121" s="2"/>
      <c r="C121" s="2"/>
      <c r="E121" s="12"/>
      <c r="H121" s="63"/>
      <c r="N121" s="14"/>
      <c r="O121" s="14"/>
      <c r="P121" s="14"/>
    </row>
    <row r="122" spans="1:16" s="3" customFormat="1" x14ac:dyDescent="0.25">
      <c r="A122" s="11"/>
      <c r="B122" s="2"/>
      <c r="C122" s="2"/>
      <c r="E122" s="12"/>
      <c r="H122" s="63"/>
      <c r="N122" s="14"/>
      <c r="O122" s="14"/>
      <c r="P122" s="14"/>
    </row>
    <row r="123" spans="1:16" s="3" customFormat="1" x14ac:dyDescent="0.25">
      <c r="A123" s="11"/>
      <c r="B123" s="2"/>
      <c r="C123" s="2"/>
      <c r="E123" s="12"/>
      <c r="H123" s="63"/>
      <c r="N123" s="14"/>
      <c r="O123" s="14"/>
      <c r="P123" s="14"/>
    </row>
    <row r="124" spans="1:16" s="3" customFormat="1" x14ac:dyDescent="0.25">
      <c r="A124" s="11"/>
      <c r="B124" s="2"/>
      <c r="C124" s="2"/>
      <c r="E124" s="12"/>
      <c r="H124" s="63"/>
      <c r="N124" s="14"/>
      <c r="O124" s="14"/>
      <c r="P124" s="14"/>
    </row>
    <row r="125" spans="1:16" s="3" customFormat="1" x14ac:dyDescent="0.25">
      <c r="A125" s="11"/>
      <c r="B125" s="2"/>
      <c r="C125" s="2"/>
      <c r="E125" s="12"/>
      <c r="H125" s="63"/>
      <c r="N125" s="14"/>
      <c r="O125" s="14"/>
      <c r="P125" s="14"/>
    </row>
    <row r="126" spans="1:16" s="3" customFormat="1" x14ac:dyDescent="0.25">
      <c r="A126" s="11"/>
      <c r="B126" s="2"/>
      <c r="C126" s="2"/>
      <c r="E126" s="12"/>
      <c r="H126" s="63"/>
      <c r="N126" s="14"/>
      <c r="O126" s="14"/>
      <c r="P126" s="14"/>
    </row>
    <row r="127" spans="1:16" s="3" customFormat="1" x14ac:dyDescent="0.25">
      <c r="A127" s="11"/>
      <c r="B127" s="2"/>
      <c r="C127" s="2"/>
      <c r="E127" s="12"/>
      <c r="H127" s="63"/>
      <c r="N127" s="14"/>
      <c r="O127" s="14"/>
      <c r="P127" s="14"/>
    </row>
    <row r="128" spans="1:16" s="3" customFormat="1" x14ac:dyDescent="0.25">
      <c r="A128" s="11"/>
      <c r="B128" s="2"/>
      <c r="C128" s="2"/>
      <c r="E128" s="12"/>
      <c r="H128" s="63"/>
      <c r="N128" s="14"/>
      <c r="O128" s="14"/>
      <c r="P128" s="14"/>
    </row>
    <row r="129" spans="1:16" s="3" customFormat="1" x14ac:dyDescent="0.25">
      <c r="A129" s="11"/>
      <c r="B129" s="2"/>
      <c r="C129" s="2"/>
      <c r="E129" s="12"/>
      <c r="H129" s="63"/>
      <c r="N129" s="14"/>
      <c r="O129" s="14"/>
      <c r="P129" s="14"/>
    </row>
    <row r="130" spans="1:16" s="3" customFormat="1" x14ac:dyDescent="0.25">
      <c r="A130" s="11"/>
      <c r="B130" s="2"/>
      <c r="C130" s="2"/>
      <c r="E130" s="12"/>
      <c r="H130" s="63"/>
      <c r="N130" s="14"/>
      <c r="O130" s="14"/>
      <c r="P130" s="14"/>
    </row>
    <row r="131" spans="1:16" s="3" customFormat="1" x14ac:dyDescent="0.25">
      <c r="A131" s="11"/>
      <c r="B131" s="2"/>
      <c r="C131" s="2"/>
      <c r="E131" s="12"/>
      <c r="H131" s="63"/>
      <c r="N131" s="14"/>
      <c r="O131" s="14"/>
      <c r="P131" s="14"/>
    </row>
    <row r="132" spans="1:16" s="3" customFormat="1" x14ac:dyDescent="0.25">
      <c r="A132" s="11"/>
      <c r="B132" s="2"/>
      <c r="C132" s="2"/>
      <c r="E132" s="12"/>
      <c r="H132" s="63"/>
      <c r="N132" s="14"/>
      <c r="O132" s="14"/>
      <c r="P132" s="14"/>
    </row>
  </sheetData>
  <mergeCells count="3">
    <mergeCell ref="A3:A4"/>
    <mergeCell ref="A111:L111"/>
    <mergeCell ref="O111:P111"/>
  </mergeCells>
  <conditionalFormatting sqref="B3">
    <cfRule type="duplicateValues" dxfId="594" priority="2"/>
  </conditionalFormatting>
  <conditionalFormatting sqref="B4:B110">
    <cfRule type="duplicateValues" dxfId="593" priority="50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tabColor rgb="FF92D050"/>
  </sheetPr>
  <dimension ref="A1:P108"/>
  <sheetViews>
    <sheetView zoomScale="110" zoomScaleNormal="110" workbookViewId="0">
      <pane xSplit="3" ySplit="2" topLeftCell="D3" activePane="bottomRight" state="frozen"/>
      <selection activeCell="E54" sqref="E54"/>
      <selection pane="topRight" activeCell="E54" sqref="E54"/>
      <selection pane="bottomLeft" activeCell="E54" sqref="E54"/>
      <selection pane="bottomRight" activeCell="G8" sqref="G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0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3724</v>
      </c>
      <c r="B3" s="106" t="s">
        <v>3802</v>
      </c>
      <c r="C3" s="9" t="s">
        <v>3803</v>
      </c>
      <c r="D3" s="77" t="s">
        <v>198</v>
      </c>
      <c r="E3" s="13">
        <v>44424</v>
      </c>
      <c r="F3" s="77" t="s">
        <v>3181</v>
      </c>
      <c r="G3" s="13">
        <v>44428</v>
      </c>
      <c r="H3" s="10" t="s">
        <v>3182</v>
      </c>
      <c r="I3" s="1">
        <v>50</v>
      </c>
      <c r="J3" s="1">
        <v>30</v>
      </c>
      <c r="K3" s="1">
        <v>40</v>
      </c>
      <c r="L3" s="1">
        <v>12</v>
      </c>
      <c r="M3" s="83">
        <v>15</v>
      </c>
      <c r="N3" s="8">
        <v>15</v>
      </c>
      <c r="O3" s="64">
        <v>3000</v>
      </c>
      <c r="P3" s="65">
        <f>Table22452368910111213141516171819202122242345678910111213141516171819202122232526272829[[#This Row],[PEMBULATAN]]*O3</f>
        <v>45000</v>
      </c>
    </row>
    <row r="4" spans="1:16" ht="39" customHeight="1" x14ac:dyDescent="0.2">
      <c r="A4" s="143"/>
      <c r="B4" s="76" t="s">
        <v>3804</v>
      </c>
      <c r="C4" s="9" t="s">
        <v>3805</v>
      </c>
      <c r="D4" s="77" t="s">
        <v>198</v>
      </c>
      <c r="E4" s="13">
        <v>44424</v>
      </c>
      <c r="F4" s="77" t="s">
        <v>3181</v>
      </c>
      <c r="G4" s="13">
        <v>44428</v>
      </c>
      <c r="H4" s="10" t="s">
        <v>3182</v>
      </c>
      <c r="I4" s="1">
        <v>45</v>
      </c>
      <c r="J4" s="1">
        <v>32</v>
      </c>
      <c r="K4" s="1">
        <v>27</v>
      </c>
      <c r="L4" s="1">
        <v>9</v>
      </c>
      <c r="M4" s="83">
        <v>9.7200000000000006</v>
      </c>
      <c r="N4" s="8">
        <v>10</v>
      </c>
      <c r="O4" s="64">
        <v>3000</v>
      </c>
      <c r="P4" s="65">
        <f>Table22452368910111213141516171819202122242345678910111213141516171819202122232526272829[[#This Row],[PEMBULATAN]]*O4</f>
        <v>30000</v>
      </c>
    </row>
    <row r="5" spans="1:16" ht="39" customHeight="1" x14ac:dyDescent="0.2">
      <c r="A5" s="93"/>
      <c r="B5" s="76"/>
      <c r="C5" s="90" t="s">
        <v>3806</v>
      </c>
      <c r="D5" s="79" t="s">
        <v>198</v>
      </c>
      <c r="E5" s="13">
        <v>44424</v>
      </c>
      <c r="F5" s="77" t="s">
        <v>3181</v>
      </c>
      <c r="G5" s="13">
        <v>44428</v>
      </c>
      <c r="H5" s="78" t="s">
        <v>3182</v>
      </c>
      <c r="I5" s="15">
        <v>54</v>
      </c>
      <c r="J5" s="15">
        <v>53</v>
      </c>
      <c r="K5" s="15">
        <v>9</v>
      </c>
      <c r="L5" s="15">
        <v>5</v>
      </c>
      <c r="M5" s="84">
        <v>6.4394999999999998</v>
      </c>
      <c r="N5" s="73">
        <v>7</v>
      </c>
      <c r="O5" s="64">
        <v>3000</v>
      </c>
      <c r="P5" s="65">
        <f>Table22452368910111213141516171819202122242345678910111213141516171819202122232526272829[[#This Row],[PEMBULATAN]]*O5</f>
        <v>21000</v>
      </c>
    </row>
    <row r="6" spans="1:16" ht="39" customHeight="1" x14ac:dyDescent="0.2">
      <c r="A6" s="93"/>
      <c r="B6" s="76"/>
      <c r="C6" s="90" t="s">
        <v>3807</v>
      </c>
      <c r="D6" s="79" t="s">
        <v>198</v>
      </c>
      <c r="E6" s="13">
        <v>44424</v>
      </c>
      <c r="F6" s="77" t="s">
        <v>3181</v>
      </c>
      <c r="G6" s="13">
        <v>44428</v>
      </c>
      <c r="H6" s="78" t="s">
        <v>3182</v>
      </c>
      <c r="I6" s="15">
        <v>60</v>
      </c>
      <c r="J6" s="15">
        <v>52</v>
      </c>
      <c r="K6" s="15">
        <v>20</v>
      </c>
      <c r="L6" s="15">
        <v>10</v>
      </c>
      <c r="M6" s="84">
        <v>15.6</v>
      </c>
      <c r="N6" s="73">
        <v>16</v>
      </c>
      <c r="O6" s="64">
        <v>3000</v>
      </c>
      <c r="P6" s="65">
        <f>Table22452368910111213141516171819202122242345678910111213141516171819202122232526272829[[#This Row],[PEMBULATAN]]*O6</f>
        <v>48000</v>
      </c>
    </row>
    <row r="7" spans="1:16" ht="39" customHeight="1" x14ac:dyDescent="0.2">
      <c r="A7" s="93"/>
      <c r="B7" s="76"/>
      <c r="C7" s="90" t="s">
        <v>3808</v>
      </c>
      <c r="D7" s="79" t="s">
        <v>198</v>
      </c>
      <c r="E7" s="13">
        <v>44424</v>
      </c>
      <c r="F7" s="77" t="s">
        <v>3181</v>
      </c>
      <c r="G7" s="13">
        <v>44428</v>
      </c>
      <c r="H7" s="78" t="s">
        <v>3182</v>
      </c>
      <c r="I7" s="15">
        <v>47</v>
      </c>
      <c r="J7" s="15">
        <v>63</v>
      </c>
      <c r="K7" s="15">
        <v>27</v>
      </c>
      <c r="L7" s="15">
        <v>9</v>
      </c>
      <c r="M7" s="84">
        <v>19.986750000000001</v>
      </c>
      <c r="N7" s="73">
        <v>20</v>
      </c>
      <c r="O7" s="64">
        <v>3000</v>
      </c>
      <c r="P7" s="65">
        <f>Table22452368910111213141516171819202122242345678910111213141516171819202122232526272829[[#This Row],[PEMBULATAN]]*O7</f>
        <v>60000</v>
      </c>
    </row>
    <row r="8" spans="1:16" ht="39" customHeight="1" x14ac:dyDescent="0.2">
      <c r="A8" s="93"/>
      <c r="B8" s="76"/>
      <c r="C8" s="90" t="s">
        <v>3809</v>
      </c>
      <c r="D8" s="79" t="s">
        <v>198</v>
      </c>
      <c r="E8" s="13">
        <v>44424</v>
      </c>
      <c r="F8" s="77" t="s">
        <v>3181</v>
      </c>
      <c r="G8" s="13">
        <v>44428</v>
      </c>
      <c r="H8" s="78" t="s">
        <v>3182</v>
      </c>
      <c r="I8" s="15">
        <v>56</v>
      </c>
      <c r="J8" s="15">
        <v>40</v>
      </c>
      <c r="K8" s="15">
        <v>27</v>
      </c>
      <c r="L8" s="15">
        <v>15</v>
      </c>
      <c r="M8" s="84">
        <v>15.12</v>
      </c>
      <c r="N8" s="73">
        <v>15</v>
      </c>
      <c r="O8" s="64">
        <v>3000</v>
      </c>
      <c r="P8" s="65">
        <f>Table22452368910111213141516171819202122242345678910111213141516171819202122232526272829[[#This Row],[PEMBULATAN]]*O8</f>
        <v>45000</v>
      </c>
    </row>
    <row r="9" spans="1:16" ht="39" customHeight="1" x14ac:dyDescent="0.2">
      <c r="A9" s="93"/>
      <c r="B9" s="76"/>
      <c r="C9" s="90" t="s">
        <v>3810</v>
      </c>
      <c r="D9" s="79" t="s">
        <v>198</v>
      </c>
      <c r="E9" s="13">
        <v>44424</v>
      </c>
      <c r="F9" s="77" t="s">
        <v>3181</v>
      </c>
      <c r="G9" s="13">
        <v>44428</v>
      </c>
      <c r="H9" s="78" t="s">
        <v>3182</v>
      </c>
      <c r="I9" s="15">
        <v>121</v>
      </c>
      <c r="J9" s="15">
        <v>68</v>
      </c>
      <c r="K9" s="15">
        <v>7</v>
      </c>
      <c r="L9" s="15">
        <v>5</v>
      </c>
      <c r="M9" s="84">
        <v>14.398999999999999</v>
      </c>
      <c r="N9" s="73">
        <v>15</v>
      </c>
      <c r="O9" s="64">
        <v>3000</v>
      </c>
      <c r="P9" s="65">
        <f>Table22452368910111213141516171819202122242345678910111213141516171819202122232526272829[[#This Row],[PEMBULATAN]]*O9</f>
        <v>45000</v>
      </c>
    </row>
    <row r="10" spans="1:16" ht="39" customHeight="1" x14ac:dyDescent="0.2">
      <c r="A10" s="93"/>
      <c r="B10" s="76"/>
      <c r="C10" s="90" t="s">
        <v>3811</v>
      </c>
      <c r="D10" s="79" t="s">
        <v>198</v>
      </c>
      <c r="E10" s="13">
        <v>44424</v>
      </c>
      <c r="F10" s="77" t="s">
        <v>3181</v>
      </c>
      <c r="G10" s="13">
        <v>44428</v>
      </c>
      <c r="H10" s="78" t="s">
        <v>3182</v>
      </c>
      <c r="I10" s="15">
        <v>111</v>
      </c>
      <c r="J10" s="15">
        <v>30</v>
      </c>
      <c r="K10" s="15">
        <v>15</v>
      </c>
      <c r="L10" s="15">
        <v>2</v>
      </c>
      <c r="M10" s="84">
        <v>12.487500000000001</v>
      </c>
      <c r="N10" s="73">
        <v>13</v>
      </c>
      <c r="O10" s="64">
        <v>3000</v>
      </c>
      <c r="P10" s="65">
        <f>Table22452368910111213141516171819202122242345678910111213141516171819202122232526272829[[#This Row],[PEMBULATAN]]*O10</f>
        <v>39000</v>
      </c>
    </row>
    <row r="11" spans="1:16" ht="39" customHeight="1" x14ac:dyDescent="0.2">
      <c r="A11" s="93"/>
      <c r="B11" s="76"/>
      <c r="C11" s="90" t="s">
        <v>3812</v>
      </c>
      <c r="D11" s="79" t="s">
        <v>198</v>
      </c>
      <c r="E11" s="13">
        <v>44424</v>
      </c>
      <c r="F11" s="77" t="s">
        <v>3181</v>
      </c>
      <c r="G11" s="13">
        <v>44428</v>
      </c>
      <c r="H11" s="78" t="s">
        <v>3182</v>
      </c>
      <c r="I11" s="15">
        <v>82</v>
      </c>
      <c r="J11" s="15">
        <v>22</v>
      </c>
      <c r="K11" s="15">
        <v>15</v>
      </c>
      <c r="L11" s="15">
        <v>4</v>
      </c>
      <c r="M11" s="84">
        <v>6.7649999999999997</v>
      </c>
      <c r="N11" s="73">
        <v>7</v>
      </c>
      <c r="O11" s="64">
        <v>3000</v>
      </c>
      <c r="P11" s="65">
        <f>Table22452368910111213141516171819202122242345678910111213141516171819202122232526272829[[#This Row],[PEMBULATAN]]*O11</f>
        <v>21000</v>
      </c>
    </row>
    <row r="12" spans="1:16" ht="39" customHeight="1" x14ac:dyDescent="0.2">
      <c r="A12" s="93"/>
      <c r="B12" s="76"/>
      <c r="C12" s="90" t="s">
        <v>3813</v>
      </c>
      <c r="D12" s="79" t="s">
        <v>198</v>
      </c>
      <c r="E12" s="13">
        <v>44424</v>
      </c>
      <c r="F12" s="77" t="s">
        <v>3181</v>
      </c>
      <c r="G12" s="13">
        <v>44428</v>
      </c>
      <c r="H12" s="78" t="s">
        <v>3182</v>
      </c>
      <c r="I12" s="15">
        <v>68</v>
      </c>
      <c r="J12" s="15">
        <v>20</v>
      </c>
      <c r="K12" s="15">
        <v>14</v>
      </c>
      <c r="L12" s="15">
        <v>2</v>
      </c>
      <c r="M12" s="84">
        <v>4.76</v>
      </c>
      <c r="N12" s="73">
        <v>5</v>
      </c>
      <c r="O12" s="64">
        <v>3000</v>
      </c>
      <c r="P12" s="65">
        <f>Table22452368910111213141516171819202122242345678910111213141516171819202122232526272829[[#This Row],[PEMBULATAN]]*O12</f>
        <v>15000</v>
      </c>
    </row>
    <row r="13" spans="1:16" ht="39" customHeight="1" x14ac:dyDescent="0.2">
      <c r="A13" s="93"/>
      <c r="B13" s="76"/>
      <c r="C13" s="90" t="s">
        <v>3814</v>
      </c>
      <c r="D13" s="79" t="s">
        <v>198</v>
      </c>
      <c r="E13" s="13">
        <v>44424</v>
      </c>
      <c r="F13" s="77" t="s">
        <v>3181</v>
      </c>
      <c r="G13" s="13">
        <v>44428</v>
      </c>
      <c r="H13" s="78" t="s">
        <v>3182</v>
      </c>
      <c r="I13" s="15">
        <v>151</v>
      </c>
      <c r="J13" s="15">
        <v>10</v>
      </c>
      <c r="K13" s="15">
        <v>10</v>
      </c>
      <c r="L13" s="15">
        <v>1</v>
      </c>
      <c r="M13" s="84">
        <v>3.7749999999999999</v>
      </c>
      <c r="N13" s="73">
        <v>4</v>
      </c>
      <c r="O13" s="64">
        <v>3000</v>
      </c>
      <c r="P13" s="65">
        <f>Table22452368910111213141516171819202122242345678910111213141516171819202122232526272829[[#This Row],[PEMBULATAN]]*O13</f>
        <v>12000</v>
      </c>
    </row>
    <row r="14" spans="1:16" ht="39" customHeight="1" x14ac:dyDescent="0.2">
      <c r="A14" s="93"/>
      <c r="B14" s="76"/>
      <c r="C14" s="90" t="s">
        <v>3815</v>
      </c>
      <c r="D14" s="79" t="s">
        <v>198</v>
      </c>
      <c r="E14" s="13">
        <v>44424</v>
      </c>
      <c r="F14" s="77" t="s">
        <v>3181</v>
      </c>
      <c r="G14" s="13">
        <v>44428</v>
      </c>
      <c r="H14" s="78" t="s">
        <v>3182</v>
      </c>
      <c r="I14" s="15">
        <v>104</v>
      </c>
      <c r="J14" s="15">
        <v>19</v>
      </c>
      <c r="K14" s="15">
        <v>4</v>
      </c>
      <c r="L14" s="15">
        <v>1</v>
      </c>
      <c r="M14" s="84">
        <v>1.976</v>
      </c>
      <c r="N14" s="73">
        <v>2</v>
      </c>
      <c r="O14" s="64">
        <v>3000</v>
      </c>
      <c r="P14" s="65">
        <f>Table22452368910111213141516171819202122242345678910111213141516171819202122232526272829[[#This Row],[PEMBULATAN]]*O14</f>
        <v>6000</v>
      </c>
    </row>
    <row r="15" spans="1:16" ht="39" customHeight="1" x14ac:dyDescent="0.2">
      <c r="A15" s="93"/>
      <c r="B15" s="76"/>
      <c r="C15" s="90" t="s">
        <v>3816</v>
      </c>
      <c r="D15" s="79" t="s">
        <v>198</v>
      </c>
      <c r="E15" s="13">
        <v>44424</v>
      </c>
      <c r="F15" s="77" t="s">
        <v>3181</v>
      </c>
      <c r="G15" s="13">
        <v>44428</v>
      </c>
      <c r="H15" s="78" t="s">
        <v>3182</v>
      </c>
      <c r="I15" s="15">
        <v>135</v>
      </c>
      <c r="J15" s="15">
        <v>24</v>
      </c>
      <c r="K15" s="15">
        <v>6</v>
      </c>
      <c r="L15" s="15">
        <v>2</v>
      </c>
      <c r="M15" s="84">
        <v>4.8600000000000003</v>
      </c>
      <c r="N15" s="73">
        <v>5</v>
      </c>
      <c r="O15" s="64">
        <v>3000</v>
      </c>
      <c r="P15" s="65">
        <f>Table22452368910111213141516171819202122242345678910111213141516171819202122232526272829[[#This Row],[PEMBULATAN]]*O15</f>
        <v>15000</v>
      </c>
    </row>
    <row r="16" spans="1:16" ht="39" customHeight="1" x14ac:dyDescent="0.2">
      <c r="A16" s="93"/>
      <c r="B16" s="76"/>
      <c r="C16" s="90" t="s">
        <v>3817</v>
      </c>
      <c r="D16" s="79" t="s">
        <v>198</v>
      </c>
      <c r="E16" s="13">
        <v>44424</v>
      </c>
      <c r="F16" s="77" t="s">
        <v>3181</v>
      </c>
      <c r="G16" s="13">
        <v>44428</v>
      </c>
      <c r="H16" s="78" t="s">
        <v>3182</v>
      </c>
      <c r="I16" s="15">
        <v>85</v>
      </c>
      <c r="J16" s="15">
        <v>20</v>
      </c>
      <c r="K16" s="15">
        <v>10</v>
      </c>
      <c r="L16" s="15">
        <v>2</v>
      </c>
      <c r="M16" s="84">
        <v>4.25</v>
      </c>
      <c r="N16" s="73">
        <v>4</v>
      </c>
      <c r="O16" s="64">
        <v>3000</v>
      </c>
      <c r="P16" s="65">
        <f>Table22452368910111213141516171819202122242345678910111213141516171819202122232526272829[[#This Row],[PEMBULATAN]]*O16</f>
        <v>12000</v>
      </c>
    </row>
    <row r="17" spans="1:16" ht="39" customHeight="1" x14ac:dyDescent="0.2">
      <c r="A17" s="93"/>
      <c r="B17" s="76"/>
      <c r="C17" s="90" t="s">
        <v>3818</v>
      </c>
      <c r="D17" s="79" t="s">
        <v>198</v>
      </c>
      <c r="E17" s="13">
        <v>44424</v>
      </c>
      <c r="F17" s="77" t="s">
        <v>3181</v>
      </c>
      <c r="G17" s="13">
        <v>44428</v>
      </c>
      <c r="H17" s="78" t="s">
        <v>3182</v>
      </c>
      <c r="I17" s="15">
        <v>65</v>
      </c>
      <c r="J17" s="15">
        <v>45</v>
      </c>
      <c r="K17" s="15">
        <v>7</v>
      </c>
      <c r="L17" s="15">
        <v>5</v>
      </c>
      <c r="M17" s="84">
        <v>5.1187500000000004</v>
      </c>
      <c r="N17" s="73">
        <v>5</v>
      </c>
      <c r="O17" s="64">
        <v>3000</v>
      </c>
      <c r="P17" s="65">
        <f>Table22452368910111213141516171819202122242345678910111213141516171819202122232526272829[[#This Row],[PEMBULATAN]]*O17</f>
        <v>15000</v>
      </c>
    </row>
    <row r="18" spans="1:16" ht="39" customHeight="1" x14ac:dyDescent="0.2">
      <c r="A18" s="93"/>
      <c r="B18" s="76"/>
      <c r="C18" s="90" t="s">
        <v>3819</v>
      </c>
      <c r="D18" s="79" t="s">
        <v>198</v>
      </c>
      <c r="E18" s="13">
        <v>44424</v>
      </c>
      <c r="F18" s="77" t="s">
        <v>3181</v>
      </c>
      <c r="G18" s="13">
        <v>44428</v>
      </c>
      <c r="H18" s="78" t="s">
        <v>3182</v>
      </c>
      <c r="I18" s="15">
        <v>105</v>
      </c>
      <c r="J18" s="15">
        <v>50</v>
      </c>
      <c r="K18" s="15">
        <v>15</v>
      </c>
      <c r="L18" s="15">
        <v>10</v>
      </c>
      <c r="M18" s="84">
        <v>19.6875</v>
      </c>
      <c r="N18" s="73">
        <v>20</v>
      </c>
      <c r="O18" s="64">
        <v>3000</v>
      </c>
      <c r="P18" s="65">
        <f>Table22452368910111213141516171819202122242345678910111213141516171819202122232526272829[[#This Row],[PEMBULATAN]]*O18</f>
        <v>60000</v>
      </c>
    </row>
    <row r="19" spans="1:16" ht="39" customHeight="1" x14ac:dyDescent="0.2">
      <c r="A19" s="93"/>
      <c r="B19" s="76"/>
      <c r="C19" s="90" t="s">
        <v>3820</v>
      </c>
      <c r="D19" s="79" t="s">
        <v>198</v>
      </c>
      <c r="E19" s="13">
        <v>44424</v>
      </c>
      <c r="F19" s="77" t="s">
        <v>3181</v>
      </c>
      <c r="G19" s="13">
        <v>44428</v>
      </c>
      <c r="H19" s="78" t="s">
        <v>3182</v>
      </c>
      <c r="I19" s="15">
        <v>113</v>
      </c>
      <c r="J19" s="15">
        <v>77</v>
      </c>
      <c r="K19" s="15">
        <v>20</v>
      </c>
      <c r="L19" s="15">
        <v>30</v>
      </c>
      <c r="M19" s="84">
        <v>43.505000000000003</v>
      </c>
      <c r="N19" s="73">
        <v>44</v>
      </c>
      <c r="O19" s="64">
        <v>3000</v>
      </c>
      <c r="P19" s="65">
        <f>Table22452368910111213141516171819202122242345678910111213141516171819202122232526272829[[#This Row],[PEMBULATAN]]*O19</f>
        <v>132000</v>
      </c>
    </row>
    <row r="20" spans="1:16" ht="39" customHeight="1" x14ac:dyDescent="0.2">
      <c r="A20" s="93"/>
      <c r="B20" s="76"/>
      <c r="C20" s="90" t="s">
        <v>3821</v>
      </c>
      <c r="D20" s="79" t="s">
        <v>198</v>
      </c>
      <c r="E20" s="13">
        <v>44424</v>
      </c>
      <c r="F20" s="77" t="s">
        <v>3181</v>
      </c>
      <c r="G20" s="13">
        <v>44428</v>
      </c>
      <c r="H20" s="78" t="s">
        <v>3182</v>
      </c>
      <c r="I20" s="15">
        <v>88</v>
      </c>
      <c r="J20" s="15">
        <v>34</v>
      </c>
      <c r="K20" s="15">
        <v>7</v>
      </c>
      <c r="L20" s="15">
        <v>2</v>
      </c>
      <c r="M20" s="84">
        <v>5.2359999999999998</v>
      </c>
      <c r="N20" s="73">
        <v>5</v>
      </c>
      <c r="O20" s="64">
        <v>3000</v>
      </c>
      <c r="P20" s="65">
        <f>Table22452368910111213141516171819202122242345678910111213141516171819202122232526272829[[#This Row],[PEMBULATAN]]*O20</f>
        <v>15000</v>
      </c>
    </row>
    <row r="21" spans="1:16" ht="39" customHeight="1" x14ac:dyDescent="0.2">
      <c r="A21" s="93"/>
      <c r="B21" s="76"/>
      <c r="C21" s="90" t="s">
        <v>3822</v>
      </c>
      <c r="D21" s="79" t="s">
        <v>198</v>
      </c>
      <c r="E21" s="13">
        <v>44424</v>
      </c>
      <c r="F21" s="77" t="s">
        <v>3181</v>
      </c>
      <c r="G21" s="13">
        <v>44428</v>
      </c>
      <c r="H21" s="78" t="s">
        <v>3182</v>
      </c>
      <c r="I21" s="15">
        <v>111</v>
      </c>
      <c r="J21" s="15">
        <v>16</v>
      </c>
      <c r="K21" s="15">
        <v>9</v>
      </c>
      <c r="L21" s="15">
        <v>1</v>
      </c>
      <c r="M21" s="84">
        <v>3.996</v>
      </c>
      <c r="N21" s="73">
        <v>4</v>
      </c>
      <c r="O21" s="64">
        <v>3000</v>
      </c>
      <c r="P21" s="65">
        <f>Table22452368910111213141516171819202122242345678910111213141516171819202122232526272829[[#This Row],[PEMBULATAN]]*O21</f>
        <v>12000</v>
      </c>
    </row>
    <row r="22" spans="1:16" ht="39" customHeight="1" x14ac:dyDescent="0.2">
      <c r="A22" s="93"/>
      <c r="B22" s="76"/>
      <c r="C22" s="90" t="s">
        <v>3823</v>
      </c>
      <c r="D22" s="79" t="s">
        <v>198</v>
      </c>
      <c r="E22" s="13">
        <v>44424</v>
      </c>
      <c r="F22" s="77" t="s">
        <v>3181</v>
      </c>
      <c r="G22" s="13">
        <v>44428</v>
      </c>
      <c r="H22" s="78" t="s">
        <v>3182</v>
      </c>
      <c r="I22" s="15">
        <v>70</v>
      </c>
      <c r="J22" s="15">
        <v>6</v>
      </c>
      <c r="K22" s="15">
        <v>6</v>
      </c>
      <c r="L22" s="15">
        <v>1</v>
      </c>
      <c r="M22" s="84">
        <v>0.63</v>
      </c>
      <c r="N22" s="73">
        <v>1</v>
      </c>
      <c r="O22" s="64">
        <v>3000</v>
      </c>
      <c r="P22" s="65">
        <f>Table22452368910111213141516171819202122242345678910111213141516171819202122232526272829[[#This Row],[PEMBULATAN]]*O22</f>
        <v>3000</v>
      </c>
    </row>
    <row r="23" spans="1:16" ht="39" customHeight="1" x14ac:dyDescent="0.2">
      <c r="A23" s="93"/>
      <c r="B23" s="76"/>
      <c r="C23" s="90" t="s">
        <v>3824</v>
      </c>
      <c r="D23" s="79" t="s">
        <v>198</v>
      </c>
      <c r="E23" s="13">
        <v>44424</v>
      </c>
      <c r="F23" s="77" t="s">
        <v>3181</v>
      </c>
      <c r="G23" s="13">
        <v>44428</v>
      </c>
      <c r="H23" s="78" t="s">
        <v>3182</v>
      </c>
      <c r="I23" s="15">
        <v>76</v>
      </c>
      <c r="J23" s="15">
        <v>53</v>
      </c>
      <c r="K23" s="15">
        <v>20</v>
      </c>
      <c r="L23" s="15">
        <v>8</v>
      </c>
      <c r="M23" s="84">
        <v>20.14</v>
      </c>
      <c r="N23" s="73">
        <v>20</v>
      </c>
      <c r="O23" s="64">
        <v>3000</v>
      </c>
      <c r="P23" s="65">
        <f>Table22452368910111213141516171819202122242345678910111213141516171819202122232526272829[[#This Row],[PEMBULATAN]]*O23</f>
        <v>60000</v>
      </c>
    </row>
    <row r="24" spans="1:16" ht="39" customHeight="1" x14ac:dyDescent="0.2">
      <c r="A24" s="93"/>
      <c r="B24" s="76"/>
      <c r="C24" s="90" t="s">
        <v>3825</v>
      </c>
      <c r="D24" s="79" t="s">
        <v>198</v>
      </c>
      <c r="E24" s="13">
        <v>44424</v>
      </c>
      <c r="F24" s="77" t="s">
        <v>3181</v>
      </c>
      <c r="G24" s="13">
        <v>44428</v>
      </c>
      <c r="H24" s="78" t="s">
        <v>3182</v>
      </c>
      <c r="I24" s="15">
        <v>85</v>
      </c>
      <c r="J24" s="15">
        <v>51</v>
      </c>
      <c r="K24" s="15">
        <v>17</v>
      </c>
      <c r="L24" s="15">
        <v>11</v>
      </c>
      <c r="M24" s="84">
        <v>18.423749999999998</v>
      </c>
      <c r="N24" s="73">
        <v>19</v>
      </c>
      <c r="O24" s="64">
        <v>3000</v>
      </c>
      <c r="P24" s="65">
        <f>Table22452368910111213141516171819202122242345678910111213141516171819202122232526272829[[#This Row],[PEMBULATAN]]*O24</f>
        <v>57000</v>
      </c>
    </row>
    <row r="25" spans="1:16" ht="39" customHeight="1" x14ac:dyDescent="0.2">
      <c r="A25" s="93"/>
      <c r="B25" s="76"/>
      <c r="C25" s="90" t="s">
        <v>3826</v>
      </c>
      <c r="D25" s="79" t="s">
        <v>198</v>
      </c>
      <c r="E25" s="13">
        <v>44424</v>
      </c>
      <c r="F25" s="77" t="s">
        <v>3181</v>
      </c>
      <c r="G25" s="13">
        <v>44428</v>
      </c>
      <c r="H25" s="78" t="s">
        <v>3182</v>
      </c>
      <c r="I25" s="15">
        <v>61</v>
      </c>
      <c r="J25" s="15">
        <v>34</v>
      </c>
      <c r="K25" s="15">
        <v>20</v>
      </c>
      <c r="L25" s="15">
        <v>5</v>
      </c>
      <c r="M25" s="84">
        <v>10.37</v>
      </c>
      <c r="N25" s="73">
        <v>11</v>
      </c>
      <c r="O25" s="64">
        <v>3000</v>
      </c>
      <c r="P25" s="65">
        <f>Table22452368910111213141516171819202122242345678910111213141516171819202122232526272829[[#This Row],[PEMBULATAN]]*O25</f>
        <v>33000</v>
      </c>
    </row>
    <row r="26" spans="1:16" ht="39" customHeight="1" x14ac:dyDescent="0.2">
      <c r="A26" s="93"/>
      <c r="B26" s="76"/>
      <c r="C26" s="90" t="s">
        <v>3827</v>
      </c>
      <c r="D26" s="79" t="s">
        <v>198</v>
      </c>
      <c r="E26" s="13">
        <v>44424</v>
      </c>
      <c r="F26" s="77" t="s">
        <v>3181</v>
      </c>
      <c r="G26" s="13">
        <v>44428</v>
      </c>
      <c r="H26" s="78" t="s">
        <v>3182</v>
      </c>
      <c r="I26" s="15">
        <v>66</v>
      </c>
      <c r="J26" s="15">
        <v>50</v>
      </c>
      <c r="K26" s="15">
        <v>27</v>
      </c>
      <c r="L26" s="15">
        <v>9</v>
      </c>
      <c r="M26" s="84">
        <v>22.274999999999999</v>
      </c>
      <c r="N26" s="73">
        <v>22</v>
      </c>
      <c r="O26" s="64">
        <v>3000</v>
      </c>
      <c r="P26" s="65">
        <f>Table22452368910111213141516171819202122242345678910111213141516171819202122232526272829[[#This Row],[PEMBULATAN]]*O26</f>
        <v>66000</v>
      </c>
    </row>
    <row r="27" spans="1:16" ht="39" customHeight="1" x14ac:dyDescent="0.2">
      <c r="A27" s="93"/>
      <c r="B27" s="76"/>
      <c r="C27" s="90" t="s">
        <v>3828</v>
      </c>
      <c r="D27" s="79" t="s">
        <v>198</v>
      </c>
      <c r="E27" s="13">
        <v>44424</v>
      </c>
      <c r="F27" s="77" t="s">
        <v>3181</v>
      </c>
      <c r="G27" s="13">
        <v>44428</v>
      </c>
      <c r="H27" s="78" t="s">
        <v>3182</v>
      </c>
      <c r="I27" s="15">
        <v>90</v>
      </c>
      <c r="J27" s="15">
        <v>52</v>
      </c>
      <c r="K27" s="15">
        <v>33</v>
      </c>
      <c r="L27" s="15">
        <v>18</v>
      </c>
      <c r="M27" s="84">
        <v>38.61</v>
      </c>
      <c r="N27" s="73">
        <v>39</v>
      </c>
      <c r="O27" s="64">
        <v>3000</v>
      </c>
      <c r="P27" s="65">
        <f>Table22452368910111213141516171819202122242345678910111213141516171819202122232526272829[[#This Row],[PEMBULATAN]]*O27</f>
        <v>117000</v>
      </c>
    </row>
    <row r="28" spans="1:16" ht="39" customHeight="1" x14ac:dyDescent="0.2">
      <c r="A28" s="93"/>
      <c r="B28" s="76"/>
      <c r="C28" s="90" t="s">
        <v>3829</v>
      </c>
      <c r="D28" s="79" t="s">
        <v>198</v>
      </c>
      <c r="E28" s="13">
        <v>44424</v>
      </c>
      <c r="F28" s="77" t="s">
        <v>3181</v>
      </c>
      <c r="G28" s="13">
        <v>44428</v>
      </c>
      <c r="H28" s="78" t="s">
        <v>3182</v>
      </c>
      <c r="I28" s="15">
        <v>92</v>
      </c>
      <c r="J28" s="15">
        <v>52</v>
      </c>
      <c r="K28" s="15">
        <v>33</v>
      </c>
      <c r="L28" s="15">
        <v>11</v>
      </c>
      <c r="M28" s="84">
        <v>39.468000000000004</v>
      </c>
      <c r="N28" s="73">
        <v>40</v>
      </c>
      <c r="O28" s="64">
        <v>3000</v>
      </c>
      <c r="P28" s="65">
        <f>Table22452368910111213141516171819202122242345678910111213141516171819202122232526272829[[#This Row],[PEMBULATAN]]*O28</f>
        <v>120000</v>
      </c>
    </row>
    <row r="29" spans="1:16" ht="39" customHeight="1" x14ac:dyDescent="0.2">
      <c r="A29" s="93"/>
      <c r="B29" s="76"/>
      <c r="C29" s="90" t="s">
        <v>3830</v>
      </c>
      <c r="D29" s="79" t="s">
        <v>198</v>
      </c>
      <c r="E29" s="13">
        <v>44424</v>
      </c>
      <c r="F29" s="77" t="s">
        <v>3181</v>
      </c>
      <c r="G29" s="13">
        <v>44428</v>
      </c>
      <c r="H29" s="78" t="s">
        <v>3182</v>
      </c>
      <c r="I29" s="15">
        <v>90</v>
      </c>
      <c r="J29" s="15">
        <v>52</v>
      </c>
      <c r="K29" s="15">
        <v>32</v>
      </c>
      <c r="L29" s="15">
        <v>18</v>
      </c>
      <c r="M29" s="84">
        <v>37.44</v>
      </c>
      <c r="N29" s="73">
        <v>38</v>
      </c>
      <c r="O29" s="64">
        <v>3000</v>
      </c>
      <c r="P29" s="65">
        <f>Table22452368910111213141516171819202122242345678910111213141516171819202122232526272829[[#This Row],[PEMBULATAN]]*O29</f>
        <v>114000</v>
      </c>
    </row>
    <row r="30" spans="1:16" ht="39" customHeight="1" x14ac:dyDescent="0.2">
      <c r="A30" s="93"/>
      <c r="B30" s="76"/>
      <c r="C30" s="90" t="s">
        <v>3831</v>
      </c>
      <c r="D30" s="79" t="s">
        <v>198</v>
      </c>
      <c r="E30" s="13">
        <v>44424</v>
      </c>
      <c r="F30" s="77" t="s">
        <v>3181</v>
      </c>
      <c r="G30" s="13">
        <v>44428</v>
      </c>
      <c r="H30" s="78" t="s">
        <v>3182</v>
      </c>
      <c r="I30" s="15">
        <v>64</v>
      </c>
      <c r="J30" s="15">
        <v>55</v>
      </c>
      <c r="K30" s="15">
        <v>26</v>
      </c>
      <c r="L30" s="15">
        <v>10</v>
      </c>
      <c r="M30" s="84">
        <v>22.88</v>
      </c>
      <c r="N30" s="73">
        <v>23</v>
      </c>
      <c r="O30" s="64">
        <v>3000</v>
      </c>
      <c r="P30" s="65">
        <f>Table22452368910111213141516171819202122242345678910111213141516171819202122232526272829[[#This Row],[PEMBULATAN]]*O30</f>
        <v>69000</v>
      </c>
    </row>
    <row r="31" spans="1:16" ht="39" customHeight="1" x14ac:dyDescent="0.2">
      <c r="A31" s="93"/>
      <c r="B31" s="76"/>
      <c r="C31" s="90" t="s">
        <v>3832</v>
      </c>
      <c r="D31" s="79" t="s">
        <v>198</v>
      </c>
      <c r="E31" s="13">
        <v>44424</v>
      </c>
      <c r="F31" s="77" t="s">
        <v>3181</v>
      </c>
      <c r="G31" s="13">
        <v>44428</v>
      </c>
      <c r="H31" s="78" t="s">
        <v>3182</v>
      </c>
      <c r="I31" s="15">
        <v>92</v>
      </c>
      <c r="J31" s="15">
        <v>57</v>
      </c>
      <c r="K31" s="15">
        <v>32</v>
      </c>
      <c r="L31" s="15">
        <v>18</v>
      </c>
      <c r="M31" s="84">
        <v>41.951999999999998</v>
      </c>
      <c r="N31" s="73">
        <v>42</v>
      </c>
      <c r="O31" s="64">
        <v>3000</v>
      </c>
      <c r="P31" s="65">
        <f>Table22452368910111213141516171819202122242345678910111213141516171819202122232526272829[[#This Row],[PEMBULATAN]]*O31</f>
        <v>126000</v>
      </c>
    </row>
    <row r="32" spans="1:16" ht="39" customHeight="1" x14ac:dyDescent="0.2">
      <c r="A32" s="93"/>
      <c r="B32" s="76"/>
      <c r="C32" s="90" t="s">
        <v>3833</v>
      </c>
      <c r="D32" s="79" t="s">
        <v>198</v>
      </c>
      <c r="E32" s="13">
        <v>44424</v>
      </c>
      <c r="F32" s="77" t="s">
        <v>3181</v>
      </c>
      <c r="G32" s="13">
        <v>44428</v>
      </c>
      <c r="H32" s="78" t="s">
        <v>3182</v>
      </c>
      <c r="I32" s="15">
        <v>51</v>
      </c>
      <c r="J32" s="15">
        <v>37</v>
      </c>
      <c r="K32" s="15">
        <v>15</v>
      </c>
      <c r="L32" s="15">
        <v>3</v>
      </c>
      <c r="M32" s="84">
        <v>7.0762499999999999</v>
      </c>
      <c r="N32" s="73">
        <v>7</v>
      </c>
      <c r="O32" s="64">
        <v>3000</v>
      </c>
      <c r="P32" s="65">
        <f>Table22452368910111213141516171819202122242345678910111213141516171819202122232526272829[[#This Row],[PEMBULATAN]]*O32</f>
        <v>21000</v>
      </c>
    </row>
    <row r="33" spans="1:16" ht="39" customHeight="1" x14ac:dyDescent="0.2">
      <c r="A33" s="93"/>
      <c r="B33" s="76"/>
      <c r="C33" s="90" t="s">
        <v>3834</v>
      </c>
      <c r="D33" s="79" t="s">
        <v>198</v>
      </c>
      <c r="E33" s="13">
        <v>44424</v>
      </c>
      <c r="F33" s="77" t="s">
        <v>3181</v>
      </c>
      <c r="G33" s="13">
        <v>44428</v>
      </c>
      <c r="H33" s="78" t="s">
        <v>3182</v>
      </c>
      <c r="I33" s="15">
        <v>47</v>
      </c>
      <c r="J33" s="15">
        <v>43</v>
      </c>
      <c r="K33" s="15">
        <v>23</v>
      </c>
      <c r="L33" s="15">
        <v>4</v>
      </c>
      <c r="M33" s="84">
        <v>11.620749999999999</v>
      </c>
      <c r="N33" s="73">
        <v>12</v>
      </c>
      <c r="O33" s="64">
        <v>3000</v>
      </c>
      <c r="P33" s="65">
        <f>Table22452368910111213141516171819202122242345678910111213141516171819202122232526272829[[#This Row],[PEMBULATAN]]*O33</f>
        <v>36000</v>
      </c>
    </row>
    <row r="34" spans="1:16" ht="39" customHeight="1" x14ac:dyDescent="0.2">
      <c r="A34" s="93"/>
      <c r="B34" s="76"/>
      <c r="C34" s="90" t="s">
        <v>3835</v>
      </c>
      <c r="D34" s="79" t="s">
        <v>198</v>
      </c>
      <c r="E34" s="13">
        <v>44424</v>
      </c>
      <c r="F34" s="77" t="s">
        <v>3181</v>
      </c>
      <c r="G34" s="13">
        <v>44428</v>
      </c>
      <c r="H34" s="78" t="s">
        <v>3182</v>
      </c>
      <c r="I34" s="15">
        <v>54</v>
      </c>
      <c r="J34" s="15">
        <v>52</v>
      </c>
      <c r="K34" s="15">
        <v>31</v>
      </c>
      <c r="L34" s="15">
        <v>10</v>
      </c>
      <c r="M34" s="84">
        <v>21.762</v>
      </c>
      <c r="N34" s="73">
        <v>22</v>
      </c>
      <c r="O34" s="64">
        <v>3000</v>
      </c>
      <c r="P34" s="65">
        <f>Table22452368910111213141516171819202122242345678910111213141516171819202122232526272829[[#This Row],[PEMBULATAN]]*O34</f>
        <v>66000</v>
      </c>
    </row>
    <row r="35" spans="1:16" ht="39" customHeight="1" x14ac:dyDescent="0.2">
      <c r="A35" s="93"/>
      <c r="B35" s="76"/>
      <c r="C35" s="90" t="s">
        <v>3836</v>
      </c>
      <c r="D35" s="79" t="s">
        <v>198</v>
      </c>
      <c r="E35" s="13">
        <v>44424</v>
      </c>
      <c r="F35" s="77" t="s">
        <v>3181</v>
      </c>
      <c r="G35" s="13">
        <v>44428</v>
      </c>
      <c r="H35" s="78" t="s">
        <v>3182</v>
      </c>
      <c r="I35" s="15">
        <v>96</v>
      </c>
      <c r="J35" s="15">
        <v>56</v>
      </c>
      <c r="K35" s="15">
        <v>27</v>
      </c>
      <c r="L35" s="15">
        <v>29</v>
      </c>
      <c r="M35" s="84">
        <v>36.287999999999997</v>
      </c>
      <c r="N35" s="73">
        <v>36</v>
      </c>
      <c r="O35" s="64">
        <v>3000</v>
      </c>
      <c r="P35" s="65">
        <f>Table22452368910111213141516171819202122242345678910111213141516171819202122232526272829[[#This Row],[PEMBULATAN]]*O35</f>
        <v>108000</v>
      </c>
    </row>
    <row r="36" spans="1:16" ht="39" customHeight="1" x14ac:dyDescent="0.2">
      <c r="A36" s="93"/>
      <c r="B36" s="76"/>
      <c r="C36" s="90" t="s">
        <v>3837</v>
      </c>
      <c r="D36" s="79" t="s">
        <v>198</v>
      </c>
      <c r="E36" s="13">
        <v>44424</v>
      </c>
      <c r="F36" s="77" t="s">
        <v>3181</v>
      </c>
      <c r="G36" s="13">
        <v>44428</v>
      </c>
      <c r="H36" s="78" t="s">
        <v>3182</v>
      </c>
      <c r="I36" s="15">
        <v>83</v>
      </c>
      <c r="J36" s="15">
        <v>52</v>
      </c>
      <c r="K36" s="15">
        <v>31</v>
      </c>
      <c r="L36" s="15">
        <v>20</v>
      </c>
      <c r="M36" s="84">
        <v>33.448999999999998</v>
      </c>
      <c r="N36" s="73">
        <v>34</v>
      </c>
      <c r="O36" s="64">
        <v>3000</v>
      </c>
      <c r="P36" s="65">
        <f>Table22452368910111213141516171819202122242345678910111213141516171819202122232526272829[[#This Row],[PEMBULATAN]]*O36</f>
        <v>102000</v>
      </c>
    </row>
    <row r="37" spans="1:16" ht="39" customHeight="1" x14ac:dyDescent="0.2">
      <c r="A37" s="93"/>
      <c r="B37" s="76"/>
      <c r="C37" s="90" t="s">
        <v>3838</v>
      </c>
      <c r="D37" s="79" t="s">
        <v>198</v>
      </c>
      <c r="E37" s="13">
        <v>44424</v>
      </c>
      <c r="F37" s="77" t="s">
        <v>3181</v>
      </c>
      <c r="G37" s="13">
        <v>44428</v>
      </c>
      <c r="H37" s="78" t="s">
        <v>3182</v>
      </c>
      <c r="I37" s="15">
        <v>53</v>
      </c>
      <c r="J37" s="15">
        <v>50</v>
      </c>
      <c r="K37" s="15">
        <v>17</v>
      </c>
      <c r="L37" s="15">
        <v>5</v>
      </c>
      <c r="M37" s="84">
        <v>11.262499999999999</v>
      </c>
      <c r="N37" s="73">
        <v>11</v>
      </c>
      <c r="O37" s="64">
        <v>3000</v>
      </c>
      <c r="P37" s="65">
        <f>Table22452368910111213141516171819202122242345678910111213141516171819202122232526272829[[#This Row],[PEMBULATAN]]*O37</f>
        <v>33000</v>
      </c>
    </row>
    <row r="38" spans="1:16" ht="39" customHeight="1" x14ac:dyDescent="0.2">
      <c r="A38" s="93"/>
      <c r="B38" s="76"/>
      <c r="C38" s="90" t="s">
        <v>3839</v>
      </c>
      <c r="D38" s="79" t="s">
        <v>198</v>
      </c>
      <c r="E38" s="13">
        <v>44424</v>
      </c>
      <c r="F38" s="77" t="s">
        <v>3181</v>
      </c>
      <c r="G38" s="13">
        <v>44428</v>
      </c>
      <c r="H38" s="78" t="s">
        <v>3182</v>
      </c>
      <c r="I38" s="15">
        <v>54</v>
      </c>
      <c r="J38" s="15">
        <v>60</v>
      </c>
      <c r="K38" s="15">
        <v>20</v>
      </c>
      <c r="L38" s="15">
        <v>9</v>
      </c>
      <c r="M38" s="84">
        <v>16.2</v>
      </c>
      <c r="N38" s="73">
        <v>16</v>
      </c>
      <c r="O38" s="64">
        <v>3000</v>
      </c>
      <c r="P38" s="65">
        <f>Table22452368910111213141516171819202122242345678910111213141516171819202122232526272829[[#This Row],[PEMBULATAN]]*O38</f>
        <v>48000</v>
      </c>
    </row>
    <row r="39" spans="1:16" ht="39" customHeight="1" x14ac:dyDescent="0.2">
      <c r="A39" s="93"/>
      <c r="B39" s="76"/>
      <c r="C39" s="90" t="s">
        <v>3840</v>
      </c>
      <c r="D39" s="79" t="s">
        <v>198</v>
      </c>
      <c r="E39" s="13">
        <v>44424</v>
      </c>
      <c r="F39" s="77" t="s">
        <v>3181</v>
      </c>
      <c r="G39" s="13">
        <v>44428</v>
      </c>
      <c r="H39" s="78" t="s">
        <v>3182</v>
      </c>
      <c r="I39" s="15">
        <v>12</v>
      </c>
      <c r="J39" s="15">
        <v>55</v>
      </c>
      <c r="K39" s="15">
        <v>12</v>
      </c>
      <c r="L39" s="15">
        <v>5</v>
      </c>
      <c r="M39" s="84">
        <v>1.98</v>
      </c>
      <c r="N39" s="73">
        <v>5</v>
      </c>
      <c r="O39" s="64">
        <v>3000</v>
      </c>
      <c r="P39" s="65">
        <f>Table22452368910111213141516171819202122242345678910111213141516171819202122232526272829[[#This Row],[PEMBULATAN]]*O39</f>
        <v>15000</v>
      </c>
    </row>
    <row r="40" spans="1:16" ht="39" customHeight="1" x14ac:dyDescent="0.2">
      <c r="A40" s="93"/>
      <c r="B40" s="76"/>
      <c r="C40" s="90" t="s">
        <v>3841</v>
      </c>
      <c r="D40" s="79" t="s">
        <v>198</v>
      </c>
      <c r="E40" s="13">
        <v>44424</v>
      </c>
      <c r="F40" s="77" t="s">
        <v>3181</v>
      </c>
      <c r="G40" s="13">
        <v>44428</v>
      </c>
      <c r="H40" s="78" t="s">
        <v>3182</v>
      </c>
      <c r="I40" s="15">
        <v>52</v>
      </c>
      <c r="J40" s="15">
        <v>40</v>
      </c>
      <c r="K40" s="15">
        <v>12</v>
      </c>
      <c r="L40" s="15">
        <v>3</v>
      </c>
      <c r="M40" s="84">
        <v>6.24</v>
      </c>
      <c r="N40" s="73">
        <v>6</v>
      </c>
      <c r="O40" s="64">
        <v>3000</v>
      </c>
      <c r="P40" s="65">
        <f>Table22452368910111213141516171819202122242345678910111213141516171819202122232526272829[[#This Row],[PEMBULATAN]]*O40</f>
        <v>18000</v>
      </c>
    </row>
    <row r="41" spans="1:16" ht="39" customHeight="1" x14ac:dyDescent="0.2">
      <c r="A41" s="93"/>
      <c r="B41" s="76"/>
      <c r="C41" s="90" t="s">
        <v>3842</v>
      </c>
      <c r="D41" s="79" t="s">
        <v>198</v>
      </c>
      <c r="E41" s="13">
        <v>44424</v>
      </c>
      <c r="F41" s="77" t="s">
        <v>3181</v>
      </c>
      <c r="G41" s="13">
        <v>44428</v>
      </c>
      <c r="H41" s="78" t="s">
        <v>3182</v>
      </c>
      <c r="I41" s="15">
        <v>52</v>
      </c>
      <c r="J41" s="15">
        <v>40</v>
      </c>
      <c r="K41" s="15">
        <v>12</v>
      </c>
      <c r="L41" s="15">
        <v>2</v>
      </c>
      <c r="M41" s="84">
        <v>6.24</v>
      </c>
      <c r="N41" s="73">
        <v>6</v>
      </c>
      <c r="O41" s="64">
        <v>3000</v>
      </c>
      <c r="P41" s="65">
        <f>Table22452368910111213141516171819202122242345678910111213141516171819202122232526272829[[#This Row],[PEMBULATAN]]*O41</f>
        <v>18000</v>
      </c>
    </row>
    <row r="42" spans="1:16" ht="39" customHeight="1" x14ac:dyDescent="0.2">
      <c r="A42" s="93"/>
      <c r="B42" s="76"/>
      <c r="C42" s="90" t="s">
        <v>3843</v>
      </c>
      <c r="D42" s="79" t="s">
        <v>198</v>
      </c>
      <c r="E42" s="13">
        <v>44424</v>
      </c>
      <c r="F42" s="77" t="s">
        <v>3181</v>
      </c>
      <c r="G42" s="13">
        <v>44428</v>
      </c>
      <c r="H42" s="78" t="s">
        <v>3182</v>
      </c>
      <c r="I42" s="15">
        <v>52</v>
      </c>
      <c r="J42" s="15">
        <v>30</v>
      </c>
      <c r="K42" s="15">
        <v>20</v>
      </c>
      <c r="L42" s="15">
        <v>5</v>
      </c>
      <c r="M42" s="84">
        <v>7.8</v>
      </c>
      <c r="N42" s="73">
        <v>8</v>
      </c>
      <c r="O42" s="64">
        <v>3000</v>
      </c>
      <c r="P42" s="65">
        <f>Table22452368910111213141516171819202122242345678910111213141516171819202122232526272829[[#This Row],[PEMBULATAN]]*O42</f>
        <v>24000</v>
      </c>
    </row>
    <row r="43" spans="1:16" ht="39" customHeight="1" x14ac:dyDescent="0.2">
      <c r="A43" s="93"/>
      <c r="B43" s="76"/>
      <c r="C43" s="90" t="s">
        <v>3844</v>
      </c>
      <c r="D43" s="79" t="s">
        <v>198</v>
      </c>
      <c r="E43" s="13">
        <v>44424</v>
      </c>
      <c r="F43" s="77" t="s">
        <v>3181</v>
      </c>
      <c r="G43" s="13">
        <v>44428</v>
      </c>
      <c r="H43" s="78" t="s">
        <v>3182</v>
      </c>
      <c r="I43" s="15">
        <v>52</v>
      </c>
      <c r="J43" s="15">
        <v>41</v>
      </c>
      <c r="K43" s="15">
        <v>32</v>
      </c>
      <c r="L43" s="15">
        <v>7</v>
      </c>
      <c r="M43" s="84">
        <v>17.056000000000001</v>
      </c>
      <c r="N43" s="73">
        <v>17</v>
      </c>
      <c r="O43" s="64">
        <v>3000</v>
      </c>
      <c r="P43" s="65">
        <f>Table22452368910111213141516171819202122242345678910111213141516171819202122232526272829[[#This Row],[PEMBULATAN]]*O43</f>
        <v>51000</v>
      </c>
    </row>
    <row r="44" spans="1:16" ht="39" customHeight="1" x14ac:dyDescent="0.2">
      <c r="A44" s="93"/>
      <c r="B44" s="76"/>
      <c r="C44" s="90" t="s">
        <v>3845</v>
      </c>
      <c r="D44" s="79" t="s">
        <v>198</v>
      </c>
      <c r="E44" s="13">
        <v>44424</v>
      </c>
      <c r="F44" s="77" t="s">
        <v>3181</v>
      </c>
      <c r="G44" s="13">
        <v>44428</v>
      </c>
      <c r="H44" s="78" t="s">
        <v>3182</v>
      </c>
      <c r="I44" s="15">
        <v>70</v>
      </c>
      <c r="J44" s="15">
        <v>65</v>
      </c>
      <c r="K44" s="15">
        <v>16</v>
      </c>
      <c r="L44" s="15">
        <v>6</v>
      </c>
      <c r="M44" s="84">
        <v>18.2</v>
      </c>
      <c r="N44" s="73">
        <v>18</v>
      </c>
      <c r="O44" s="64">
        <v>3000</v>
      </c>
      <c r="P44" s="65">
        <f>Table22452368910111213141516171819202122242345678910111213141516171819202122232526272829[[#This Row],[PEMBULATAN]]*O44</f>
        <v>54000</v>
      </c>
    </row>
    <row r="45" spans="1:16" ht="39" customHeight="1" x14ac:dyDescent="0.2">
      <c r="A45" s="93"/>
      <c r="B45" s="76"/>
      <c r="C45" s="90" t="s">
        <v>3846</v>
      </c>
      <c r="D45" s="79" t="s">
        <v>198</v>
      </c>
      <c r="E45" s="13">
        <v>44424</v>
      </c>
      <c r="F45" s="77" t="s">
        <v>3181</v>
      </c>
      <c r="G45" s="13">
        <v>44428</v>
      </c>
      <c r="H45" s="78" t="s">
        <v>3182</v>
      </c>
      <c r="I45" s="15">
        <v>30</v>
      </c>
      <c r="J45" s="15">
        <v>30</v>
      </c>
      <c r="K45" s="15">
        <v>15</v>
      </c>
      <c r="L45" s="15">
        <v>3</v>
      </c>
      <c r="M45" s="84">
        <v>3.375</v>
      </c>
      <c r="N45" s="73">
        <v>4</v>
      </c>
      <c r="O45" s="64">
        <v>3000</v>
      </c>
      <c r="P45" s="65">
        <f>Table22452368910111213141516171819202122242345678910111213141516171819202122232526272829[[#This Row],[PEMBULATAN]]*O45</f>
        <v>12000</v>
      </c>
    </row>
    <row r="46" spans="1:16" ht="39" customHeight="1" x14ac:dyDescent="0.2">
      <c r="A46" s="93"/>
      <c r="B46" s="76"/>
      <c r="C46" s="90" t="s">
        <v>3847</v>
      </c>
      <c r="D46" s="79" t="s">
        <v>198</v>
      </c>
      <c r="E46" s="13">
        <v>44424</v>
      </c>
      <c r="F46" s="77" t="s">
        <v>3181</v>
      </c>
      <c r="G46" s="13">
        <v>44428</v>
      </c>
      <c r="H46" s="78" t="s">
        <v>3182</v>
      </c>
      <c r="I46" s="15">
        <v>83</v>
      </c>
      <c r="J46" s="15">
        <v>61</v>
      </c>
      <c r="K46" s="15">
        <v>32</v>
      </c>
      <c r="L46" s="15">
        <v>11</v>
      </c>
      <c r="M46" s="84">
        <v>40.503999999999998</v>
      </c>
      <c r="N46" s="73">
        <v>41</v>
      </c>
      <c r="O46" s="64">
        <v>3000</v>
      </c>
      <c r="P46" s="65">
        <f>Table22452368910111213141516171819202122242345678910111213141516171819202122232526272829[[#This Row],[PEMBULATAN]]*O46</f>
        <v>123000</v>
      </c>
    </row>
    <row r="47" spans="1:16" ht="39" customHeight="1" x14ac:dyDescent="0.2">
      <c r="A47" s="93"/>
      <c r="B47" s="76"/>
      <c r="C47" s="90" t="s">
        <v>3848</v>
      </c>
      <c r="D47" s="79" t="s">
        <v>198</v>
      </c>
      <c r="E47" s="13">
        <v>44424</v>
      </c>
      <c r="F47" s="77" t="s">
        <v>3181</v>
      </c>
      <c r="G47" s="13">
        <v>44428</v>
      </c>
      <c r="H47" s="78" t="s">
        <v>3182</v>
      </c>
      <c r="I47" s="15">
        <v>27</v>
      </c>
      <c r="J47" s="15">
        <v>21</v>
      </c>
      <c r="K47" s="15">
        <v>12</v>
      </c>
      <c r="L47" s="15">
        <v>2</v>
      </c>
      <c r="M47" s="84">
        <v>1.7010000000000001</v>
      </c>
      <c r="N47" s="73">
        <v>2</v>
      </c>
      <c r="O47" s="64">
        <v>3000</v>
      </c>
      <c r="P47" s="65">
        <f>Table22452368910111213141516171819202122242345678910111213141516171819202122232526272829[[#This Row],[PEMBULATAN]]*O47</f>
        <v>6000</v>
      </c>
    </row>
    <row r="48" spans="1:16" ht="39" customHeight="1" x14ac:dyDescent="0.2">
      <c r="A48" s="93"/>
      <c r="B48" s="76"/>
      <c r="C48" s="90" t="s">
        <v>3849</v>
      </c>
      <c r="D48" s="79" t="s">
        <v>198</v>
      </c>
      <c r="E48" s="13">
        <v>44424</v>
      </c>
      <c r="F48" s="77" t="s">
        <v>3181</v>
      </c>
      <c r="G48" s="13">
        <v>44428</v>
      </c>
      <c r="H48" s="78" t="s">
        <v>3182</v>
      </c>
      <c r="I48" s="15">
        <v>60</v>
      </c>
      <c r="J48" s="15">
        <v>41</v>
      </c>
      <c r="K48" s="15">
        <v>12</v>
      </c>
      <c r="L48" s="15">
        <v>9</v>
      </c>
      <c r="M48" s="84">
        <v>7.38</v>
      </c>
      <c r="N48" s="73">
        <v>9</v>
      </c>
      <c r="O48" s="64">
        <v>3000</v>
      </c>
      <c r="P48" s="65">
        <f>Table22452368910111213141516171819202122242345678910111213141516171819202122232526272829[[#This Row],[PEMBULATAN]]*O48</f>
        <v>27000</v>
      </c>
    </row>
    <row r="49" spans="1:16" ht="39" customHeight="1" x14ac:dyDescent="0.2">
      <c r="A49" s="93"/>
      <c r="B49" s="76"/>
      <c r="C49" s="90" t="s">
        <v>3850</v>
      </c>
      <c r="D49" s="79" t="s">
        <v>198</v>
      </c>
      <c r="E49" s="13">
        <v>44424</v>
      </c>
      <c r="F49" s="77" t="s">
        <v>3181</v>
      </c>
      <c r="G49" s="13">
        <v>44428</v>
      </c>
      <c r="H49" s="78" t="s">
        <v>3182</v>
      </c>
      <c r="I49" s="15">
        <v>62</v>
      </c>
      <c r="J49" s="15">
        <v>62</v>
      </c>
      <c r="K49" s="15">
        <v>12</v>
      </c>
      <c r="L49" s="15">
        <v>2</v>
      </c>
      <c r="M49" s="84">
        <v>11.532</v>
      </c>
      <c r="N49" s="73">
        <v>12</v>
      </c>
      <c r="O49" s="64">
        <v>3000</v>
      </c>
      <c r="P49" s="65">
        <f>Table22452368910111213141516171819202122242345678910111213141516171819202122232526272829[[#This Row],[PEMBULATAN]]*O49</f>
        <v>36000</v>
      </c>
    </row>
    <row r="50" spans="1:16" ht="39" customHeight="1" x14ac:dyDescent="0.2">
      <c r="A50" s="93"/>
      <c r="B50" s="76"/>
      <c r="C50" s="90" t="s">
        <v>3851</v>
      </c>
      <c r="D50" s="79" t="s">
        <v>198</v>
      </c>
      <c r="E50" s="13">
        <v>44424</v>
      </c>
      <c r="F50" s="77" t="s">
        <v>3181</v>
      </c>
      <c r="G50" s="13">
        <v>44428</v>
      </c>
      <c r="H50" s="78" t="s">
        <v>3182</v>
      </c>
      <c r="I50" s="15">
        <v>91</v>
      </c>
      <c r="J50" s="15">
        <v>61</v>
      </c>
      <c r="K50" s="15">
        <v>34</v>
      </c>
      <c r="L50" s="15">
        <v>12</v>
      </c>
      <c r="M50" s="84">
        <v>47.183500000000002</v>
      </c>
      <c r="N50" s="73">
        <v>47</v>
      </c>
      <c r="O50" s="64">
        <v>3000</v>
      </c>
      <c r="P50" s="65">
        <f>Table22452368910111213141516171819202122242345678910111213141516171819202122232526272829[[#This Row],[PEMBULATAN]]*O50</f>
        <v>141000</v>
      </c>
    </row>
    <row r="51" spans="1:16" ht="39" customHeight="1" x14ac:dyDescent="0.2">
      <c r="A51" s="93"/>
      <c r="B51" s="76"/>
      <c r="C51" s="90" t="s">
        <v>3852</v>
      </c>
      <c r="D51" s="79" t="s">
        <v>198</v>
      </c>
      <c r="E51" s="13">
        <v>44424</v>
      </c>
      <c r="F51" s="77" t="s">
        <v>3181</v>
      </c>
      <c r="G51" s="13">
        <v>44428</v>
      </c>
      <c r="H51" s="78" t="s">
        <v>3182</v>
      </c>
      <c r="I51" s="15">
        <v>91</v>
      </c>
      <c r="J51" s="15">
        <v>51</v>
      </c>
      <c r="K51" s="15">
        <v>38</v>
      </c>
      <c r="L51" s="15">
        <v>20</v>
      </c>
      <c r="M51" s="84">
        <v>44.089500000000001</v>
      </c>
      <c r="N51" s="73">
        <v>44</v>
      </c>
      <c r="O51" s="64">
        <v>3000</v>
      </c>
      <c r="P51" s="65">
        <f>Table22452368910111213141516171819202122242345678910111213141516171819202122232526272829[[#This Row],[PEMBULATAN]]*O51</f>
        <v>132000</v>
      </c>
    </row>
    <row r="52" spans="1:16" ht="39" customHeight="1" x14ac:dyDescent="0.2">
      <c r="A52" s="93"/>
      <c r="B52" s="76"/>
      <c r="C52" s="90" t="s">
        <v>3853</v>
      </c>
      <c r="D52" s="79" t="s">
        <v>198</v>
      </c>
      <c r="E52" s="13">
        <v>44424</v>
      </c>
      <c r="F52" s="77" t="s">
        <v>3181</v>
      </c>
      <c r="G52" s="13">
        <v>44428</v>
      </c>
      <c r="H52" s="78" t="s">
        <v>3182</v>
      </c>
      <c r="I52" s="15">
        <v>42</v>
      </c>
      <c r="J52" s="15">
        <v>51</v>
      </c>
      <c r="K52" s="15">
        <v>22</v>
      </c>
      <c r="L52" s="15">
        <v>6</v>
      </c>
      <c r="M52" s="84">
        <v>11.781000000000001</v>
      </c>
      <c r="N52" s="73">
        <v>12</v>
      </c>
      <c r="O52" s="64">
        <v>3000</v>
      </c>
      <c r="P52" s="65">
        <f>Table22452368910111213141516171819202122242345678910111213141516171819202122232526272829[[#This Row],[PEMBULATAN]]*O52</f>
        <v>36000</v>
      </c>
    </row>
    <row r="53" spans="1:16" ht="39" customHeight="1" x14ac:dyDescent="0.2">
      <c r="A53" s="93"/>
      <c r="B53" s="76"/>
      <c r="C53" s="90" t="s">
        <v>3854</v>
      </c>
      <c r="D53" s="79" t="s">
        <v>198</v>
      </c>
      <c r="E53" s="13">
        <v>44424</v>
      </c>
      <c r="F53" s="77" t="s">
        <v>3181</v>
      </c>
      <c r="G53" s="13">
        <v>44428</v>
      </c>
      <c r="H53" s="78" t="s">
        <v>3182</v>
      </c>
      <c r="I53" s="15">
        <v>93</v>
      </c>
      <c r="J53" s="15">
        <v>63</v>
      </c>
      <c r="K53" s="15">
        <v>32</v>
      </c>
      <c r="L53" s="15">
        <v>24</v>
      </c>
      <c r="M53" s="84">
        <v>46.872</v>
      </c>
      <c r="N53" s="73">
        <v>47</v>
      </c>
      <c r="O53" s="64">
        <v>3000</v>
      </c>
      <c r="P53" s="65">
        <f>Table22452368910111213141516171819202122242345678910111213141516171819202122232526272829[[#This Row],[PEMBULATAN]]*O53</f>
        <v>141000</v>
      </c>
    </row>
    <row r="54" spans="1:16" ht="39" customHeight="1" x14ac:dyDescent="0.2">
      <c r="A54" s="93"/>
      <c r="B54" s="76"/>
      <c r="C54" s="90" t="s">
        <v>3855</v>
      </c>
      <c r="D54" s="79" t="s">
        <v>198</v>
      </c>
      <c r="E54" s="13">
        <v>44424</v>
      </c>
      <c r="F54" s="77" t="s">
        <v>3181</v>
      </c>
      <c r="G54" s="13">
        <v>44428</v>
      </c>
      <c r="H54" s="78" t="s">
        <v>3182</v>
      </c>
      <c r="I54" s="15">
        <v>16</v>
      </c>
      <c r="J54" s="15">
        <v>20</v>
      </c>
      <c r="K54" s="15">
        <v>25</v>
      </c>
      <c r="L54" s="15">
        <v>5</v>
      </c>
      <c r="M54" s="84">
        <v>2</v>
      </c>
      <c r="N54" s="73">
        <v>5</v>
      </c>
      <c r="O54" s="64">
        <v>3000</v>
      </c>
      <c r="P54" s="65">
        <f>Table22452368910111213141516171819202122242345678910111213141516171819202122232526272829[[#This Row],[PEMBULATAN]]*O54</f>
        <v>15000</v>
      </c>
    </row>
    <row r="55" spans="1:16" ht="39" customHeight="1" x14ac:dyDescent="0.2">
      <c r="A55" s="93"/>
      <c r="B55" s="76"/>
      <c r="C55" s="90" t="s">
        <v>3856</v>
      </c>
      <c r="D55" s="79" t="s">
        <v>198</v>
      </c>
      <c r="E55" s="13">
        <v>44424</v>
      </c>
      <c r="F55" s="77" t="s">
        <v>3181</v>
      </c>
      <c r="G55" s="13">
        <v>44428</v>
      </c>
      <c r="H55" s="78" t="s">
        <v>3182</v>
      </c>
      <c r="I55" s="15">
        <v>43</v>
      </c>
      <c r="J55" s="15">
        <v>37</v>
      </c>
      <c r="K55" s="15">
        <v>20</v>
      </c>
      <c r="L55" s="15">
        <v>4</v>
      </c>
      <c r="M55" s="84">
        <v>7.9550000000000001</v>
      </c>
      <c r="N55" s="73">
        <v>8</v>
      </c>
      <c r="O55" s="64">
        <v>3000</v>
      </c>
      <c r="P55" s="65">
        <f>Table22452368910111213141516171819202122242345678910111213141516171819202122232526272829[[#This Row],[PEMBULATAN]]*O55</f>
        <v>24000</v>
      </c>
    </row>
    <row r="56" spans="1:16" ht="39" customHeight="1" x14ac:dyDescent="0.2">
      <c r="A56" s="93"/>
      <c r="B56" s="76"/>
      <c r="C56" s="90" t="s">
        <v>3857</v>
      </c>
      <c r="D56" s="79" t="s">
        <v>198</v>
      </c>
      <c r="E56" s="13">
        <v>44424</v>
      </c>
      <c r="F56" s="77" t="s">
        <v>3181</v>
      </c>
      <c r="G56" s="13">
        <v>44428</v>
      </c>
      <c r="H56" s="78" t="s">
        <v>3182</v>
      </c>
      <c r="I56" s="15">
        <v>45</v>
      </c>
      <c r="J56" s="15">
        <v>37</v>
      </c>
      <c r="K56" s="15">
        <v>18</v>
      </c>
      <c r="L56" s="15">
        <v>3</v>
      </c>
      <c r="M56" s="84">
        <v>7.4924999999999997</v>
      </c>
      <c r="N56" s="73">
        <v>8</v>
      </c>
      <c r="O56" s="64">
        <v>3000</v>
      </c>
      <c r="P56" s="65">
        <f>Table22452368910111213141516171819202122242345678910111213141516171819202122232526272829[[#This Row],[PEMBULATAN]]*O56</f>
        <v>24000</v>
      </c>
    </row>
    <row r="57" spans="1:16" ht="39" customHeight="1" x14ac:dyDescent="0.2">
      <c r="A57" s="93"/>
      <c r="B57" s="76"/>
      <c r="C57" s="90" t="s">
        <v>3858</v>
      </c>
      <c r="D57" s="79" t="s">
        <v>198</v>
      </c>
      <c r="E57" s="13">
        <v>44424</v>
      </c>
      <c r="F57" s="77" t="s">
        <v>3181</v>
      </c>
      <c r="G57" s="13">
        <v>44428</v>
      </c>
      <c r="H57" s="78" t="s">
        <v>3182</v>
      </c>
      <c r="I57" s="15">
        <v>41</v>
      </c>
      <c r="J57" s="15">
        <v>50</v>
      </c>
      <c r="K57" s="15">
        <v>30</v>
      </c>
      <c r="L57" s="15">
        <v>3</v>
      </c>
      <c r="M57" s="84">
        <v>15.375</v>
      </c>
      <c r="N57" s="73">
        <v>16</v>
      </c>
      <c r="O57" s="64">
        <v>3000</v>
      </c>
      <c r="P57" s="65">
        <f>Table22452368910111213141516171819202122242345678910111213141516171819202122232526272829[[#This Row],[PEMBULATAN]]*O57</f>
        <v>48000</v>
      </c>
    </row>
    <row r="58" spans="1:16" ht="39" customHeight="1" x14ac:dyDescent="0.2">
      <c r="A58" s="93"/>
      <c r="B58" s="76"/>
      <c r="C58" s="90" t="s">
        <v>3859</v>
      </c>
      <c r="D58" s="79" t="s">
        <v>198</v>
      </c>
      <c r="E58" s="13">
        <v>44424</v>
      </c>
      <c r="F58" s="77" t="s">
        <v>3181</v>
      </c>
      <c r="G58" s="13">
        <v>44428</v>
      </c>
      <c r="H58" s="78" t="s">
        <v>3182</v>
      </c>
      <c r="I58" s="15">
        <v>27</v>
      </c>
      <c r="J58" s="15">
        <v>17</v>
      </c>
      <c r="K58" s="15">
        <v>5</v>
      </c>
      <c r="L58" s="15">
        <v>1</v>
      </c>
      <c r="M58" s="84">
        <v>0.57374999999999998</v>
      </c>
      <c r="N58" s="73">
        <v>1</v>
      </c>
      <c r="O58" s="64">
        <v>3000</v>
      </c>
      <c r="P58" s="65">
        <f>Table22452368910111213141516171819202122242345678910111213141516171819202122232526272829[[#This Row],[PEMBULATAN]]*O58</f>
        <v>3000</v>
      </c>
    </row>
    <row r="59" spans="1:16" ht="39" customHeight="1" x14ac:dyDescent="0.2">
      <c r="A59" s="93"/>
      <c r="B59" s="76"/>
      <c r="C59" s="90" t="s">
        <v>3860</v>
      </c>
      <c r="D59" s="79" t="s">
        <v>198</v>
      </c>
      <c r="E59" s="13">
        <v>44424</v>
      </c>
      <c r="F59" s="77" t="s">
        <v>3181</v>
      </c>
      <c r="G59" s="13">
        <v>44428</v>
      </c>
      <c r="H59" s="78" t="s">
        <v>3182</v>
      </c>
      <c r="I59" s="15">
        <v>40</v>
      </c>
      <c r="J59" s="15">
        <v>36</v>
      </c>
      <c r="K59" s="15">
        <v>24</v>
      </c>
      <c r="L59" s="15">
        <v>1</v>
      </c>
      <c r="M59" s="84">
        <v>8.64</v>
      </c>
      <c r="N59" s="73">
        <v>9</v>
      </c>
      <c r="O59" s="64">
        <v>3000</v>
      </c>
      <c r="P59" s="65">
        <f>Table22452368910111213141516171819202122242345678910111213141516171819202122232526272829[[#This Row],[PEMBULATAN]]*O59</f>
        <v>27000</v>
      </c>
    </row>
    <row r="60" spans="1:16" ht="39" customHeight="1" x14ac:dyDescent="0.2">
      <c r="A60" s="93"/>
      <c r="B60" s="76"/>
      <c r="C60" s="90" t="s">
        <v>3861</v>
      </c>
      <c r="D60" s="79" t="s">
        <v>198</v>
      </c>
      <c r="E60" s="13">
        <v>44424</v>
      </c>
      <c r="F60" s="77" t="s">
        <v>3181</v>
      </c>
      <c r="G60" s="13">
        <v>44428</v>
      </c>
      <c r="H60" s="78" t="s">
        <v>3182</v>
      </c>
      <c r="I60" s="15">
        <v>35</v>
      </c>
      <c r="J60" s="15">
        <v>37</v>
      </c>
      <c r="K60" s="15">
        <v>20</v>
      </c>
      <c r="L60" s="15">
        <v>4</v>
      </c>
      <c r="M60" s="84">
        <v>6.4749999999999996</v>
      </c>
      <c r="N60" s="73">
        <v>7</v>
      </c>
      <c r="O60" s="64">
        <v>3000</v>
      </c>
      <c r="P60" s="65">
        <f>Table22452368910111213141516171819202122242345678910111213141516171819202122232526272829[[#This Row],[PEMBULATAN]]*O60</f>
        <v>21000</v>
      </c>
    </row>
    <row r="61" spans="1:16" ht="39" customHeight="1" x14ac:dyDescent="0.2">
      <c r="A61" s="93"/>
      <c r="B61" s="76"/>
      <c r="C61" s="90" t="s">
        <v>3862</v>
      </c>
      <c r="D61" s="79" t="s">
        <v>198</v>
      </c>
      <c r="E61" s="13">
        <v>44424</v>
      </c>
      <c r="F61" s="77" t="s">
        <v>3181</v>
      </c>
      <c r="G61" s="13">
        <v>44428</v>
      </c>
      <c r="H61" s="78" t="s">
        <v>3182</v>
      </c>
      <c r="I61" s="15">
        <v>50</v>
      </c>
      <c r="J61" s="15">
        <v>50</v>
      </c>
      <c r="K61" s="15">
        <v>22</v>
      </c>
      <c r="L61" s="15">
        <v>6</v>
      </c>
      <c r="M61" s="84">
        <v>13.75</v>
      </c>
      <c r="N61" s="73">
        <v>14</v>
      </c>
      <c r="O61" s="64">
        <v>3000</v>
      </c>
      <c r="P61" s="65">
        <f>Table22452368910111213141516171819202122242345678910111213141516171819202122232526272829[[#This Row],[PEMBULATAN]]*O61</f>
        <v>42000</v>
      </c>
    </row>
    <row r="62" spans="1:16" ht="39" customHeight="1" x14ac:dyDescent="0.2">
      <c r="A62" s="93"/>
      <c r="B62" s="76"/>
      <c r="C62" s="90" t="s">
        <v>3863</v>
      </c>
      <c r="D62" s="79" t="s">
        <v>198</v>
      </c>
      <c r="E62" s="13">
        <v>44424</v>
      </c>
      <c r="F62" s="77" t="s">
        <v>3181</v>
      </c>
      <c r="G62" s="13">
        <v>44428</v>
      </c>
      <c r="H62" s="78" t="s">
        <v>3182</v>
      </c>
      <c r="I62" s="15">
        <v>46</v>
      </c>
      <c r="J62" s="15">
        <v>30</v>
      </c>
      <c r="K62" s="15">
        <v>20</v>
      </c>
      <c r="L62" s="15">
        <v>4</v>
      </c>
      <c r="M62" s="84">
        <v>6.9</v>
      </c>
      <c r="N62" s="73">
        <v>7</v>
      </c>
      <c r="O62" s="64">
        <v>3000</v>
      </c>
      <c r="P62" s="65">
        <f>Table22452368910111213141516171819202122242345678910111213141516171819202122232526272829[[#This Row],[PEMBULATAN]]*O62</f>
        <v>21000</v>
      </c>
    </row>
    <row r="63" spans="1:16" ht="39" customHeight="1" x14ac:dyDescent="0.2">
      <c r="A63" s="93"/>
      <c r="B63" s="76"/>
      <c r="C63" s="90" t="s">
        <v>3864</v>
      </c>
      <c r="D63" s="79" t="s">
        <v>198</v>
      </c>
      <c r="E63" s="13">
        <v>44424</v>
      </c>
      <c r="F63" s="77" t="s">
        <v>3181</v>
      </c>
      <c r="G63" s="13">
        <v>44428</v>
      </c>
      <c r="H63" s="78" t="s">
        <v>3182</v>
      </c>
      <c r="I63" s="15">
        <v>80</v>
      </c>
      <c r="J63" s="15">
        <v>63</v>
      </c>
      <c r="K63" s="15">
        <v>24</v>
      </c>
      <c r="L63" s="15">
        <v>8</v>
      </c>
      <c r="M63" s="84">
        <v>30.24</v>
      </c>
      <c r="N63" s="73">
        <v>30</v>
      </c>
      <c r="O63" s="64">
        <v>3000</v>
      </c>
      <c r="P63" s="65">
        <f>Table22452368910111213141516171819202122242345678910111213141516171819202122232526272829[[#This Row],[PEMBULATAN]]*O63</f>
        <v>90000</v>
      </c>
    </row>
    <row r="64" spans="1:16" ht="39" customHeight="1" x14ac:dyDescent="0.2">
      <c r="A64" s="93"/>
      <c r="B64" s="76"/>
      <c r="C64" s="90" t="s">
        <v>3865</v>
      </c>
      <c r="D64" s="79" t="s">
        <v>198</v>
      </c>
      <c r="E64" s="13">
        <v>44424</v>
      </c>
      <c r="F64" s="77" t="s">
        <v>3181</v>
      </c>
      <c r="G64" s="13">
        <v>44428</v>
      </c>
      <c r="H64" s="78" t="s">
        <v>3182</v>
      </c>
      <c r="I64" s="15">
        <v>93</v>
      </c>
      <c r="J64" s="15">
        <v>61</v>
      </c>
      <c r="K64" s="15">
        <v>35</v>
      </c>
      <c r="L64" s="15">
        <v>29</v>
      </c>
      <c r="M64" s="84">
        <v>49.638750000000002</v>
      </c>
      <c r="N64" s="73">
        <v>50</v>
      </c>
      <c r="O64" s="64">
        <v>3000</v>
      </c>
      <c r="P64" s="65">
        <f>Table22452368910111213141516171819202122242345678910111213141516171819202122232526272829[[#This Row],[PEMBULATAN]]*O64</f>
        <v>150000</v>
      </c>
    </row>
    <row r="65" spans="1:16" ht="39" customHeight="1" x14ac:dyDescent="0.2">
      <c r="A65" s="93"/>
      <c r="B65" s="76"/>
      <c r="C65" s="90" t="s">
        <v>3866</v>
      </c>
      <c r="D65" s="79" t="s">
        <v>198</v>
      </c>
      <c r="E65" s="13">
        <v>44424</v>
      </c>
      <c r="F65" s="77" t="s">
        <v>3181</v>
      </c>
      <c r="G65" s="13">
        <v>44428</v>
      </c>
      <c r="H65" s="78" t="s">
        <v>3182</v>
      </c>
      <c r="I65" s="15">
        <v>85</v>
      </c>
      <c r="J65" s="15">
        <v>60</v>
      </c>
      <c r="K65" s="15">
        <v>30</v>
      </c>
      <c r="L65" s="15">
        <v>20</v>
      </c>
      <c r="M65" s="84">
        <v>38.25</v>
      </c>
      <c r="N65" s="73">
        <v>38</v>
      </c>
      <c r="O65" s="64">
        <v>3000</v>
      </c>
      <c r="P65" s="65">
        <f>Table22452368910111213141516171819202122242345678910111213141516171819202122232526272829[[#This Row],[PEMBULATAN]]*O65</f>
        <v>114000</v>
      </c>
    </row>
    <row r="66" spans="1:16" ht="39" customHeight="1" x14ac:dyDescent="0.2">
      <c r="A66" s="93"/>
      <c r="B66" s="76"/>
      <c r="C66" s="90" t="s">
        <v>3867</v>
      </c>
      <c r="D66" s="79" t="s">
        <v>198</v>
      </c>
      <c r="E66" s="13">
        <v>44424</v>
      </c>
      <c r="F66" s="77" t="s">
        <v>3181</v>
      </c>
      <c r="G66" s="13">
        <v>44428</v>
      </c>
      <c r="H66" s="78" t="s">
        <v>3182</v>
      </c>
      <c r="I66" s="15">
        <v>35</v>
      </c>
      <c r="J66" s="15">
        <v>40</v>
      </c>
      <c r="K66" s="15">
        <v>20</v>
      </c>
      <c r="L66" s="15">
        <v>4</v>
      </c>
      <c r="M66" s="84">
        <v>7</v>
      </c>
      <c r="N66" s="73">
        <v>7</v>
      </c>
      <c r="O66" s="64">
        <v>3000</v>
      </c>
      <c r="P66" s="65">
        <f>Table22452368910111213141516171819202122242345678910111213141516171819202122232526272829[[#This Row],[PEMBULATAN]]*O66</f>
        <v>21000</v>
      </c>
    </row>
    <row r="67" spans="1:16" ht="39" customHeight="1" x14ac:dyDescent="0.2">
      <c r="A67" s="93"/>
      <c r="B67" s="76"/>
      <c r="C67" s="90" t="s">
        <v>3868</v>
      </c>
      <c r="D67" s="79" t="s">
        <v>198</v>
      </c>
      <c r="E67" s="13">
        <v>44424</v>
      </c>
      <c r="F67" s="77" t="s">
        <v>3181</v>
      </c>
      <c r="G67" s="13">
        <v>44428</v>
      </c>
      <c r="H67" s="78" t="s">
        <v>3182</v>
      </c>
      <c r="I67" s="15">
        <v>45</v>
      </c>
      <c r="J67" s="15">
        <v>51</v>
      </c>
      <c r="K67" s="15">
        <v>31</v>
      </c>
      <c r="L67" s="15">
        <v>6</v>
      </c>
      <c r="M67" s="84">
        <v>17.786249999999999</v>
      </c>
      <c r="N67" s="73">
        <v>18</v>
      </c>
      <c r="O67" s="64">
        <v>3000</v>
      </c>
      <c r="P67" s="65">
        <f>Table22452368910111213141516171819202122242345678910111213141516171819202122232526272829[[#This Row],[PEMBULATAN]]*O67</f>
        <v>54000</v>
      </c>
    </row>
    <row r="68" spans="1:16" ht="39" customHeight="1" x14ac:dyDescent="0.2">
      <c r="A68" s="93"/>
      <c r="B68" s="76"/>
      <c r="C68" s="90" t="s">
        <v>3869</v>
      </c>
      <c r="D68" s="79" t="s">
        <v>198</v>
      </c>
      <c r="E68" s="13">
        <v>44424</v>
      </c>
      <c r="F68" s="77" t="s">
        <v>3181</v>
      </c>
      <c r="G68" s="13">
        <v>44428</v>
      </c>
      <c r="H68" s="78" t="s">
        <v>3182</v>
      </c>
      <c r="I68" s="15">
        <v>93</v>
      </c>
      <c r="J68" s="15">
        <v>60</v>
      </c>
      <c r="K68" s="15">
        <v>40</v>
      </c>
      <c r="L68" s="15">
        <v>37</v>
      </c>
      <c r="M68" s="84">
        <v>55.8</v>
      </c>
      <c r="N68" s="73">
        <v>56</v>
      </c>
      <c r="O68" s="64">
        <v>3000</v>
      </c>
      <c r="P68" s="65">
        <f>Table22452368910111213141516171819202122242345678910111213141516171819202122232526272829[[#This Row],[PEMBULATAN]]*O68</f>
        <v>168000</v>
      </c>
    </row>
    <row r="69" spans="1:16" ht="39" customHeight="1" x14ac:dyDescent="0.2">
      <c r="A69" s="93"/>
      <c r="B69" s="76"/>
      <c r="C69" s="90" t="s">
        <v>3870</v>
      </c>
      <c r="D69" s="79" t="s">
        <v>198</v>
      </c>
      <c r="E69" s="13">
        <v>44424</v>
      </c>
      <c r="F69" s="77" t="s">
        <v>3181</v>
      </c>
      <c r="G69" s="13">
        <v>44428</v>
      </c>
      <c r="H69" s="78" t="s">
        <v>3182</v>
      </c>
      <c r="I69" s="15">
        <v>46</v>
      </c>
      <c r="J69" s="15">
        <v>57</v>
      </c>
      <c r="K69" s="15">
        <v>30</v>
      </c>
      <c r="L69" s="15">
        <v>7</v>
      </c>
      <c r="M69" s="84">
        <v>19.664999999999999</v>
      </c>
      <c r="N69" s="73">
        <v>20</v>
      </c>
      <c r="O69" s="64">
        <v>3000</v>
      </c>
      <c r="P69" s="65">
        <f>Table22452368910111213141516171819202122242345678910111213141516171819202122232526272829[[#This Row],[PEMBULATAN]]*O69</f>
        <v>60000</v>
      </c>
    </row>
    <row r="70" spans="1:16" ht="39" customHeight="1" x14ac:dyDescent="0.2">
      <c r="A70" s="93"/>
      <c r="B70" s="76"/>
      <c r="C70" s="90" t="s">
        <v>3871</v>
      </c>
      <c r="D70" s="79" t="s">
        <v>198</v>
      </c>
      <c r="E70" s="13">
        <v>44424</v>
      </c>
      <c r="F70" s="77" t="s">
        <v>3181</v>
      </c>
      <c r="G70" s="13">
        <v>44428</v>
      </c>
      <c r="H70" s="78" t="s">
        <v>3182</v>
      </c>
      <c r="I70" s="15">
        <v>43</v>
      </c>
      <c r="J70" s="15">
        <v>21</v>
      </c>
      <c r="K70" s="15">
        <v>7</v>
      </c>
      <c r="L70" s="15">
        <v>4</v>
      </c>
      <c r="M70" s="84">
        <v>1.5802499999999999</v>
      </c>
      <c r="N70" s="73">
        <v>4</v>
      </c>
      <c r="O70" s="64">
        <v>3000</v>
      </c>
      <c r="P70" s="65">
        <f>Table22452368910111213141516171819202122242345678910111213141516171819202122232526272829[[#This Row],[PEMBULATAN]]*O70</f>
        <v>12000</v>
      </c>
    </row>
    <row r="71" spans="1:16" ht="39" customHeight="1" x14ac:dyDescent="0.2">
      <c r="A71" s="93"/>
      <c r="B71" s="76"/>
      <c r="C71" s="90" t="s">
        <v>3872</v>
      </c>
      <c r="D71" s="79" t="s">
        <v>198</v>
      </c>
      <c r="E71" s="13">
        <v>44424</v>
      </c>
      <c r="F71" s="77" t="s">
        <v>3181</v>
      </c>
      <c r="G71" s="13">
        <v>44428</v>
      </c>
      <c r="H71" s="78" t="s">
        <v>3182</v>
      </c>
      <c r="I71" s="15">
        <v>95</v>
      </c>
      <c r="J71" s="15">
        <v>66</v>
      </c>
      <c r="K71" s="15">
        <v>32</v>
      </c>
      <c r="L71" s="15">
        <v>22</v>
      </c>
      <c r="M71" s="84">
        <v>50.16</v>
      </c>
      <c r="N71" s="73">
        <v>50</v>
      </c>
      <c r="O71" s="64">
        <v>3000</v>
      </c>
      <c r="P71" s="65">
        <f>Table22452368910111213141516171819202122242345678910111213141516171819202122232526272829[[#This Row],[PEMBULATAN]]*O71</f>
        <v>150000</v>
      </c>
    </row>
    <row r="72" spans="1:16" ht="39" customHeight="1" x14ac:dyDescent="0.2">
      <c r="A72" s="93"/>
      <c r="B72" s="76"/>
      <c r="C72" s="90" t="s">
        <v>3873</v>
      </c>
      <c r="D72" s="79" t="s">
        <v>198</v>
      </c>
      <c r="E72" s="13">
        <v>44424</v>
      </c>
      <c r="F72" s="77" t="s">
        <v>3181</v>
      </c>
      <c r="G72" s="13">
        <v>44428</v>
      </c>
      <c r="H72" s="78" t="s">
        <v>3182</v>
      </c>
      <c r="I72" s="15">
        <v>42</v>
      </c>
      <c r="J72" s="15">
        <v>45</v>
      </c>
      <c r="K72" s="15">
        <v>14</v>
      </c>
      <c r="L72" s="15">
        <v>5</v>
      </c>
      <c r="M72" s="84">
        <v>6.6150000000000002</v>
      </c>
      <c r="N72" s="73">
        <v>7</v>
      </c>
      <c r="O72" s="64">
        <v>3000</v>
      </c>
      <c r="P72" s="65">
        <f>Table22452368910111213141516171819202122242345678910111213141516171819202122232526272829[[#This Row],[PEMBULATAN]]*O72</f>
        <v>21000</v>
      </c>
    </row>
    <row r="73" spans="1:16" ht="39" customHeight="1" x14ac:dyDescent="0.2">
      <c r="A73" s="93"/>
      <c r="B73" s="76"/>
      <c r="C73" s="90" t="s">
        <v>3874</v>
      </c>
      <c r="D73" s="79" t="s">
        <v>198</v>
      </c>
      <c r="E73" s="13">
        <v>44424</v>
      </c>
      <c r="F73" s="77" t="s">
        <v>3181</v>
      </c>
      <c r="G73" s="13">
        <v>44428</v>
      </c>
      <c r="H73" s="78" t="s">
        <v>3182</v>
      </c>
      <c r="I73" s="15">
        <v>92</v>
      </c>
      <c r="J73" s="15">
        <v>52</v>
      </c>
      <c r="K73" s="15">
        <v>30</v>
      </c>
      <c r="L73" s="15">
        <v>23</v>
      </c>
      <c r="M73" s="84">
        <v>35.880000000000003</v>
      </c>
      <c r="N73" s="73">
        <v>36</v>
      </c>
      <c r="O73" s="64">
        <v>3000</v>
      </c>
      <c r="P73" s="65">
        <f>Table22452368910111213141516171819202122242345678910111213141516171819202122232526272829[[#This Row],[PEMBULATAN]]*O73</f>
        <v>108000</v>
      </c>
    </row>
    <row r="74" spans="1:16" ht="39" customHeight="1" x14ac:dyDescent="0.2">
      <c r="A74" s="93"/>
      <c r="B74" s="76"/>
      <c r="C74" s="90" t="s">
        <v>3875</v>
      </c>
      <c r="D74" s="79" t="s">
        <v>198</v>
      </c>
      <c r="E74" s="13">
        <v>44424</v>
      </c>
      <c r="F74" s="77" t="s">
        <v>3181</v>
      </c>
      <c r="G74" s="13">
        <v>44428</v>
      </c>
      <c r="H74" s="78" t="s">
        <v>3182</v>
      </c>
      <c r="I74" s="15">
        <v>60</v>
      </c>
      <c r="J74" s="15">
        <v>62</v>
      </c>
      <c r="K74" s="15">
        <v>31</v>
      </c>
      <c r="L74" s="15">
        <v>9</v>
      </c>
      <c r="M74" s="84">
        <v>28.83</v>
      </c>
      <c r="N74" s="73">
        <v>29</v>
      </c>
      <c r="O74" s="64">
        <v>3000</v>
      </c>
      <c r="P74" s="65">
        <f>Table22452368910111213141516171819202122242345678910111213141516171819202122232526272829[[#This Row],[PEMBULATAN]]*O74</f>
        <v>87000</v>
      </c>
    </row>
    <row r="75" spans="1:16" ht="39" customHeight="1" x14ac:dyDescent="0.2">
      <c r="A75" s="93"/>
      <c r="B75" s="76"/>
      <c r="C75" s="90" t="s">
        <v>3876</v>
      </c>
      <c r="D75" s="79" t="s">
        <v>198</v>
      </c>
      <c r="E75" s="13">
        <v>44424</v>
      </c>
      <c r="F75" s="77" t="s">
        <v>3181</v>
      </c>
      <c r="G75" s="13">
        <v>44428</v>
      </c>
      <c r="H75" s="78" t="s">
        <v>3182</v>
      </c>
      <c r="I75" s="15">
        <v>60</v>
      </c>
      <c r="J75" s="15">
        <v>54</v>
      </c>
      <c r="K75" s="15">
        <v>34</v>
      </c>
      <c r="L75" s="15">
        <v>10</v>
      </c>
      <c r="M75" s="84">
        <v>27.54</v>
      </c>
      <c r="N75" s="73">
        <v>28</v>
      </c>
      <c r="O75" s="64">
        <v>3000</v>
      </c>
      <c r="P75" s="65">
        <f>Table22452368910111213141516171819202122242345678910111213141516171819202122232526272829[[#This Row],[PEMBULATAN]]*O75</f>
        <v>84000</v>
      </c>
    </row>
    <row r="76" spans="1:16" ht="39" customHeight="1" x14ac:dyDescent="0.2">
      <c r="A76" s="93"/>
      <c r="B76" s="76"/>
      <c r="C76" s="90" t="s">
        <v>3877</v>
      </c>
      <c r="D76" s="79" t="s">
        <v>198</v>
      </c>
      <c r="E76" s="13">
        <v>44424</v>
      </c>
      <c r="F76" s="77" t="s">
        <v>3181</v>
      </c>
      <c r="G76" s="13">
        <v>44428</v>
      </c>
      <c r="H76" s="78" t="s">
        <v>3182</v>
      </c>
      <c r="I76" s="15">
        <v>96</v>
      </c>
      <c r="J76" s="15">
        <v>62</v>
      </c>
      <c r="K76" s="15">
        <v>33</v>
      </c>
      <c r="L76" s="15">
        <v>25</v>
      </c>
      <c r="M76" s="84">
        <v>49.103999999999999</v>
      </c>
      <c r="N76" s="73">
        <v>49</v>
      </c>
      <c r="O76" s="64">
        <v>3000</v>
      </c>
      <c r="P76" s="65">
        <f>Table22452368910111213141516171819202122242345678910111213141516171819202122232526272829[[#This Row],[PEMBULATAN]]*O76</f>
        <v>147000</v>
      </c>
    </row>
    <row r="77" spans="1:16" ht="39" customHeight="1" x14ac:dyDescent="0.2">
      <c r="A77" s="93"/>
      <c r="B77" s="76"/>
      <c r="C77" s="74" t="s">
        <v>3878</v>
      </c>
      <c r="D77" s="79" t="s">
        <v>198</v>
      </c>
      <c r="E77" s="13">
        <v>44424</v>
      </c>
      <c r="F77" s="77" t="s">
        <v>3181</v>
      </c>
      <c r="G77" s="13">
        <v>44428</v>
      </c>
      <c r="H77" s="78" t="s">
        <v>3182</v>
      </c>
      <c r="I77" s="15">
        <v>57</v>
      </c>
      <c r="J77" s="15">
        <v>43</v>
      </c>
      <c r="K77" s="15">
        <v>21</v>
      </c>
      <c r="L77" s="15">
        <v>9</v>
      </c>
      <c r="M77" s="84">
        <v>12.867749999999999</v>
      </c>
      <c r="N77" s="73">
        <v>13</v>
      </c>
      <c r="O77" s="64">
        <v>3000</v>
      </c>
      <c r="P77" s="65">
        <f>Table22452368910111213141516171819202122242345678910111213141516171819202122232526272829[[#This Row],[PEMBULATAN]]*O77</f>
        <v>39000</v>
      </c>
    </row>
    <row r="78" spans="1:16" ht="39" customHeight="1" x14ac:dyDescent="0.2">
      <c r="A78" s="93"/>
      <c r="B78" s="76"/>
      <c r="C78" s="74" t="s">
        <v>3879</v>
      </c>
      <c r="D78" s="79" t="s">
        <v>198</v>
      </c>
      <c r="E78" s="13">
        <v>44424</v>
      </c>
      <c r="F78" s="77" t="s">
        <v>3181</v>
      </c>
      <c r="G78" s="13">
        <v>44428</v>
      </c>
      <c r="H78" s="78" t="s">
        <v>3182</v>
      </c>
      <c r="I78" s="15">
        <v>45</v>
      </c>
      <c r="J78" s="15">
        <v>32</v>
      </c>
      <c r="K78" s="15">
        <v>13</v>
      </c>
      <c r="L78" s="15">
        <v>2</v>
      </c>
      <c r="M78" s="84">
        <v>4.68</v>
      </c>
      <c r="N78" s="73">
        <v>5</v>
      </c>
      <c r="O78" s="64">
        <v>3000</v>
      </c>
      <c r="P78" s="65">
        <f>Table22452368910111213141516171819202122242345678910111213141516171819202122232526272829[[#This Row],[PEMBULATAN]]*O78</f>
        <v>15000</v>
      </c>
    </row>
    <row r="79" spans="1:16" ht="39" customHeight="1" x14ac:dyDescent="0.2">
      <c r="A79" s="93"/>
      <c r="B79" s="76"/>
      <c r="C79" s="74" t="s">
        <v>3880</v>
      </c>
      <c r="D79" s="79" t="s">
        <v>198</v>
      </c>
      <c r="E79" s="13">
        <v>44424</v>
      </c>
      <c r="F79" s="77" t="s">
        <v>3181</v>
      </c>
      <c r="G79" s="13">
        <v>44428</v>
      </c>
      <c r="H79" s="78" t="s">
        <v>3182</v>
      </c>
      <c r="I79" s="15">
        <v>60</v>
      </c>
      <c r="J79" s="15">
        <v>50</v>
      </c>
      <c r="K79" s="15">
        <v>30</v>
      </c>
      <c r="L79" s="15">
        <v>11</v>
      </c>
      <c r="M79" s="84">
        <v>22.5</v>
      </c>
      <c r="N79" s="73">
        <v>23</v>
      </c>
      <c r="O79" s="64">
        <v>3000</v>
      </c>
      <c r="P79" s="65">
        <f>Table22452368910111213141516171819202122242345678910111213141516171819202122232526272829[[#This Row],[PEMBULATAN]]*O79</f>
        <v>69000</v>
      </c>
    </row>
    <row r="80" spans="1:16" ht="39" customHeight="1" x14ac:dyDescent="0.2">
      <c r="A80" s="93"/>
      <c r="B80" s="76"/>
      <c r="C80" s="74" t="s">
        <v>3881</v>
      </c>
      <c r="D80" s="79" t="s">
        <v>198</v>
      </c>
      <c r="E80" s="13">
        <v>44424</v>
      </c>
      <c r="F80" s="77" t="s">
        <v>3181</v>
      </c>
      <c r="G80" s="13">
        <v>44428</v>
      </c>
      <c r="H80" s="78" t="s">
        <v>3182</v>
      </c>
      <c r="I80" s="15">
        <v>92</v>
      </c>
      <c r="J80" s="15">
        <v>61</v>
      </c>
      <c r="K80" s="15">
        <v>32</v>
      </c>
      <c r="L80" s="15">
        <v>19</v>
      </c>
      <c r="M80" s="84">
        <v>44.896000000000001</v>
      </c>
      <c r="N80" s="73">
        <v>45</v>
      </c>
      <c r="O80" s="64">
        <v>3000</v>
      </c>
      <c r="P80" s="65">
        <f>Table22452368910111213141516171819202122242345678910111213141516171819202122232526272829[[#This Row],[PEMBULATAN]]*O80</f>
        <v>135000</v>
      </c>
    </row>
    <row r="81" spans="1:16" ht="39" customHeight="1" x14ac:dyDescent="0.2">
      <c r="A81" s="93"/>
      <c r="B81" s="76"/>
      <c r="C81" s="74" t="s">
        <v>3882</v>
      </c>
      <c r="D81" s="79" t="s">
        <v>198</v>
      </c>
      <c r="E81" s="13">
        <v>44424</v>
      </c>
      <c r="F81" s="77" t="s">
        <v>3181</v>
      </c>
      <c r="G81" s="13">
        <v>44428</v>
      </c>
      <c r="H81" s="78" t="s">
        <v>3182</v>
      </c>
      <c r="I81" s="15">
        <v>34</v>
      </c>
      <c r="J81" s="15">
        <v>31</v>
      </c>
      <c r="K81" s="15">
        <v>26</v>
      </c>
      <c r="L81" s="15">
        <v>4</v>
      </c>
      <c r="M81" s="84">
        <v>6.851</v>
      </c>
      <c r="N81" s="73">
        <v>7</v>
      </c>
      <c r="O81" s="64">
        <v>3000</v>
      </c>
      <c r="P81" s="65">
        <f>Table22452368910111213141516171819202122242345678910111213141516171819202122232526272829[[#This Row],[PEMBULATAN]]*O81</f>
        <v>21000</v>
      </c>
    </row>
    <row r="82" spans="1:16" ht="39" customHeight="1" x14ac:dyDescent="0.2">
      <c r="A82" s="93"/>
      <c r="B82" s="76"/>
      <c r="C82" s="74" t="s">
        <v>3883</v>
      </c>
      <c r="D82" s="79" t="s">
        <v>198</v>
      </c>
      <c r="E82" s="13">
        <v>44424</v>
      </c>
      <c r="F82" s="77" t="s">
        <v>3181</v>
      </c>
      <c r="G82" s="13">
        <v>44428</v>
      </c>
      <c r="H82" s="78" t="s">
        <v>3182</v>
      </c>
      <c r="I82" s="15">
        <v>20</v>
      </c>
      <c r="J82" s="15">
        <v>40</v>
      </c>
      <c r="K82" s="15">
        <v>7</v>
      </c>
      <c r="L82" s="15">
        <v>1</v>
      </c>
      <c r="M82" s="84">
        <v>1.4</v>
      </c>
      <c r="N82" s="73">
        <v>2</v>
      </c>
      <c r="O82" s="64">
        <v>3000</v>
      </c>
      <c r="P82" s="65">
        <f>Table22452368910111213141516171819202122242345678910111213141516171819202122232526272829[[#This Row],[PEMBULATAN]]*O82</f>
        <v>6000</v>
      </c>
    </row>
    <row r="83" spans="1:16" ht="39" customHeight="1" x14ac:dyDescent="0.2">
      <c r="A83" s="93"/>
      <c r="B83" s="76"/>
      <c r="C83" s="74" t="s">
        <v>3884</v>
      </c>
      <c r="D83" s="79" t="s">
        <v>198</v>
      </c>
      <c r="E83" s="13">
        <v>44424</v>
      </c>
      <c r="F83" s="77" t="s">
        <v>3181</v>
      </c>
      <c r="G83" s="13">
        <v>44428</v>
      </c>
      <c r="H83" s="78" t="s">
        <v>3182</v>
      </c>
      <c r="I83" s="15">
        <v>62</v>
      </c>
      <c r="J83" s="15">
        <v>51</v>
      </c>
      <c r="K83" s="15">
        <v>22</v>
      </c>
      <c r="L83" s="15">
        <v>7</v>
      </c>
      <c r="M83" s="84">
        <v>17.390999999999998</v>
      </c>
      <c r="N83" s="73">
        <v>18</v>
      </c>
      <c r="O83" s="64">
        <v>3000</v>
      </c>
      <c r="P83" s="65">
        <f>Table22452368910111213141516171819202122242345678910111213141516171819202122232526272829[[#This Row],[PEMBULATAN]]*O83</f>
        <v>54000</v>
      </c>
    </row>
    <row r="84" spans="1:16" ht="39" customHeight="1" x14ac:dyDescent="0.2">
      <c r="A84" s="93"/>
      <c r="B84" s="92"/>
      <c r="C84" s="74" t="s">
        <v>3885</v>
      </c>
      <c r="D84" s="79" t="s">
        <v>198</v>
      </c>
      <c r="E84" s="13">
        <v>44424</v>
      </c>
      <c r="F84" s="77" t="s">
        <v>3181</v>
      </c>
      <c r="G84" s="13">
        <v>44428</v>
      </c>
      <c r="H84" s="78" t="s">
        <v>3182</v>
      </c>
      <c r="I84" s="15">
        <v>70</v>
      </c>
      <c r="J84" s="15">
        <v>53</v>
      </c>
      <c r="K84" s="15">
        <v>21</v>
      </c>
      <c r="L84" s="15">
        <v>10</v>
      </c>
      <c r="M84" s="84">
        <v>19.477499999999999</v>
      </c>
      <c r="N84" s="73">
        <v>20</v>
      </c>
      <c r="O84" s="64">
        <v>3000</v>
      </c>
      <c r="P84" s="65">
        <f>Table22452368910111213141516171819202122242345678910111213141516171819202122232526272829[[#This Row],[PEMBULATAN]]*O84</f>
        <v>60000</v>
      </c>
    </row>
    <row r="85" spans="1:16" ht="39" customHeight="1" x14ac:dyDescent="0.2">
      <c r="A85" s="93"/>
      <c r="B85" s="76" t="s">
        <v>3886</v>
      </c>
      <c r="C85" s="74" t="s">
        <v>3887</v>
      </c>
      <c r="D85" s="79" t="s">
        <v>198</v>
      </c>
      <c r="E85" s="13">
        <v>44424</v>
      </c>
      <c r="F85" s="77" t="s">
        <v>3181</v>
      </c>
      <c r="G85" s="13">
        <v>44428</v>
      </c>
      <c r="H85" s="78" t="s">
        <v>3182</v>
      </c>
      <c r="I85" s="15">
        <v>50</v>
      </c>
      <c r="J85" s="15">
        <v>67</v>
      </c>
      <c r="K85" s="15">
        <v>30</v>
      </c>
      <c r="L85" s="15">
        <v>8</v>
      </c>
      <c r="M85" s="84">
        <v>25.125</v>
      </c>
      <c r="N85" s="73">
        <v>25</v>
      </c>
      <c r="O85" s="64">
        <v>3000</v>
      </c>
      <c r="P85" s="65">
        <f>Table22452368910111213141516171819202122242345678910111213141516171819202122232526272829[[#This Row],[PEMBULATAN]]*O85</f>
        <v>75000</v>
      </c>
    </row>
    <row r="86" spans="1:16" ht="39" customHeight="1" x14ac:dyDescent="0.2">
      <c r="A86" s="93"/>
      <c r="B86" s="76"/>
      <c r="C86" s="74" t="s">
        <v>3888</v>
      </c>
      <c r="D86" s="79" t="s">
        <v>198</v>
      </c>
      <c r="E86" s="13">
        <v>44424</v>
      </c>
      <c r="F86" s="77" t="s">
        <v>3181</v>
      </c>
      <c r="G86" s="13">
        <v>44428</v>
      </c>
      <c r="H86" s="78" t="s">
        <v>3182</v>
      </c>
      <c r="I86" s="15">
        <v>38</v>
      </c>
      <c r="J86" s="15">
        <v>40</v>
      </c>
      <c r="K86" s="15">
        <v>20</v>
      </c>
      <c r="L86" s="15">
        <v>5</v>
      </c>
      <c r="M86" s="84">
        <v>7.6</v>
      </c>
      <c r="N86" s="73">
        <v>8</v>
      </c>
      <c r="O86" s="64">
        <v>3000</v>
      </c>
      <c r="P86" s="65">
        <f>Table22452368910111213141516171819202122242345678910111213141516171819202122232526272829[[#This Row],[PEMBULATAN]]*O86</f>
        <v>24000</v>
      </c>
    </row>
    <row r="87" spans="1:16" ht="22.5" customHeight="1" x14ac:dyDescent="0.2">
      <c r="A87" s="144" t="s">
        <v>33</v>
      </c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6"/>
      <c r="M87" s="80">
        <f>SUBTOTAL(109,Table22452368910111213141516171819202122242345678910111213141516171819202122232526272829[KG VOLUME])</f>
        <v>1524.5020000000004</v>
      </c>
      <c r="N87" s="68">
        <f>SUM(N3:N86)</f>
        <v>1550</v>
      </c>
      <c r="O87" s="147">
        <f>SUM(P3:P86)</f>
        <v>4650000</v>
      </c>
      <c r="P87" s="148"/>
    </row>
    <row r="88" spans="1:16" ht="22.5" customHeight="1" x14ac:dyDescent="0.2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6"/>
      <c r="N88" s="88" t="s">
        <v>54</v>
      </c>
      <c r="O88" s="87"/>
      <c r="P88" s="87">
        <f>O87*10%</f>
        <v>465000</v>
      </c>
    </row>
    <row r="89" spans="1:16" x14ac:dyDescent="0.2">
      <c r="A89" s="11"/>
      <c r="B89" s="56" t="s">
        <v>47</v>
      </c>
      <c r="C89" s="55"/>
      <c r="D89" s="57" t="s">
        <v>48</v>
      </c>
      <c r="H89" s="63"/>
      <c r="N89" s="62" t="s">
        <v>34</v>
      </c>
      <c r="P89" s="69">
        <f>O87*1%</f>
        <v>46500</v>
      </c>
    </row>
    <row r="90" spans="1:16" x14ac:dyDescent="0.2">
      <c r="A90" s="11"/>
      <c r="H90" s="63"/>
      <c r="N90" s="62" t="s">
        <v>35</v>
      </c>
      <c r="P90" s="71">
        <v>0</v>
      </c>
    </row>
    <row r="91" spans="1:16" ht="15.75" thickBot="1" x14ac:dyDescent="0.25">
      <c r="A91" s="11"/>
      <c r="H91" s="63"/>
      <c r="N91" s="62" t="s">
        <v>36</v>
      </c>
      <c r="P91" s="71">
        <v>0</v>
      </c>
    </row>
    <row r="92" spans="1:16" x14ac:dyDescent="0.2">
      <c r="A92" s="11"/>
      <c r="H92" s="63"/>
      <c r="N92" s="66" t="s">
        <v>37</v>
      </c>
      <c r="O92" s="67"/>
      <c r="P92" s="70">
        <f>O87-P88+P89</f>
        <v>4231500</v>
      </c>
    </row>
    <row r="93" spans="1:16" x14ac:dyDescent="0.2">
      <c r="B93" s="56"/>
      <c r="C93" s="55"/>
      <c r="D93" s="57"/>
    </row>
    <row r="95" spans="1:16" x14ac:dyDescent="0.2">
      <c r="A95" s="11"/>
      <c r="H95" s="63"/>
      <c r="P95" s="72"/>
    </row>
    <row r="96" spans="1:16" x14ac:dyDescent="0.2">
      <c r="A96" s="11"/>
      <c r="H96" s="63"/>
      <c r="O96" s="58"/>
      <c r="P96" s="72"/>
    </row>
    <row r="97" spans="1:16" s="3" customFormat="1" x14ac:dyDescent="0.25">
      <c r="A97" s="11"/>
      <c r="B97" s="2"/>
      <c r="C97" s="2"/>
      <c r="E97" s="12"/>
      <c r="H97" s="63"/>
      <c r="N97" s="14"/>
      <c r="O97" s="14"/>
      <c r="P97" s="14"/>
    </row>
    <row r="98" spans="1:16" s="3" customFormat="1" x14ac:dyDescent="0.25">
      <c r="A98" s="11"/>
      <c r="B98" s="2"/>
      <c r="C98" s="2"/>
      <c r="E98" s="12"/>
      <c r="H98" s="63"/>
      <c r="N98" s="14"/>
      <c r="O98" s="14"/>
      <c r="P98" s="14"/>
    </row>
    <row r="99" spans="1:16" s="3" customFormat="1" x14ac:dyDescent="0.25">
      <c r="A99" s="11"/>
      <c r="B99" s="2"/>
      <c r="C99" s="2"/>
      <c r="E99" s="12"/>
      <c r="H99" s="63"/>
      <c r="N99" s="14"/>
      <c r="O99" s="14"/>
      <c r="P99" s="14"/>
    </row>
    <row r="100" spans="1:16" s="3" customFormat="1" x14ac:dyDescent="0.25">
      <c r="A100" s="11"/>
      <c r="B100" s="2"/>
      <c r="C100" s="2"/>
      <c r="E100" s="12"/>
      <c r="H100" s="63"/>
      <c r="N100" s="14"/>
      <c r="O100" s="14"/>
      <c r="P100" s="14"/>
    </row>
    <row r="101" spans="1:16" s="3" customFormat="1" x14ac:dyDescent="0.25">
      <c r="A101" s="11"/>
      <c r="B101" s="2"/>
      <c r="C101" s="2"/>
      <c r="E101" s="12"/>
      <c r="H101" s="63"/>
      <c r="N101" s="14"/>
      <c r="O101" s="14"/>
      <c r="P101" s="14"/>
    </row>
    <row r="102" spans="1:16" s="3" customFormat="1" x14ac:dyDescent="0.25">
      <c r="A102" s="11"/>
      <c r="B102" s="2"/>
      <c r="C102" s="2"/>
      <c r="E102" s="12"/>
      <c r="H102" s="63"/>
      <c r="N102" s="14"/>
      <c r="O102" s="14"/>
      <c r="P102" s="14"/>
    </row>
    <row r="103" spans="1:16" s="3" customFormat="1" x14ac:dyDescent="0.25">
      <c r="A103" s="11"/>
      <c r="B103" s="2"/>
      <c r="C103" s="2"/>
      <c r="E103" s="12"/>
      <c r="H103" s="63"/>
      <c r="N103" s="14"/>
      <c r="O103" s="14"/>
      <c r="P103" s="14"/>
    </row>
    <row r="104" spans="1:16" s="3" customFormat="1" x14ac:dyDescent="0.25">
      <c r="A104" s="11"/>
      <c r="B104" s="2"/>
      <c r="C104" s="2"/>
      <c r="E104" s="12"/>
      <c r="H104" s="63"/>
      <c r="N104" s="14"/>
      <c r="O104" s="14"/>
      <c r="P104" s="14"/>
    </row>
    <row r="105" spans="1:16" s="3" customFormat="1" x14ac:dyDescent="0.25">
      <c r="A105" s="11"/>
      <c r="B105" s="2"/>
      <c r="C105" s="2"/>
      <c r="E105" s="12"/>
      <c r="H105" s="63"/>
      <c r="N105" s="14"/>
      <c r="O105" s="14"/>
      <c r="P105" s="14"/>
    </row>
    <row r="106" spans="1:16" s="3" customFormat="1" x14ac:dyDescent="0.25">
      <c r="A106" s="11"/>
      <c r="B106" s="2"/>
      <c r="C106" s="2"/>
      <c r="E106" s="12"/>
      <c r="H106" s="63"/>
      <c r="N106" s="14"/>
      <c r="O106" s="14"/>
      <c r="P106" s="14"/>
    </row>
    <row r="107" spans="1:16" s="3" customFormat="1" x14ac:dyDescent="0.25">
      <c r="A107" s="11"/>
      <c r="B107" s="2"/>
      <c r="C107" s="2"/>
      <c r="E107" s="12"/>
      <c r="H107" s="63"/>
      <c r="N107" s="14"/>
      <c r="O107" s="14"/>
      <c r="P107" s="14"/>
    </row>
    <row r="108" spans="1:16" s="3" customFormat="1" x14ac:dyDescent="0.25">
      <c r="A108" s="11"/>
      <c r="B108" s="2"/>
      <c r="C108" s="2"/>
      <c r="E108" s="12"/>
      <c r="H108" s="63"/>
      <c r="N108" s="14"/>
      <c r="O108" s="14"/>
      <c r="P108" s="14"/>
    </row>
  </sheetData>
  <mergeCells count="3">
    <mergeCell ref="A3:A4"/>
    <mergeCell ref="A87:L87"/>
    <mergeCell ref="O87:P87"/>
  </mergeCells>
  <conditionalFormatting sqref="B3">
    <cfRule type="duplicateValues" dxfId="134" priority="2"/>
  </conditionalFormatting>
  <conditionalFormatting sqref="B4:B86">
    <cfRule type="duplicateValues" dxfId="133" priority="7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rgb="FF92D050"/>
  </sheetPr>
  <dimension ref="A1:P53"/>
  <sheetViews>
    <sheetView zoomScale="110" zoomScaleNormal="110" workbookViewId="0">
      <pane xSplit="3" ySplit="2" topLeftCell="D3" activePane="bottomRight" state="frozen"/>
      <selection activeCell="E54" sqref="E54"/>
      <selection pane="topRight" activeCell="E54" sqref="E54"/>
      <selection pane="bottomLeft" activeCell="E54" sqref="E54"/>
      <selection pane="bottomRight" activeCell="H7" sqref="H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9.140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3.75" customHeight="1" x14ac:dyDescent="0.2">
      <c r="A3" s="142" t="s">
        <v>3919</v>
      </c>
      <c r="B3" s="75" t="s">
        <v>3889</v>
      </c>
      <c r="C3" s="9" t="s">
        <v>3890</v>
      </c>
      <c r="D3" s="77" t="s">
        <v>82</v>
      </c>
      <c r="E3" s="13">
        <v>44425</v>
      </c>
      <c r="F3" s="77" t="s">
        <v>3181</v>
      </c>
      <c r="G3" s="13">
        <v>44428</v>
      </c>
      <c r="H3" s="10" t="s">
        <v>3182</v>
      </c>
      <c r="I3" s="1">
        <v>46</v>
      </c>
      <c r="J3" s="1">
        <v>50</v>
      </c>
      <c r="K3" s="1">
        <v>16</v>
      </c>
      <c r="L3" s="1">
        <v>10</v>
      </c>
      <c r="M3" s="83">
        <v>9.1999999999999993</v>
      </c>
      <c r="N3" s="8">
        <v>10</v>
      </c>
      <c r="O3" s="64">
        <v>3000</v>
      </c>
      <c r="P3" s="65">
        <f>Table2245236891011121314151617181920212224234567891011121314151617181920212223252627282930[[#This Row],[PEMBULATAN]]*O3</f>
        <v>30000</v>
      </c>
    </row>
    <row r="4" spans="1:16" ht="33.75" customHeight="1" x14ac:dyDescent="0.2">
      <c r="A4" s="143"/>
      <c r="B4" s="76"/>
      <c r="C4" s="9" t="s">
        <v>3891</v>
      </c>
      <c r="D4" s="77" t="s">
        <v>82</v>
      </c>
      <c r="E4" s="13">
        <v>44425</v>
      </c>
      <c r="F4" s="77" t="s">
        <v>3181</v>
      </c>
      <c r="G4" s="13">
        <v>44428</v>
      </c>
      <c r="H4" s="10" t="s">
        <v>3182</v>
      </c>
      <c r="I4" s="1">
        <v>46</v>
      </c>
      <c r="J4" s="1">
        <v>50</v>
      </c>
      <c r="K4" s="1">
        <v>16</v>
      </c>
      <c r="L4" s="1">
        <v>10</v>
      </c>
      <c r="M4" s="83">
        <v>9.1999999999999993</v>
      </c>
      <c r="N4" s="8">
        <v>10</v>
      </c>
      <c r="O4" s="64">
        <v>3000</v>
      </c>
      <c r="P4" s="65">
        <f>Table2245236891011121314151617181920212224234567891011121314151617181920212223252627282930[[#This Row],[PEMBULATAN]]*O4</f>
        <v>30000</v>
      </c>
    </row>
    <row r="5" spans="1:16" ht="33.75" customHeight="1" x14ac:dyDescent="0.2">
      <c r="A5" s="93"/>
      <c r="B5" s="76"/>
      <c r="C5" s="90" t="s">
        <v>3892</v>
      </c>
      <c r="D5" s="79" t="s">
        <v>82</v>
      </c>
      <c r="E5" s="13">
        <v>44425</v>
      </c>
      <c r="F5" s="77" t="s">
        <v>3181</v>
      </c>
      <c r="G5" s="13">
        <v>44428</v>
      </c>
      <c r="H5" s="78" t="s">
        <v>3182</v>
      </c>
      <c r="I5" s="15">
        <v>46</v>
      </c>
      <c r="J5" s="15">
        <v>50</v>
      </c>
      <c r="K5" s="15">
        <v>16</v>
      </c>
      <c r="L5" s="15">
        <v>10</v>
      </c>
      <c r="M5" s="84">
        <v>9.1999999999999993</v>
      </c>
      <c r="N5" s="73">
        <v>10</v>
      </c>
      <c r="O5" s="64">
        <v>3000</v>
      </c>
      <c r="P5" s="65">
        <f>Table2245236891011121314151617181920212224234567891011121314151617181920212223252627282930[[#This Row],[PEMBULATAN]]*O5</f>
        <v>30000</v>
      </c>
    </row>
    <row r="6" spans="1:16" ht="33.75" customHeight="1" x14ac:dyDescent="0.2">
      <c r="A6" s="93"/>
      <c r="B6" s="76"/>
      <c r="C6" s="90" t="s">
        <v>3893</v>
      </c>
      <c r="D6" s="79" t="s">
        <v>82</v>
      </c>
      <c r="E6" s="13">
        <v>44425</v>
      </c>
      <c r="F6" s="77" t="s">
        <v>3181</v>
      </c>
      <c r="G6" s="13">
        <v>44428</v>
      </c>
      <c r="H6" s="78" t="s">
        <v>3182</v>
      </c>
      <c r="I6" s="15">
        <v>46</v>
      </c>
      <c r="J6" s="15">
        <v>50</v>
      </c>
      <c r="K6" s="15">
        <v>16</v>
      </c>
      <c r="L6" s="15">
        <v>10</v>
      </c>
      <c r="M6" s="84">
        <v>9.1999999999999993</v>
      </c>
      <c r="N6" s="73">
        <v>10</v>
      </c>
      <c r="O6" s="64">
        <v>3000</v>
      </c>
      <c r="P6" s="65">
        <f>Table2245236891011121314151617181920212224234567891011121314151617181920212223252627282930[[#This Row],[PEMBULATAN]]*O6</f>
        <v>30000</v>
      </c>
    </row>
    <row r="7" spans="1:16" ht="33.75" customHeight="1" x14ac:dyDescent="0.2">
      <c r="A7" s="93"/>
      <c r="B7" s="76"/>
      <c r="C7" s="90" t="s">
        <v>3894</v>
      </c>
      <c r="D7" s="79" t="s">
        <v>82</v>
      </c>
      <c r="E7" s="13">
        <v>44425</v>
      </c>
      <c r="F7" s="77" t="s">
        <v>3181</v>
      </c>
      <c r="G7" s="13">
        <v>44428</v>
      </c>
      <c r="H7" s="78" t="s">
        <v>3182</v>
      </c>
      <c r="I7" s="15">
        <v>46</v>
      </c>
      <c r="J7" s="15">
        <v>50</v>
      </c>
      <c r="K7" s="15">
        <v>16</v>
      </c>
      <c r="L7" s="15">
        <v>10</v>
      </c>
      <c r="M7" s="84">
        <v>9.1999999999999993</v>
      </c>
      <c r="N7" s="73">
        <v>10</v>
      </c>
      <c r="O7" s="64">
        <v>3000</v>
      </c>
      <c r="P7" s="65">
        <f>Table2245236891011121314151617181920212224234567891011121314151617181920212223252627282930[[#This Row],[PEMBULATAN]]*O7</f>
        <v>30000</v>
      </c>
    </row>
    <row r="8" spans="1:16" ht="33.75" customHeight="1" x14ac:dyDescent="0.2">
      <c r="A8" s="93"/>
      <c r="B8" s="76"/>
      <c r="C8" s="90" t="s">
        <v>3895</v>
      </c>
      <c r="D8" s="79" t="s">
        <v>82</v>
      </c>
      <c r="E8" s="13">
        <v>44425</v>
      </c>
      <c r="F8" s="77" t="s">
        <v>3181</v>
      </c>
      <c r="G8" s="13">
        <v>44428</v>
      </c>
      <c r="H8" s="78" t="s">
        <v>3182</v>
      </c>
      <c r="I8" s="15">
        <v>48</v>
      </c>
      <c r="J8" s="15">
        <v>50</v>
      </c>
      <c r="K8" s="15">
        <v>16</v>
      </c>
      <c r="L8" s="15">
        <v>10</v>
      </c>
      <c r="M8" s="84">
        <v>9.6</v>
      </c>
      <c r="N8" s="73">
        <v>10</v>
      </c>
      <c r="O8" s="64">
        <v>3000</v>
      </c>
      <c r="P8" s="65">
        <f>Table2245236891011121314151617181920212224234567891011121314151617181920212223252627282930[[#This Row],[PEMBULATAN]]*O8</f>
        <v>30000</v>
      </c>
    </row>
    <row r="9" spans="1:16" ht="33.75" customHeight="1" x14ac:dyDescent="0.2">
      <c r="A9" s="93"/>
      <c r="B9" s="76"/>
      <c r="C9" s="90" t="s">
        <v>3896</v>
      </c>
      <c r="D9" s="79" t="s">
        <v>82</v>
      </c>
      <c r="E9" s="13">
        <v>44425</v>
      </c>
      <c r="F9" s="77" t="s">
        <v>3181</v>
      </c>
      <c r="G9" s="13">
        <v>44428</v>
      </c>
      <c r="H9" s="78" t="s">
        <v>3182</v>
      </c>
      <c r="I9" s="15">
        <v>54</v>
      </c>
      <c r="J9" s="15">
        <v>34</v>
      </c>
      <c r="K9" s="15">
        <v>9</v>
      </c>
      <c r="L9" s="15">
        <v>10</v>
      </c>
      <c r="M9" s="84">
        <v>4.1310000000000002</v>
      </c>
      <c r="N9" s="73">
        <v>10</v>
      </c>
      <c r="O9" s="64">
        <v>3000</v>
      </c>
      <c r="P9" s="65">
        <f>Table2245236891011121314151617181920212224234567891011121314151617181920212223252627282930[[#This Row],[PEMBULATAN]]*O9</f>
        <v>30000</v>
      </c>
    </row>
    <row r="10" spans="1:16" ht="33.75" customHeight="1" x14ac:dyDescent="0.2">
      <c r="A10" s="93"/>
      <c r="B10" s="76"/>
      <c r="C10" s="90" t="s">
        <v>3897</v>
      </c>
      <c r="D10" s="79" t="s">
        <v>82</v>
      </c>
      <c r="E10" s="13">
        <v>44425</v>
      </c>
      <c r="F10" s="77" t="s">
        <v>3181</v>
      </c>
      <c r="G10" s="13">
        <v>44428</v>
      </c>
      <c r="H10" s="78" t="s">
        <v>3182</v>
      </c>
      <c r="I10" s="15">
        <v>54</v>
      </c>
      <c r="J10" s="15">
        <v>34</v>
      </c>
      <c r="K10" s="15">
        <v>9</v>
      </c>
      <c r="L10" s="15">
        <v>10</v>
      </c>
      <c r="M10" s="84">
        <v>4.1310000000000002</v>
      </c>
      <c r="N10" s="73">
        <v>10</v>
      </c>
      <c r="O10" s="64">
        <v>3000</v>
      </c>
      <c r="P10" s="65">
        <f>Table2245236891011121314151617181920212224234567891011121314151617181920212223252627282930[[#This Row],[PEMBULATAN]]*O10</f>
        <v>30000</v>
      </c>
    </row>
    <row r="11" spans="1:16" ht="33.75" customHeight="1" x14ac:dyDescent="0.2">
      <c r="A11" s="93"/>
      <c r="B11" s="76"/>
      <c r="C11" s="90" t="s">
        <v>3898</v>
      </c>
      <c r="D11" s="79" t="s">
        <v>82</v>
      </c>
      <c r="E11" s="13">
        <v>44425</v>
      </c>
      <c r="F11" s="77" t="s">
        <v>3181</v>
      </c>
      <c r="G11" s="13">
        <v>44428</v>
      </c>
      <c r="H11" s="78" t="s">
        <v>3182</v>
      </c>
      <c r="I11" s="15">
        <v>54</v>
      </c>
      <c r="J11" s="15">
        <v>34</v>
      </c>
      <c r="K11" s="15">
        <v>9</v>
      </c>
      <c r="L11" s="15">
        <v>10</v>
      </c>
      <c r="M11" s="84">
        <v>4.1310000000000002</v>
      </c>
      <c r="N11" s="73">
        <v>10</v>
      </c>
      <c r="O11" s="64">
        <v>3000</v>
      </c>
      <c r="P11" s="65">
        <f>Table2245236891011121314151617181920212224234567891011121314151617181920212223252627282930[[#This Row],[PEMBULATAN]]*O11</f>
        <v>30000</v>
      </c>
    </row>
    <row r="12" spans="1:16" ht="33.75" customHeight="1" x14ac:dyDescent="0.2">
      <c r="A12" s="93"/>
      <c r="B12" s="76"/>
      <c r="C12" s="90" t="s">
        <v>3899</v>
      </c>
      <c r="D12" s="79" t="s">
        <v>82</v>
      </c>
      <c r="E12" s="13">
        <v>44425</v>
      </c>
      <c r="F12" s="77" t="s">
        <v>3181</v>
      </c>
      <c r="G12" s="13">
        <v>44428</v>
      </c>
      <c r="H12" s="78" t="s">
        <v>3182</v>
      </c>
      <c r="I12" s="15">
        <v>54</v>
      </c>
      <c r="J12" s="15">
        <v>34</v>
      </c>
      <c r="K12" s="15">
        <v>9</v>
      </c>
      <c r="L12" s="15">
        <v>10</v>
      </c>
      <c r="M12" s="84">
        <v>4.1310000000000002</v>
      </c>
      <c r="N12" s="73">
        <v>10</v>
      </c>
      <c r="O12" s="64">
        <v>3000</v>
      </c>
      <c r="P12" s="65">
        <f>Table2245236891011121314151617181920212224234567891011121314151617181920212223252627282930[[#This Row],[PEMBULATAN]]*O12</f>
        <v>30000</v>
      </c>
    </row>
    <row r="13" spans="1:16" ht="33.75" customHeight="1" x14ac:dyDescent="0.2">
      <c r="A13" s="93"/>
      <c r="B13" s="76"/>
      <c r="C13" s="90" t="s">
        <v>3900</v>
      </c>
      <c r="D13" s="79" t="s">
        <v>82</v>
      </c>
      <c r="E13" s="13">
        <v>44425</v>
      </c>
      <c r="F13" s="77" t="s">
        <v>3181</v>
      </c>
      <c r="G13" s="13">
        <v>44428</v>
      </c>
      <c r="H13" s="78" t="s">
        <v>3182</v>
      </c>
      <c r="I13" s="15">
        <v>54</v>
      </c>
      <c r="J13" s="15">
        <v>34</v>
      </c>
      <c r="K13" s="15">
        <v>9</v>
      </c>
      <c r="L13" s="15">
        <v>10</v>
      </c>
      <c r="M13" s="84">
        <v>4.1310000000000002</v>
      </c>
      <c r="N13" s="73">
        <v>10</v>
      </c>
      <c r="O13" s="64">
        <v>3000</v>
      </c>
      <c r="P13" s="65">
        <f>Table2245236891011121314151617181920212224234567891011121314151617181920212223252627282930[[#This Row],[PEMBULATAN]]*O13</f>
        <v>30000</v>
      </c>
    </row>
    <row r="14" spans="1:16" ht="33.75" customHeight="1" x14ac:dyDescent="0.2">
      <c r="A14" s="93"/>
      <c r="B14" s="76"/>
      <c r="C14" s="90" t="s">
        <v>3901</v>
      </c>
      <c r="D14" s="79" t="s">
        <v>82</v>
      </c>
      <c r="E14" s="13">
        <v>44425</v>
      </c>
      <c r="F14" s="77" t="s">
        <v>3181</v>
      </c>
      <c r="G14" s="13">
        <v>44428</v>
      </c>
      <c r="H14" s="78" t="s">
        <v>3182</v>
      </c>
      <c r="I14" s="15">
        <v>54</v>
      </c>
      <c r="J14" s="15">
        <v>34</v>
      </c>
      <c r="K14" s="15">
        <v>9</v>
      </c>
      <c r="L14" s="15">
        <v>10</v>
      </c>
      <c r="M14" s="84">
        <v>4.1310000000000002</v>
      </c>
      <c r="N14" s="73">
        <v>10</v>
      </c>
      <c r="O14" s="64">
        <v>3000</v>
      </c>
      <c r="P14" s="65">
        <f>Table2245236891011121314151617181920212224234567891011121314151617181920212223252627282930[[#This Row],[PEMBULATAN]]*O14</f>
        <v>30000</v>
      </c>
    </row>
    <row r="15" spans="1:16" ht="33.75" customHeight="1" x14ac:dyDescent="0.2">
      <c r="A15" s="93"/>
      <c r="B15" s="76"/>
      <c r="C15" s="90" t="s">
        <v>3902</v>
      </c>
      <c r="D15" s="79" t="s">
        <v>82</v>
      </c>
      <c r="E15" s="13">
        <v>44425</v>
      </c>
      <c r="F15" s="77" t="s">
        <v>3181</v>
      </c>
      <c r="G15" s="13">
        <v>44428</v>
      </c>
      <c r="H15" s="78" t="s">
        <v>3182</v>
      </c>
      <c r="I15" s="15">
        <v>54</v>
      </c>
      <c r="J15" s="15">
        <v>34</v>
      </c>
      <c r="K15" s="15">
        <v>9</v>
      </c>
      <c r="L15" s="15">
        <v>10</v>
      </c>
      <c r="M15" s="84">
        <v>4.1310000000000002</v>
      </c>
      <c r="N15" s="73">
        <v>10</v>
      </c>
      <c r="O15" s="64">
        <v>3000</v>
      </c>
      <c r="P15" s="65">
        <f>Table2245236891011121314151617181920212224234567891011121314151617181920212223252627282930[[#This Row],[PEMBULATAN]]*O15</f>
        <v>30000</v>
      </c>
    </row>
    <row r="16" spans="1:16" ht="33.75" customHeight="1" x14ac:dyDescent="0.2">
      <c r="A16" s="93"/>
      <c r="B16" s="76"/>
      <c r="C16" s="90" t="s">
        <v>3903</v>
      </c>
      <c r="D16" s="79" t="s">
        <v>82</v>
      </c>
      <c r="E16" s="13">
        <v>44425</v>
      </c>
      <c r="F16" s="77" t="s">
        <v>3181</v>
      </c>
      <c r="G16" s="13">
        <v>44428</v>
      </c>
      <c r="H16" s="78" t="s">
        <v>3182</v>
      </c>
      <c r="I16" s="15">
        <v>32</v>
      </c>
      <c r="J16" s="15">
        <v>23</v>
      </c>
      <c r="K16" s="15">
        <v>18</v>
      </c>
      <c r="L16" s="15">
        <v>8</v>
      </c>
      <c r="M16" s="84">
        <v>3.3119999999999998</v>
      </c>
      <c r="N16" s="73">
        <v>8</v>
      </c>
      <c r="O16" s="64">
        <v>3000</v>
      </c>
      <c r="P16" s="65">
        <f>Table2245236891011121314151617181920212224234567891011121314151617181920212223252627282930[[#This Row],[PEMBULATAN]]*O16</f>
        <v>24000</v>
      </c>
    </row>
    <row r="17" spans="1:16" ht="33.75" customHeight="1" x14ac:dyDescent="0.2">
      <c r="A17" s="93"/>
      <c r="B17" s="76"/>
      <c r="C17" s="90" t="s">
        <v>3904</v>
      </c>
      <c r="D17" s="79" t="s">
        <v>82</v>
      </c>
      <c r="E17" s="13">
        <v>44425</v>
      </c>
      <c r="F17" s="77" t="s">
        <v>3181</v>
      </c>
      <c r="G17" s="13">
        <v>44428</v>
      </c>
      <c r="H17" s="78" t="s">
        <v>3182</v>
      </c>
      <c r="I17" s="15">
        <v>32</v>
      </c>
      <c r="J17" s="15">
        <v>23</v>
      </c>
      <c r="K17" s="15">
        <v>18</v>
      </c>
      <c r="L17" s="15">
        <v>8</v>
      </c>
      <c r="M17" s="84">
        <v>3.3119999999999998</v>
      </c>
      <c r="N17" s="73">
        <v>8</v>
      </c>
      <c r="O17" s="64">
        <v>3000</v>
      </c>
      <c r="P17" s="65">
        <f>Table2245236891011121314151617181920212224234567891011121314151617181920212223252627282930[[#This Row],[PEMBULATAN]]*O17</f>
        <v>24000</v>
      </c>
    </row>
    <row r="18" spans="1:16" ht="33.75" customHeight="1" x14ac:dyDescent="0.2">
      <c r="A18" s="93"/>
      <c r="B18" s="76"/>
      <c r="C18" s="90" t="s">
        <v>3905</v>
      </c>
      <c r="D18" s="79" t="s">
        <v>82</v>
      </c>
      <c r="E18" s="13">
        <v>44425</v>
      </c>
      <c r="F18" s="77" t="s">
        <v>3181</v>
      </c>
      <c r="G18" s="13">
        <v>44428</v>
      </c>
      <c r="H18" s="78" t="s">
        <v>3182</v>
      </c>
      <c r="I18" s="15">
        <v>32</v>
      </c>
      <c r="J18" s="15">
        <v>23</v>
      </c>
      <c r="K18" s="15">
        <v>18</v>
      </c>
      <c r="L18" s="15">
        <v>8</v>
      </c>
      <c r="M18" s="84">
        <v>3.3119999999999998</v>
      </c>
      <c r="N18" s="73">
        <v>8</v>
      </c>
      <c r="O18" s="64">
        <v>3000</v>
      </c>
      <c r="P18" s="65">
        <f>Table2245236891011121314151617181920212224234567891011121314151617181920212223252627282930[[#This Row],[PEMBULATAN]]*O18</f>
        <v>24000</v>
      </c>
    </row>
    <row r="19" spans="1:16" ht="33.75" customHeight="1" x14ac:dyDescent="0.2">
      <c r="A19" s="93"/>
      <c r="B19" s="76"/>
      <c r="C19" s="90" t="s">
        <v>3906</v>
      </c>
      <c r="D19" s="79" t="s">
        <v>82</v>
      </c>
      <c r="E19" s="13">
        <v>44425</v>
      </c>
      <c r="F19" s="77" t="s">
        <v>3181</v>
      </c>
      <c r="G19" s="13">
        <v>44428</v>
      </c>
      <c r="H19" s="78" t="s">
        <v>3182</v>
      </c>
      <c r="I19" s="15">
        <v>32</v>
      </c>
      <c r="J19" s="15">
        <v>23</v>
      </c>
      <c r="K19" s="15">
        <v>18</v>
      </c>
      <c r="L19" s="15">
        <v>8</v>
      </c>
      <c r="M19" s="84">
        <v>3.3119999999999998</v>
      </c>
      <c r="N19" s="73">
        <v>8</v>
      </c>
      <c r="O19" s="64">
        <v>3000</v>
      </c>
      <c r="P19" s="65">
        <f>Table2245236891011121314151617181920212224234567891011121314151617181920212223252627282930[[#This Row],[PEMBULATAN]]*O19</f>
        <v>24000</v>
      </c>
    </row>
    <row r="20" spans="1:16" ht="33.75" customHeight="1" x14ac:dyDescent="0.2">
      <c r="A20" s="93"/>
      <c r="B20" s="76"/>
      <c r="C20" s="90" t="s">
        <v>3907</v>
      </c>
      <c r="D20" s="79" t="s">
        <v>82</v>
      </c>
      <c r="E20" s="13">
        <v>44425</v>
      </c>
      <c r="F20" s="77" t="s">
        <v>3181</v>
      </c>
      <c r="G20" s="13">
        <v>44428</v>
      </c>
      <c r="H20" s="78" t="s">
        <v>3182</v>
      </c>
      <c r="I20" s="15">
        <v>32</v>
      </c>
      <c r="J20" s="15">
        <v>23</v>
      </c>
      <c r="K20" s="15">
        <v>18</v>
      </c>
      <c r="L20" s="15">
        <v>8</v>
      </c>
      <c r="M20" s="84">
        <v>3.3119999999999998</v>
      </c>
      <c r="N20" s="73">
        <v>8</v>
      </c>
      <c r="O20" s="64">
        <v>3000</v>
      </c>
      <c r="P20" s="65">
        <f>Table2245236891011121314151617181920212224234567891011121314151617181920212223252627282930[[#This Row],[PEMBULATAN]]*O20</f>
        <v>24000</v>
      </c>
    </row>
    <row r="21" spans="1:16" ht="33.75" customHeight="1" x14ac:dyDescent="0.2">
      <c r="A21" s="93"/>
      <c r="B21" s="76"/>
      <c r="C21" s="90" t="s">
        <v>3908</v>
      </c>
      <c r="D21" s="79" t="s">
        <v>82</v>
      </c>
      <c r="E21" s="13">
        <v>44425</v>
      </c>
      <c r="F21" s="77" t="s">
        <v>3181</v>
      </c>
      <c r="G21" s="13">
        <v>44428</v>
      </c>
      <c r="H21" s="78" t="s">
        <v>3182</v>
      </c>
      <c r="I21" s="15">
        <v>39</v>
      </c>
      <c r="J21" s="15">
        <v>29</v>
      </c>
      <c r="K21" s="15">
        <v>14</v>
      </c>
      <c r="L21" s="15">
        <v>11</v>
      </c>
      <c r="M21" s="84">
        <v>3.9584999999999999</v>
      </c>
      <c r="N21" s="73">
        <v>11</v>
      </c>
      <c r="O21" s="64">
        <v>3000</v>
      </c>
      <c r="P21" s="65">
        <f>Table2245236891011121314151617181920212224234567891011121314151617181920212223252627282930[[#This Row],[PEMBULATAN]]*O21</f>
        <v>33000</v>
      </c>
    </row>
    <row r="22" spans="1:16" ht="33.75" customHeight="1" x14ac:dyDescent="0.2">
      <c r="A22" s="93"/>
      <c r="B22" s="76"/>
      <c r="C22" s="90" t="s">
        <v>3909</v>
      </c>
      <c r="D22" s="79" t="s">
        <v>82</v>
      </c>
      <c r="E22" s="13">
        <v>44425</v>
      </c>
      <c r="F22" s="77" t="s">
        <v>3181</v>
      </c>
      <c r="G22" s="13">
        <v>44428</v>
      </c>
      <c r="H22" s="78" t="s">
        <v>3182</v>
      </c>
      <c r="I22" s="15">
        <v>39</v>
      </c>
      <c r="J22" s="15">
        <v>29</v>
      </c>
      <c r="K22" s="15">
        <v>14</v>
      </c>
      <c r="L22" s="15">
        <v>11</v>
      </c>
      <c r="M22" s="84">
        <v>3.9584999999999999</v>
      </c>
      <c r="N22" s="73">
        <v>11</v>
      </c>
      <c r="O22" s="64">
        <v>3000</v>
      </c>
      <c r="P22" s="65">
        <f>Table2245236891011121314151617181920212224234567891011121314151617181920212223252627282930[[#This Row],[PEMBULATAN]]*O22</f>
        <v>33000</v>
      </c>
    </row>
    <row r="23" spans="1:16" ht="33.75" customHeight="1" x14ac:dyDescent="0.2">
      <c r="A23" s="93"/>
      <c r="B23" s="76"/>
      <c r="C23" s="90" t="s">
        <v>3910</v>
      </c>
      <c r="D23" s="79" t="s">
        <v>82</v>
      </c>
      <c r="E23" s="13">
        <v>44425</v>
      </c>
      <c r="F23" s="77" t="s">
        <v>3181</v>
      </c>
      <c r="G23" s="13">
        <v>44428</v>
      </c>
      <c r="H23" s="78" t="s">
        <v>3182</v>
      </c>
      <c r="I23" s="15">
        <v>48</v>
      </c>
      <c r="J23" s="15">
        <v>33</v>
      </c>
      <c r="K23" s="15">
        <v>13</v>
      </c>
      <c r="L23" s="15">
        <v>9</v>
      </c>
      <c r="M23" s="84">
        <v>5.1479999999999997</v>
      </c>
      <c r="N23" s="73">
        <v>9</v>
      </c>
      <c r="O23" s="64">
        <v>3000</v>
      </c>
      <c r="P23" s="65">
        <f>Table2245236891011121314151617181920212224234567891011121314151617181920212223252627282930[[#This Row],[PEMBULATAN]]*O23</f>
        <v>27000</v>
      </c>
    </row>
    <row r="24" spans="1:16" ht="33.75" customHeight="1" x14ac:dyDescent="0.2">
      <c r="A24" s="93"/>
      <c r="B24" s="76"/>
      <c r="C24" s="90" t="s">
        <v>3911</v>
      </c>
      <c r="D24" s="79" t="s">
        <v>82</v>
      </c>
      <c r="E24" s="13">
        <v>44425</v>
      </c>
      <c r="F24" s="77" t="s">
        <v>3181</v>
      </c>
      <c r="G24" s="13">
        <v>44428</v>
      </c>
      <c r="H24" s="78" t="s">
        <v>3182</v>
      </c>
      <c r="I24" s="15">
        <v>40</v>
      </c>
      <c r="J24" s="15">
        <v>32</v>
      </c>
      <c r="K24" s="15">
        <v>15</v>
      </c>
      <c r="L24" s="15">
        <v>11</v>
      </c>
      <c r="M24" s="84">
        <v>4.8</v>
      </c>
      <c r="N24" s="73">
        <v>11</v>
      </c>
      <c r="O24" s="64">
        <v>3000</v>
      </c>
      <c r="P24" s="65">
        <f>Table2245236891011121314151617181920212224234567891011121314151617181920212223252627282930[[#This Row],[PEMBULATAN]]*O24</f>
        <v>33000</v>
      </c>
    </row>
    <row r="25" spans="1:16" ht="33.75" customHeight="1" x14ac:dyDescent="0.2">
      <c r="A25" s="93"/>
      <c r="B25" s="76"/>
      <c r="C25" s="90" t="s">
        <v>3912</v>
      </c>
      <c r="D25" s="79" t="s">
        <v>82</v>
      </c>
      <c r="E25" s="13">
        <v>44425</v>
      </c>
      <c r="F25" s="77" t="s">
        <v>3181</v>
      </c>
      <c r="G25" s="13">
        <v>44428</v>
      </c>
      <c r="H25" s="78" t="s">
        <v>3182</v>
      </c>
      <c r="I25" s="15">
        <v>38</v>
      </c>
      <c r="J25" s="15">
        <v>28</v>
      </c>
      <c r="K25" s="15">
        <v>17</v>
      </c>
      <c r="L25" s="15">
        <v>11</v>
      </c>
      <c r="M25" s="84">
        <v>4.5220000000000002</v>
      </c>
      <c r="N25" s="73">
        <v>11</v>
      </c>
      <c r="O25" s="64">
        <v>3000</v>
      </c>
      <c r="P25" s="65">
        <f>Table2245236891011121314151617181920212224234567891011121314151617181920212223252627282930[[#This Row],[PEMBULATAN]]*O25</f>
        <v>33000</v>
      </c>
    </row>
    <row r="26" spans="1:16" ht="33.75" customHeight="1" x14ac:dyDescent="0.2">
      <c r="A26" s="93"/>
      <c r="B26" s="76"/>
      <c r="C26" s="90" t="s">
        <v>3913</v>
      </c>
      <c r="D26" s="79" t="s">
        <v>82</v>
      </c>
      <c r="E26" s="13">
        <v>44425</v>
      </c>
      <c r="F26" s="77" t="s">
        <v>3181</v>
      </c>
      <c r="G26" s="13">
        <v>44428</v>
      </c>
      <c r="H26" s="78" t="s">
        <v>3182</v>
      </c>
      <c r="I26" s="15">
        <v>29</v>
      </c>
      <c r="J26" s="15">
        <v>34</v>
      </c>
      <c r="K26" s="15">
        <v>24</v>
      </c>
      <c r="L26" s="15">
        <v>11</v>
      </c>
      <c r="M26" s="84">
        <v>5.9160000000000004</v>
      </c>
      <c r="N26" s="73">
        <v>11</v>
      </c>
      <c r="O26" s="64">
        <v>3000</v>
      </c>
      <c r="P26" s="65">
        <f>Table2245236891011121314151617181920212224234567891011121314151617181920212223252627282930[[#This Row],[PEMBULATAN]]*O26</f>
        <v>33000</v>
      </c>
    </row>
    <row r="27" spans="1:16" ht="33.75" customHeight="1" x14ac:dyDescent="0.2">
      <c r="A27" s="93"/>
      <c r="B27" s="76"/>
      <c r="C27" s="90" t="s">
        <v>3914</v>
      </c>
      <c r="D27" s="79" t="s">
        <v>82</v>
      </c>
      <c r="E27" s="13">
        <v>44425</v>
      </c>
      <c r="F27" s="77" t="s">
        <v>3181</v>
      </c>
      <c r="G27" s="13">
        <v>44428</v>
      </c>
      <c r="H27" s="78" t="s">
        <v>3182</v>
      </c>
      <c r="I27" s="15">
        <v>43</v>
      </c>
      <c r="J27" s="15">
        <v>34</v>
      </c>
      <c r="K27" s="15">
        <v>30</v>
      </c>
      <c r="L27" s="15">
        <v>10</v>
      </c>
      <c r="M27" s="84">
        <v>10.965</v>
      </c>
      <c r="N27" s="73">
        <v>11</v>
      </c>
      <c r="O27" s="64">
        <v>3000</v>
      </c>
      <c r="P27" s="65">
        <f>Table2245236891011121314151617181920212224234567891011121314151617181920212223252627282930[[#This Row],[PEMBULATAN]]*O27</f>
        <v>33000</v>
      </c>
    </row>
    <row r="28" spans="1:16" ht="33.75" customHeight="1" x14ac:dyDescent="0.2">
      <c r="A28" s="93"/>
      <c r="B28" s="76"/>
      <c r="C28" s="90" t="s">
        <v>3915</v>
      </c>
      <c r="D28" s="79" t="s">
        <v>82</v>
      </c>
      <c r="E28" s="13">
        <v>44425</v>
      </c>
      <c r="F28" s="77" t="s">
        <v>3181</v>
      </c>
      <c r="G28" s="13">
        <v>44428</v>
      </c>
      <c r="H28" s="78" t="s">
        <v>3182</v>
      </c>
      <c r="I28" s="15">
        <v>43</v>
      </c>
      <c r="J28" s="15">
        <v>34</v>
      </c>
      <c r="K28" s="15">
        <v>30</v>
      </c>
      <c r="L28" s="15">
        <v>10</v>
      </c>
      <c r="M28" s="84">
        <v>10.965</v>
      </c>
      <c r="N28" s="73">
        <v>11</v>
      </c>
      <c r="O28" s="64">
        <v>3000</v>
      </c>
      <c r="P28" s="65">
        <f>Table2245236891011121314151617181920212224234567891011121314151617181920212223252627282930[[#This Row],[PEMBULATAN]]*O28</f>
        <v>33000</v>
      </c>
    </row>
    <row r="29" spans="1:16" ht="33.75" customHeight="1" x14ac:dyDescent="0.2">
      <c r="A29" s="93"/>
      <c r="B29" s="76"/>
      <c r="C29" s="90" t="s">
        <v>3916</v>
      </c>
      <c r="D29" s="79" t="s">
        <v>82</v>
      </c>
      <c r="E29" s="13">
        <v>44425</v>
      </c>
      <c r="F29" s="77" t="s">
        <v>3181</v>
      </c>
      <c r="G29" s="13">
        <v>44428</v>
      </c>
      <c r="H29" s="78" t="s">
        <v>3182</v>
      </c>
      <c r="I29" s="15">
        <v>43</v>
      </c>
      <c r="J29" s="15">
        <v>34</v>
      </c>
      <c r="K29" s="15">
        <v>30</v>
      </c>
      <c r="L29" s="15">
        <v>10</v>
      </c>
      <c r="M29" s="84">
        <v>10.965</v>
      </c>
      <c r="N29" s="73">
        <v>11</v>
      </c>
      <c r="O29" s="64">
        <v>3000</v>
      </c>
      <c r="P29" s="65">
        <f>Table2245236891011121314151617181920212224234567891011121314151617181920212223252627282930[[#This Row],[PEMBULATAN]]*O29</f>
        <v>33000</v>
      </c>
    </row>
    <row r="30" spans="1:16" ht="33.75" customHeight="1" x14ac:dyDescent="0.2">
      <c r="A30" s="93"/>
      <c r="B30" s="76"/>
      <c r="C30" s="90" t="s">
        <v>3917</v>
      </c>
      <c r="D30" s="79" t="s">
        <v>82</v>
      </c>
      <c r="E30" s="13">
        <v>44425</v>
      </c>
      <c r="F30" s="77" t="s">
        <v>3181</v>
      </c>
      <c r="G30" s="13">
        <v>44428</v>
      </c>
      <c r="H30" s="78" t="s">
        <v>3182</v>
      </c>
      <c r="I30" s="15">
        <v>43</v>
      </c>
      <c r="J30" s="15">
        <v>34</v>
      </c>
      <c r="K30" s="15">
        <v>30</v>
      </c>
      <c r="L30" s="15">
        <v>10</v>
      </c>
      <c r="M30" s="84">
        <v>10.965</v>
      </c>
      <c r="N30" s="73">
        <v>11</v>
      </c>
      <c r="O30" s="64">
        <v>3000</v>
      </c>
      <c r="P30" s="65">
        <f>Table2245236891011121314151617181920212224234567891011121314151617181920212223252627282930[[#This Row],[PEMBULATAN]]*O30</f>
        <v>33000</v>
      </c>
    </row>
    <row r="31" spans="1:16" ht="33.75" customHeight="1" x14ac:dyDescent="0.2">
      <c r="A31" s="93"/>
      <c r="B31" s="76"/>
      <c r="C31" s="90" t="s">
        <v>3918</v>
      </c>
      <c r="D31" s="79" t="s">
        <v>82</v>
      </c>
      <c r="E31" s="13">
        <v>44425</v>
      </c>
      <c r="F31" s="77" t="s">
        <v>3181</v>
      </c>
      <c r="G31" s="13">
        <v>44428</v>
      </c>
      <c r="H31" s="78" t="s">
        <v>3182</v>
      </c>
      <c r="I31" s="15">
        <v>70</v>
      </c>
      <c r="J31" s="15">
        <v>54</v>
      </c>
      <c r="K31" s="15">
        <v>57</v>
      </c>
      <c r="L31" s="15">
        <v>12</v>
      </c>
      <c r="M31" s="84">
        <v>53.865000000000002</v>
      </c>
      <c r="N31" s="73">
        <v>54</v>
      </c>
      <c r="O31" s="64">
        <v>3000</v>
      </c>
      <c r="P31" s="65">
        <f>Table2245236891011121314151617181920212224234567891011121314151617181920212223252627282930[[#This Row],[PEMBULATAN]]*O31</f>
        <v>162000</v>
      </c>
    </row>
    <row r="32" spans="1:16" ht="22.5" customHeight="1" x14ac:dyDescent="0.2">
      <c r="A32" s="144" t="s">
        <v>33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6"/>
      <c r="M32" s="80">
        <f>SUBTOTAL(109,Table2245236891011121314151617181920212224234567891011121314151617181920212223252627282930[KG VOLUME])</f>
        <v>227.10500000000002</v>
      </c>
      <c r="N32" s="68">
        <f>SUM(N3:N31)</f>
        <v>332</v>
      </c>
      <c r="O32" s="147">
        <f>SUM(P3:P31)</f>
        <v>996000</v>
      </c>
      <c r="P32" s="148"/>
    </row>
    <row r="33" spans="1:16" ht="22.5" customHeight="1" x14ac:dyDescent="0.2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6"/>
      <c r="N33" s="88" t="s">
        <v>54</v>
      </c>
      <c r="O33" s="87"/>
      <c r="P33" s="87">
        <f>O32*10%</f>
        <v>99600</v>
      </c>
    </row>
    <row r="34" spans="1:16" x14ac:dyDescent="0.2">
      <c r="A34" s="11"/>
      <c r="B34" s="56" t="s">
        <v>47</v>
      </c>
      <c r="C34" s="55"/>
      <c r="D34" s="57" t="s">
        <v>48</v>
      </c>
      <c r="H34" s="63"/>
      <c r="N34" s="62" t="s">
        <v>34</v>
      </c>
      <c r="P34" s="69">
        <f>O32*1%</f>
        <v>9960</v>
      </c>
    </row>
    <row r="35" spans="1:16" x14ac:dyDescent="0.2">
      <c r="A35" s="11"/>
      <c r="H35" s="63"/>
      <c r="N35" s="62" t="s">
        <v>35</v>
      </c>
      <c r="P35" s="71">
        <v>0</v>
      </c>
    </row>
    <row r="36" spans="1:16" ht="15.75" thickBot="1" x14ac:dyDescent="0.25">
      <c r="A36" s="11"/>
      <c r="H36" s="63"/>
      <c r="N36" s="62" t="s">
        <v>36</v>
      </c>
      <c r="P36" s="71">
        <v>0</v>
      </c>
    </row>
    <row r="37" spans="1:16" x14ac:dyDescent="0.2">
      <c r="A37" s="11"/>
      <c r="H37" s="63"/>
      <c r="N37" s="66" t="s">
        <v>37</v>
      </c>
      <c r="O37" s="67"/>
      <c r="P37" s="70">
        <f>O32-P33+P34</f>
        <v>906360</v>
      </c>
    </row>
    <row r="38" spans="1:16" x14ac:dyDescent="0.2">
      <c r="B38" s="56"/>
      <c r="C38" s="55"/>
      <c r="D38" s="57"/>
    </row>
    <row r="40" spans="1:16" x14ac:dyDescent="0.2">
      <c r="A40" s="11"/>
      <c r="H40" s="63"/>
      <c r="P40" s="72"/>
    </row>
    <row r="41" spans="1:16" x14ac:dyDescent="0.2">
      <c r="A41" s="11"/>
      <c r="H41" s="63"/>
      <c r="O41" s="58"/>
      <c r="P41" s="72"/>
    </row>
    <row r="42" spans="1:16" s="3" customFormat="1" x14ac:dyDescent="0.25">
      <c r="A42" s="11"/>
      <c r="B42" s="2"/>
      <c r="C42" s="2"/>
      <c r="E42" s="12"/>
      <c r="H42" s="63"/>
      <c r="N42" s="14"/>
      <c r="O42" s="14"/>
      <c r="P42" s="14"/>
    </row>
    <row r="43" spans="1:16" s="3" customFormat="1" x14ac:dyDescent="0.25">
      <c r="A43" s="11"/>
      <c r="B43" s="2"/>
      <c r="C43" s="2"/>
      <c r="E43" s="12"/>
      <c r="H43" s="63"/>
      <c r="N43" s="14"/>
      <c r="O43" s="14"/>
      <c r="P43" s="14"/>
    </row>
    <row r="44" spans="1:16" s="3" customFormat="1" x14ac:dyDescent="0.25">
      <c r="A44" s="11"/>
      <c r="B44" s="2"/>
      <c r="C44" s="2"/>
      <c r="E44" s="12"/>
      <c r="H44" s="63"/>
      <c r="N44" s="14"/>
      <c r="O44" s="14"/>
      <c r="P44" s="14"/>
    </row>
    <row r="45" spans="1:16" s="3" customFormat="1" x14ac:dyDescent="0.25">
      <c r="A45" s="11"/>
      <c r="B45" s="2"/>
      <c r="C45" s="2"/>
      <c r="E45" s="12"/>
      <c r="H45" s="63"/>
      <c r="N45" s="14"/>
      <c r="O45" s="14"/>
      <c r="P45" s="14"/>
    </row>
    <row r="46" spans="1:16" s="3" customFormat="1" x14ac:dyDescent="0.25">
      <c r="A46" s="11"/>
      <c r="B46" s="2"/>
      <c r="C46" s="2"/>
      <c r="E46" s="12"/>
      <c r="H46" s="63"/>
      <c r="N46" s="14"/>
      <c r="O46" s="14"/>
      <c r="P46" s="14"/>
    </row>
    <row r="47" spans="1:16" s="3" customFormat="1" x14ac:dyDescent="0.25">
      <c r="A47" s="11"/>
      <c r="B47" s="2"/>
      <c r="C47" s="2"/>
      <c r="E47" s="12"/>
      <c r="H47" s="63"/>
      <c r="N47" s="14"/>
      <c r="O47" s="14"/>
      <c r="P47" s="14"/>
    </row>
    <row r="48" spans="1:16" s="3" customFormat="1" x14ac:dyDescent="0.25">
      <c r="A48" s="11"/>
      <c r="B48" s="2"/>
      <c r="C48" s="2"/>
      <c r="E48" s="12"/>
      <c r="H48" s="63"/>
      <c r="N48" s="14"/>
      <c r="O48" s="14"/>
      <c r="P48" s="14"/>
    </row>
    <row r="49" spans="1:16" s="3" customFormat="1" x14ac:dyDescent="0.25">
      <c r="A49" s="11"/>
      <c r="B49" s="2"/>
      <c r="C49" s="2"/>
      <c r="E49" s="12"/>
      <c r="H49" s="63"/>
      <c r="N49" s="14"/>
      <c r="O49" s="14"/>
      <c r="P49" s="14"/>
    </row>
    <row r="50" spans="1:16" s="3" customFormat="1" x14ac:dyDescent="0.25">
      <c r="A50" s="11"/>
      <c r="B50" s="2"/>
      <c r="C50" s="2"/>
      <c r="E50" s="12"/>
      <c r="H50" s="63"/>
      <c r="N50" s="14"/>
      <c r="O50" s="14"/>
      <c r="P50" s="14"/>
    </row>
    <row r="51" spans="1:16" s="3" customFormat="1" x14ac:dyDescent="0.25">
      <c r="A51" s="11"/>
      <c r="B51" s="2"/>
      <c r="C51" s="2"/>
      <c r="E51" s="12"/>
      <c r="H51" s="63"/>
      <c r="N51" s="14"/>
      <c r="O51" s="14"/>
      <c r="P51" s="14"/>
    </row>
    <row r="52" spans="1:16" s="3" customFormat="1" x14ac:dyDescent="0.25">
      <c r="A52" s="11"/>
      <c r="B52" s="2"/>
      <c r="C52" s="2"/>
      <c r="E52" s="12"/>
      <c r="H52" s="63"/>
      <c r="N52" s="14"/>
      <c r="O52" s="14"/>
      <c r="P52" s="14"/>
    </row>
    <row r="53" spans="1:16" s="3" customFormat="1" x14ac:dyDescent="0.25">
      <c r="A53" s="11"/>
      <c r="B53" s="2"/>
      <c r="C53" s="2"/>
      <c r="E53" s="12"/>
      <c r="H53" s="63"/>
      <c r="N53" s="14"/>
      <c r="O53" s="14"/>
      <c r="P53" s="14"/>
    </row>
  </sheetData>
  <mergeCells count="3">
    <mergeCell ref="A3:A4"/>
    <mergeCell ref="A32:L32"/>
    <mergeCell ref="O32:P32"/>
  </mergeCells>
  <conditionalFormatting sqref="B3">
    <cfRule type="duplicateValues" dxfId="117" priority="2"/>
  </conditionalFormatting>
  <conditionalFormatting sqref="B4:B31">
    <cfRule type="duplicateValues" dxfId="116" priority="80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tabColor rgb="FF92D050"/>
  </sheetPr>
  <dimension ref="A1:P170"/>
  <sheetViews>
    <sheetView zoomScale="110" zoomScaleNormal="110" workbookViewId="0">
      <pane xSplit="3" ySplit="2" topLeftCell="D3" activePane="bottomRight" state="frozen"/>
      <selection activeCell="E54" sqref="E54"/>
      <selection pane="topRight" activeCell="E54" sqref="E54"/>
      <selection pane="bottomLeft" activeCell="E54" sqref="E54"/>
      <selection pane="bottomRight" activeCell="F145" sqref="F14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9.28515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3920</v>
      </c>
      <c r="B3" s="75" t="s">
        <v>3921</v>
      </c>
      <c r="C3" s="9" t="s">
        <v>3922</v>
      </c>
      <c r="D3" s="77" t="s">
        <v>198</v>
      </c>
      <c r="E3" s="13">
        <v>44425</v>
      </c>
      <c r="F3" s="77" t="s">
        <v>3181</v>
      </c>
      <c r="G3" s="13">
        <v>44428</v>
      </c>
      <c r="H3" s="10" t="s">
        <v>3182</v>
      </c>
      <c r="I3" s="1">
        <v>85</v>
      </c>
      <c r="J3" s="1">
        <v>54</v>
      </c>
      <c r="K3" s="1">
        <v>29</v>
      </c>
      <c r="L3" s="1">
        <v>12</v>
      </c>
      <c r="M3" s="83">
        <v>33.277500000000003</v>
      </c>
      <c r="N3" s="8">
        <v>33</v>
      </c>
      <c r="O3" s="64">
        <v>3000</v>
      </c>
      <c r="P3" s="65">
        <f>Table224523689101112131415161718192021222423456789101112131415161718192021222325262728293031[[#This Row],[PEMBULATAN]]*O3</f>
        <v>99000</v>
      </c>
    </row>
    <row r="4" spans="1:16" ht="39" customHeight="1" x14ac:dyDescent="0.2">
      <c r="A4" s="143"/>
      <c r="B4" s="76"/>
      <c r="C4" s="9" t="s">
        <v>3923</v>
      </c>
      <c r="D4" s="77" t="s">
        <v>198</v>
      </c>
      <c r="E4" s="13">
        <v>44425</v>
      </c>
      <c r="F4" s="77" t="s">
        <v>3181</v>
      </c>
      <c r="G4" s="13">
        <v>44428</v>
      </c>
      <c r="H4" s="10" t="s">
        <v>3182</v>
      </c>
      <c r="I4" s="1">
        <v>96</v>
      </c>
      <c r="J4" s="1">
        <v>60</v>
      </c>
      <c r="K4" s="1">
        <v>20</v>
      </c>
      <c r="L4" s="1">
        <v>9</v>
      </c>
      <c r="M4" s="83">
        <v>28.8</v>
      </c>
      <c r="N4" s="8">
        <v>29</v>
      </c>
      <c r="O4" s="64">
        <v>3000</v>
      </c>
      <c r="P4" s="65">
        <f>Table224523689101112131415161718192021222423456789101112131415161718192021222325262728293031[[#This Row],[PEMBULATAN]]*O4</f>
        <v>87000</v>
      </c>
    </row>
    <row r="5" spans="1:16" ht="39" customHeight="1" x14ac:dyDescent="0.2">
      <c r="A5" s="93"/>
      <c r="B5" s="76"/>
      <c r="C5" s="90" t="s">
        <v>3924</v>
      </c>
      <c r="D5" s="79" t="s">
        <v>198</v>
      </c>
      <c r="E5" s="13">
        <v>44425</v>
      </c>
      <c r="F5" s="77" t="s">
        <v>3181</v>
      </c>
      <c r="G5" s="13">
        <v>44428</v>
      </c>
      <c r="H5" s="78" t="s">
        <v>3182</v>
      </c>
      <c r="I5" s="15">
        <v>83</v>
      </c>
      <c r="J5" s="15">
        <v>46</v>
      </c>
      <c r="K5" s="15">
        <v>25</v>
      </c>
      <c r="L5" s="15">
        <v>10</v>
      </c>
      <c r="M5" s="84">
        <v>23.862500000000001</v>
      </c>
      <c r="N5" s="73">
        <v>24</v>
      </c>
      <c r="O5" s="64">
        <v>3000</v>
      </c>
      <c r="P5" s="65">
        <f>Table224523689101112131415161718192021222423456789101112131415161718192021222325262728293031[[#This Row],[PEMBULATAN]]*O5</f>
        <v>72000</v>
      </c>
    </row>
    <row r="6" spans="1:16" ht="39" customHeight="1" x14ac:dyDescent="0.2">
      <c r="A6" s="93"/>
      <c r="B6" s="76"/>
      <c r="C6" s="90" t="s">
        <v>3925</v>
      </c>
      <c r="D6" s="79" t="s">
        <v>198</v>
      </c>
      <c r="E6" s="13">
        <v>44425</v>
      </c>
      <c r="F6" s="77" t="s">
        <v>3181</v>
      </c>
      <c r="G6" s="13">
        <v>44428</v>
      </c>
      <c r="H6" s="78" t="s">
        <v>3182</v>
      </c>
      <c r="I6" s="15">
        <v>49</v>
      </c>
      <c r="J6" s="15">
        <v>59</v>
      </c>
      <c r="K6" s="15">
        <v>25</v>
      </c>
      <c r="L6" s="15">
        <v>21</v>
      </c>
      <c r="M6" s="84">
        <v>18.068750000000001</v>
      </c>
      <c r="N6" s="73">
        <v>21</v>
      </c>
      <c r="O6" s="64">
        <v>3000</v>
      </c>
      <c r="P6" s="65">
        <f>Table224523689101112131415161718192021222423456789101112131415161718192021222325262728293031[[#This Row],[PEMBULATAN]]*O6</f>
        <v>63000</v>
      </c>
    </row>
    <row r="7" spans="1:16" ht="39" customHeight="1" x14ac:dyDescent="0.2">
      <c r="A7" s="93"/>
      <c r="B7" s="76"/>
      <c r="C7" s="90" t="s">
        <v>3926</v>
      </c>
      <c r="D7" s="79" t="s">
        <v>198</v>
      </c>
      <c r="E7" s="13">
        <v>44425</v>
      </c>
      <c r="F7" s="77" t="s">
        <v>3181</v>
      </c>
      <c r="G7" s="13">
        <v>44428</v>
      </c>
      <c r="H7" s="78" t="s">
        <v>3182</v>
      </c>
      <c r="I7" s="15">
        <v>60</v>
      </c>
      <c r="J7" s="15">
        <v>58</v>
      </c>
      <c r="K7" s="15">
        <v>33</v>
      </c>
      <c r="L7" s="15">
        <v>12</v>
      </c>
      <c r="M7" s="84">
        <v>28.71</v>
      </c>
      <c r="N7" s="73">
        <v>29</v>
      </c>
      <c r="O7" s="64">
        <v>3000</v>
      </c>
      <c r="P7" s="65">
        <f>Table224523689101112131415161718192021222423456789101112131415161718192021222325262728293031[[#This Row],[PEMBULATAN]]*O7</f>
        <v>87000</v>
      </c>
    </row>
    <row r="8" spans="1:16" ht="39" customHeight="1" x14ac:dyDescent="0.2">
      <c r="A8" s="93"/>
      <c r="B8" s="76"/>
      <c r="C8" s="90" t="s">
        <v>3927</v>
      </c>
      <c r="D8" s="79" t="s">
        <v>198</v>
      </c>
      <c r="E8" s="13">
        <v>44425</v>
      </c>
      <c r="F8" s="77" t="s">
        <v>3181</v>
      </c>
      <c r="G8" s="13">
        <v>44428</v>
      </c>
      <c r="H8" s="78" t="s">
        <v>3182</v>
      </c>
      <c r="I8" s="15">
        <v>45</v>
      </c>
      <c r="J8" s="15">
        <v>29</v>
      </c>
      <c r="K8" s="15">
        <v>17</v>
      </c>
      <c r="L8" s="15">
        <v>3</v>
      </c>
      <c r="M8" s="84">
        <v>5.5462499999999997</v>
      </c>
      <c r="N8" s="73">
        <v>6</v>
      </c>
      <c r="O8" s="64">
        <v>3000</v>
      </c>
      <c r="P8" s="65">
        <f>Table224523689101112131415161718192021222423456789101112131415161718192021222325262728293031[[#This Row],[PEMBULATAN]]*O8</f>
        <v>18000</v>
      </c>
    </row>
    <row r="9" spans="1:16" ht="39" customHeight="1" x14ac:dyDescent="0.2">
      <c r="A9" s="93"/>
      <c r="B9" s="76"/>
      <c r="C9" s="90" t="s">
        <v>3928</v>
      </c>
      <c r="D9" s="79" t="s">
        <v>198</v>
      </c>
      <c r="E9" s="13">
        <v>44425</v>
      </c>
      <c r="F9" s="77" t="s">
        <v>3181</v>
      </c>
      <c r="G9" s="13">
        <v>44428</v>
      </c>
      <c r="H9" s="78" t="s">
        <v>3182</v>
      </c>
      <c r="I9" s="15">
        <v>85</v>
      </c>
      <c r="J9" s="15">
        <v>58</v>
      </c>
      <c r="K9" s="15">
        <v>20</v>
      </c>
      <c r="L9" s="15">
        <v>11</v>
      </c>
      <c r="M9" s="84">
        <v>24.65</v>
      </c>
      <c r="N9" s="73">
        <v>25</v>
      </c>
      <c r="O9" s="64">
        <v>3000</v>
      </c>
      <c r="P9" s="65">
        <f>Table224523689101112131415161718192021222423456789101112131415161718192021222325262728293031[[#This Row],[PEMBULATAN]]*O9</f>
        <v>75000</v>
      </c>
    </row>
    <row r="10" spans="1:16" ht="39" customHeight="1" x14ac:dyDescent="0.2">
      <c r="A10" s="93"/>
      <c r="B10" s="76"/>
      <c r="C10" s="90" t="s">
        <v>3929</v>
      </c>
      <c r="D10" s="79" t="s">
        <v>198</v>
      </c>
      <c r="E10" s="13">
        <v>44425</v>
      </c>
      <c r="F10" s="77" t="s">
        <v>3181</v>
      </c>
      <c r="G10" s="13">
        <v>44428</v>
      </c>
      <c r="H10" s="78" t="s">
        <v>3182</v>
      </c>
      <c r="I10" s="15">
        <v>105</v>
      </c>
      <c r="J10" s="15">
        <v>60</v>
      </c>
      <c r="K10" s="15">
        <v>25</v>
      </c>
      <c r="L10" s="15">
        <v>23</v>
      </c>
      <c r="M10" s="84">
        <v>39.375</v>
      </c>
      <c r="N10" s="73">
        <v>40</v>
      </c>
      <c r="O10" s="64">
        <v>3000</v>
      </c>
      <c r="P10" s="65">
        <f>Table224523689101112131415161718192021222423456789101112131415161718192021222325262728293031[[#This Row],[PEMBULATAN]]*O10</f>
        <v>120000</v>
      </c>
    </row>
    <row r="11" spans="1:16" ht="39" customHeight="1" x14ac:dyDescent="0.2">
      <c r="A11" s="93"/>
      <c r="B11" s="76"/>
      <c r="C11" s="90" t="s">
        <v>3930</v>
      </c>
      <c r="D11" s="79" t="s">
        <v>198</v>
      </c>
      <c r="E11" s="13">
        <v>44425</v>
      </c>
      <c r="F11" s="77" t="s">
        <v>3181</v>
      </c>
      <c r="G11" s="13">
        <v>44428</v>
      </c>
      <c r="H11" s="78" t="s">
        <v>3182</v>
      </c>
      <c r="I11" s="15">
        <v>100</v>
      </c>
      <c r="J11" s="15">
        <v>60</v>
      </c>
      <c r="K11" s="15">
        <v>26</v>
      </c>
      <c r="L11" s="15">
        <v>24</v>
      </c>
      <c r="M11" s="84">
        <v>39</v>
      </c>
      <c r="N11" s="73">
        <v>39</v>
      </c>
      <c r="O11" s="64">
        <v>3000</v>
      </c>
      <c r="P11" s="65">
        <f>Table224523689101112131415161718192021222423456789101112131415161718192021222325262728293031[[#This Row],[PEMBULATAN]]*O11</f>
        <v>117000</v>
      </c>
    </row>
    <row r="12" spans="1:16" ht="39" customHeight="1" x14ac:dyDescent="0.2">
      <c r="A12" s="93"/>
      <c r="B12" s="76"/>
      <c r="C12" s="90" t="s">
        <v>3931</v>
      </c>
      <c r="D12" s="79" t="s">
        <v>198</v>
      </c>
      <c r="E12" s="13">
        <v>44425</v>
      </c>
      <c r="F12" s="77" t="s">
        <v>3181</v>
      </c>
      <c r="G12" s="13">
        <v>44428</v>
      </c>
      <c r="H12" s="78" t="s">
        <v>3182</v>
      </c>
      <c r="I12" s="15">
        <v>80</v>
      </c>
      <c r="J12" s="15">
        <v>65</v>
      </c>
      <c r="K12" s="15">
        <v>23</v>
      </c>
      <c r="L12" s="15">
        <v>14</v>
      </c>
      <c r="M12" s="84">
        <v>29.9</v>
      </c>
      <c r="N12" s="73">
        <v>30</v>
      </c>
      <c r="O12" s="64">
        <v>3000</v>
      </c>
      <c r="P12" s="65">
        <f>Table224523689101112131415161718192021222423456789101112131415161718192021222325262728293031[[#This Row],[PEMBULATAN]]*O12</f>
        <v>90000</v>
      </c>
    </row>
    <row r="13" spans="1:16" ht="39" customHeight="1" x14ac:dyDescent="0.2">
      <c r="A13" s="93"/>
      <c r="B13" s="76"/>
      <c r="C13" s="90" t="s">
        <v>3932</v>
      </c>
      <c r="D13" s="79" t="s">
        <v>198</v>
      </c>
      <c r="E13" s="13">
        <v>44425</v>
      </c>
      <c r="F13" s="77" t="s">
        <v>3181</v>
      </c>
      <c r="G13" s="13">
        <v>44428</v>
      </c>
      <c r="H13" s="78" t="s">
        <v>3182</v>
      </c>
      <c r="I13" s="15">
        <v>95</v>
      </c>
      <c r="J13" s="15">
        <v>60</v>
      </c>
      <c r="K13" s="15">
        <v>20</v>
      </c>
      <c r="L13" s="15">
        <v>9</v>
      </c>
      <c r="M13" s="84">
        <v>28.5</v>
      </c>
      <c r="N13" s="73">
        <v>29</v>
      </c>
      <c r="O13" s="64">
        <v>3000</v>
      </c>
      <c r="P13" s="65">
        <f>Table224523689101112131415161718192021222423456789101112131415161718192021222325262728293031[[#This Row],[PEMBULATAN]]*O13</f>
        <v>87000</v>
      </c>
    </row>
    <row r="14" spans="1:16" ht="39" customHeight="1" x14ac:dyDescent="0.2">
      <c r="A14" s="93"/>
      <c r="B14" s="76"/>
      <c r="C14" s="90" t="s">
        <v>3933</v>
      </c>
      <c r="D14" s="79" t="s">
        <v>198</v>
      </c>
      <c r="E14" s="13">
        <v>44425</v>
      </c>
      <c r="F14" s="77" t="s">
        <v>3181</v>
      </c>
      <c r="G14" s="13">
        <v>44428</v>
      </c>
      <c r="H14" s="78" t="s">
        <v>3182</v>
      </c>
      <c r="I14" s="15">
        <v>60</v>
      </c>
      <c r="J14" s="15">
        <v>38</v>
      </c>
      <c r="K14" s="15">
        <v>18</v>
      </c>
      <c r="L14" s="15">
        <v>2</v>
      </c>
      <c r="M14" s="84">
        <v>10.26</v>
      </c>
      <c r="N14" s="73">
        <v>10</v>
      </c>
      <c r="O14" s="64">
        <v>3000</v>
      </c>
      <c r="P14" s="65">
        <f>Table224523689101112131415161718192021222423456789101112131415161718192021222325262728293031[[#This Row],[PEMBULATAN]]*O14</f>
        <v>30000</v>
      </c>
    </row>
    <row r="15" spans="1:16" ht="39" customHeight="1" x14ac:dyDescent="0.2">
      <c r="A15" s="93"/>
      <c r="B15" s="76"/>
      <c r="C15" s="90" t="s">
        <v>3934</v>
      </c>
      <c r="D15" s="79" t="s">
        <v>198</v>
      </c>
      <c r="E15" s="13">
        <v>44425</v>
      </c>
      <c r="F15" s="77" t="s">
        <v>3181</v>
      </c>
      <c r="G15" s="13">
        <v>44428</v>
      </c>
      <c r="H15" s="78" t="s">
        <v>3182</v>
      </c>
      <c r="I15" s="15">
        <v>65</v>
      </c>
      <c r="J15" s="15">
        <v>58</v>
      </c>
      <c r="K15" s="15">
        <v>28</v>
      </c>
      <c r="L15" s="15">
        <v>4</v>
      </c>
      <c r="M15" s="84">
        <v>26.39</v>
      </c>
      <c r="N15" s="73">
        <v>27</v>
      </c>
      <c r="O15" s="64">
        <v>3000</v>
      </c>
      <c r="P15" s="65">
        <f>Table224523689101112131415161718192021222423456789101112131415161718192021222325262728293031[[#This Row],[PEMBULATAN]]*O15</f>
        <v>81000</v>
      </c>
    </row>
    <row r="16" spans="1:16" ht="39" customHeight="1" x14ac:dyDescent="0.2">
      <c r="A16" s="93"/>
      <c r="B16" s="76"/>
      <c r="C16" s="90" t="s">
        <v>3935</v>
      </c>
      <c r="D16" s="79" t="s">
        <v>198</v>
      </c>
      <c r="E16" s="13">
        <v>44425</v>
      </c>
      <c r="F16" s="77" t="s">
        <v>3181</v>
      </c>
      <c r="G16" s="13">
        <v>44428</v>
      </c>
      <c r="H16" s="78" t="s">
        <v>3182</v>
      </c>
      <c r="I16" s="15">
        <v>85</v>
      </c>
      <c r="J16" s="15">
        <v>57</v>
      </c>
      <c r="K16" s="15">
        <v>13</v>
      </c>
      <c r="L16" s="15">
        <v>6</v>
      </c>
      <c r="M16" s="84">
        <v>15.74625</v>
      </c>
      <c r="N16" s="73">
        <v>16</v>
      </c>
      <c r="O16" s="64">
        <v>3000</v>
      </c>
      <c r="P16" s="65">
        <f>Table224523689101112131415161718192021222423456789101112131415161718192021222325262728293031[[#This Row],[PEMBULATAN]]*O16</f>
        <v>48000</v>
      </c>
    </row>
    <row r="17" spans="1:16" ht="39" customHeight="1" x14ac:dyDescent="0.2">
      <c r="A17" s="123"/>
      <c r="B17" s="92"/>
      <c r="C17" s="90" t="s">
        <v>3936</v>
      </c>
      <c r="D17" s="79" t="s">
        <v>198</v>
      </c>
      <c r="E17" s="13">
        <v>44425</v>
      </c>
      <c r="F17" s="77" t="s">
        <v>3181</v>
      </c>
      <c r="G17" s="13">
        <v>44428</v>
      </c>
      <c r="H17" s="78" t="s">
        <v>3182</v>
      </c>
      <c r="I17" s="15">
        <v>65</v>
      </c>
      <c r="J17" s="15">
        <v>47</v>
      </c>
      <c r="K17" s="15">
        <v>28</v>
      </c>
      <c r="L17" s="15">
        <v>5</v>
      </c>
      <c r="M17" s="84">
        <v>21.385000000000002</v>
      </c>
      <c r="N17" s="73">
        <v>22</v>
      </c>
      <c r="O17" s="64">
        <v>3000</v>
      </c>
      <c r="P17" s="65">
        <f>Table224523689101112131415161718192021222423456789101112131415161718192021222325262728293031[[#This Row],[PEMBULATAN]]*O17</f>
        <v>66000</v>
      </c>
    </row>
    <row r="18" spans="1:16" ht="39" customHeight="1" x14ac:dyDescent="0.2">
      <c r="A18" s="93"/>
      <c r="B18" s="76"/>
      <c r="C18" s="113" t="s">
        <v>3937</v>
      </c>
      <c r="D18" s="114" t="s">
        <v>198</v>
      </c>
      <c r="E18" s="115">
        <v>44425</v>
      </c>
      <c r="F18" s="116" t="s">
        <v>3181</v>
      </c>
      <c r="G18" s="115">
        <v>44428</v>
      </c>
      <c r="H18" s="117" t="s">
        <v>3182</v>
      </c>
      <c r="I18" s="118">
        <v>50</v>
      </c>
      <c r="J18" s="118">
        <v>35</v>
      </c>
      <c r="K18" s="118">
        <v>24</v>
      </c>
      <c r="L18" s="118">
        <v>2</v>
      </c>
      <c r="M18" s="119">
        <v>10.5</v>
      </c>
      <c r="N18" s="120">
        <v>11</v>
      </c>
      <c r="O18" s="121">
        <v>3000</v>
      </c>
      <c r="P18" s="122">
        <f>Table224523689101112131415161718192021222423456789101112131415161718192021222325262728293031[[#This Row],[PEMBULATAN]]*O18</f>
        <v>33000</v>
      </c>
    </row>
    <row r="19" spans="1:16" ht="39" customHeight="1" x14ac:dyDescent="0.2">
      <c r="A19" s="93"/>
      <c r="B19" s="76"/>
      <c r="C19" s="90" t="s">
        <v>3938</v>
      </c>
      <c r="D19" s="79" t="s">
        <v>198</v>
      </c>
      <c r="E19" s="13">
        <v>44425</v>
      </c>
      <c r="F19" s="77" t="s">
        <v>3181</v>
      </c>
      <c r="G19" s="13">
        <v>44428</v>
      </c>
      <c r="H19" s="78" t="s">
        <v>3182</v>
      </c>
      <c r="I19" s="15">
        <v>69</v>
      </c>
      <c r="J19" s="15">
        <v>30</v>
      </c>
      <c r="K19" s="15">
        <v>15</v>
      </c>
      <c r="L19" s="15">
        <v>2</v>
      </c>
      <c r="M19" s="84">
        <v>7.7625000000000002</v>
      </c>
      <c r="N19" s="73">
        <v>8</v>
      </c>
      <c r="O19" s="64">
        <v>3000</v>
      </c>
      <c r="P19" s="65">
        <f>Table224523689101112131415161718192021222423456789101112131415161718192021222325262728293031[[#This Row],[PEMBULATAN]]*O19</f>
        <v>24000</v>
      </c>
    </row>
    <row r="20" spans="1:16" ht="39" customHeight="1" x14ac:dyDescent="0.2">
      <c r="A20" s="93"/>
      <c r="B20" s="76"/>
      <c r="C20" s="90" t="s">
        <v>3939</v>
      </c>
      <c r="D20" s="79" t="s">
        <v>198</v>
      </c>
      <c r="E20" s="13">
        <v>44425</v>
      </c>
      <c r="F20" s="77" t="s">
        <v>3181</v>
      </c>
      <c r="G20" s="13">
        <v>44428</v>
      </c>
      <c r="H20" s="78" t="s">
        <v>3182</v>
      </c>
      <c r="I20" s="15">
        <v>75</v>
      </c>
      <c r="J20" s="15">
        <v>54</v>
      </c>
      <c r="K20" s="15">
        <v>22</v>
      </c>
      <c r="L20" s="15">
        <v>4</v>
      </c>
      <c r="M20" s="84">
        <v>22.274999999999999</v>
      </c>
      <c r="N20" s="73">
        <v>22</v>
      </c>
      <c r="O20" s="64">
        <v>3000</v>
      </c>
      <c r="P20" s="65">
        <f>Table224523689101112131415161718192021222423456789101112131415161718192021222325262728293031[[#This Row],[PEMBULATAN]]*O20</f>
        <v>66000</v>
      </c>
    </row>
    <row r="21" spans="1:16" ht="39" customHeight="1" x14ac:dyDescent="0.2">
      <c r="A21" s="93"/>
      <c r="B21" s="76"/>
      <c r="C21" s="90" t="s">
        <v>3940</v>
      </c>
      <c r="D21" s="79" t="s">
        <v>198</v>
      </c>
      <c r="E21" s="13">
        <v>44425</v>
      </c>
      <c r="F21" s="77" t="s">
        <v>3181</v>
      </c>
      <c r="G21" s="13">
        <v>44428</v>
      </c>
      <c r="H21" s="78" t="s">
        <v>3182</v>
      </c>
      <c r="I21" s="15">
        <v>60</v>
      </c>
      <c r="J21" s="15">
        <v>48</v>
      </c>
      <c r="K21" s="15">
        <v>40</v>
      </c>
      <c r="L21" s="15">
        <v>9</v>
      </c>
      <c r="M21" s="84">
        <v>28.8</v>
      </c>
      <c r="N21" s="73">
        <v>29</v>
      </c>
      <c r="O21" s="64">
        <v>3000</v>
      </c>
      <c r="P21" s="65">
        <f>Table224523689101112131415161718192021222423456789101112131415161718192021222325262728293031[[#This Row],[PEMBULATAN]]*O21</f>
        <v>87000</v>
      </c>
    </row>
    <row r="22" spans="1:16" ht="39" customHeight="1" x14ac:dyDescent="0.2">
      <c r="A22" s="93"/>
      <c r="B22" s="76"/>
      <c r="C22" s="90" t="s">
        <v>3941</v>
      </c>
      <c r="D22" s="79" t="s">
        <v>198</v>
      </c>
      <c r="E22" s="13">
        <v>44425</v>
      </c>
      <c r="F22" s="77" t="s">
        <v>3181</v>
      </c>
      <c r="G22" s="13">
        <v>44428</v>
      </c>
      <c r="H22" s="78" t="s">
        <v>3182</v>
      </c>
      <c r="I22" s="15">
        <v>78</v>
      </c>
      <c r="J22" s="15">
        <v>58</v>
      </c>
      <c r="K22" s="15">
        <v>22</v>
      </c>
      <c r="L22" s="15">
        <v>8</v>
      </c>
      <c r="M22" s="84">
        <v>24.882000000000001</v>
      </c>
      <c r="N22" s="73">
        <v>25</v>
      </c>
      <c r="O22" s="64">
        <v>3000</v>
      </c>
      <c r="P22" s="65">
        <f>Table224523689101112131415161718192021222423456789101112131415161718192021222325262728293031[[#This Row],[PEMBULATAN]]*O22</f>
        <v>75000</v>
      </c>
    </row>
    <row r="23" spans="1:16" ht="39" customHeight="1" x14ac:dyDescent="0.2">
      <c r="A23" s="93"/>
      <c r="B23" s="76"/>
      <c r="C23" s="90" t="s">
        <v>3942</v>
      </c>
      <c r="D23" s="79" t="s">
        <v>198</v>
      </c>
      <c r="E23" s="13">
        <v>44425</v>
      </c>
      <c r="F23" s="77" t="s">
        <v>3181</v>
      </c>
      <c r="G23" s="13">
        <v>44428</v>
      </c>
      <c r="H23" s="78" t="s">
        <v>3182</v>
      </c>
      <c r="I23" s="15">
        <v>110</v>
      </c>
      <c r="J23" s="15">
        <v>50</v>
      </c>
      <c r="K23" s="15">
        <v>36</v>
      </c>
      <c r="L23" s="15">
        <v>19</v>
      </c>
      <c r="M23" s="84">
        <v>49.5</v>
      </c>
      <c r="N23" s="73">
        <v>50</v>
      </c>
      <c r="O23" s="64">
        <v>3000</v>
      </c>
      <c r="P23" s="65">
        <f>Table224523689101112131415161718192021222423456789101112131415161718192021222325262728293031[[#This Row],[PEMBULATAN]]*O23</f>
        <v>150000</v>
      </c>
    </row>
    <row r="24" spans="1:16" ht="39" customHeight="1" x14ac:dyDescent="0.2">
      <c r="A24" s="93"/>
      <c r="B24" s="76"/>
      <c r="C24" s="90" t="s">
        <v>3943</v>
      </c>
      <c r="D24" s="79" t="s">
        <v>198</v>
      </c>
      <c r="E24" s="13">
        <v>44425</v>
      </c>
      <c r="F24" s="77" t="s">
        <v>3181</v>
      </c>
      <c r="G24" s="13">
        <v>44428</v>
      </c>
      <c r="H24" s="78" t="s">
        <v>3182</v>
      </c>
      <c r="I24" s="15">
        <v>100</v>
      </c>
      <c r="J24" s="15">
        <v>60</v>
      </c>
      <c r="K24" s="15">
        <v>33</v>
      </c>
      <c r="L24" s="15">
        <v>16</v>
      </c>
      <c r="M24" s="84">
        <v>49.5</v>
      </c>
      <c r="N24" s="73">
        <v>50</v>
      </c>
      <c r="O24" s="64">
        <v>3000</v>
      </c>
      <c r="P24" s="65">
        <f>Table224523689101112131415161718192021222423456789101112131415161718192021222325262728293031[[#This Row],[PEMBULATAN]]*O24</f>
        <v>150000</v>
      </c>
    </row>
    <row r="25" spans="1:16" ht="39" customHeight="1" x14ac:dyDescent="0.2">
      <c r="A25" s="93"/>
      <c r="B25" s="76"/>
      <c r="C25" s="90" t="s">
        <v>3944</v>
      </c>
      <c r="D25" s="79" t="s">
        <v>198</v>
      </c>
      <c r="E25" s="13">
        <v>44425</v>
      </c>
      <c r="F25" s="77" t="s">
        <v>3181</v>
      </c>
      <c r="G25" s="13">
        <v>44428</v>
      </c>
      <c r="H25" s="78" t="s">
        <v>3182</v>
      </c>
      <c r="I25" s="15">
        <v>90</v>
      </c>
      <c r="J25" s="15">
        <v>48</v>
      </c>
      <c r="K25" s="15">
        <v>27</v>
      </c>
      <c r="L25" s="15">
        <v>7</v>
      </c>
      <c r="M25" s="84">
        <v>29.16</v>
      </c>
      <c r="N25" s="73">
        <v>29</v>
      </c>
      <c r="O25" s="64">
        <v>3000</v>
      </c>
      <c r="P25" s="65">
        <f>Table224523689101112131415161718192021222423456789101112131415161718192021222325262728293031[[#This Row],[PEMBULATAN]]*O25</f>
        <v>87000</v>
      </c>
    </row>
    <row r="26" spans="1:16" ht="39" customHeight="1" x14ac:dyDescent="0.2">
      <c r="A26" s="93"/>
      <c r="B26" s="76"/>
      <c r="C26" s="90" t="s">
        <v>3945</v>
      </c>
      <c r="D26" s="79" t="s">
        <v>198</v>
      </c>
      <c r="E26" s="13">
        <v>44425</v>
      </c>
      <c r="F26" s="77" t="s">
        <v>3181</v>
      </c>
      <c r="G26" s="13">
        <v>44428</v>
      </c>
      <c r="H26" s="78" t="s">
        <v>3182</v>
      </c>
      <c r="I26" s="15">
        <v>43</v>
      </c>
      <c r="J26" s="15">
        <v>37</v>
      </c>
      <c r="K26" s="15">
        <v>25</v>
      </c>
      <c r="L26" s="15">
        <v>2</v>
      </c>
      <c r="M26" s="84">
        <v>9.9437499999999996</v>
      </c>
      <c r="N26" s="73">
        <v>10</v>
      </c>
      <c r="O26" s="64">
        <v>3000</v>
      </c>
      <c r="P26" s="65">
        <f>Table224523689101112131415161718192021222423456789101112131415161718192021222325262728293031[[#This Row],[PEMBULATAN]]*O26</f>
        <v>30000</v>
      </c>
    </row>
    <row r="27" spans="1:16" ht="39" customHeight="1" x14ac:dyDescent="0.2">
      <c r="A27" s="93"/>
      <c r="B27" s="76"/>
      <c r="C27" s="90" t="s">
        <v>3946</v>
      </c>
      <c r="D27" s="79" t="s">
        <v>198</v>
      </c>
      <c r="E27" s="13">
        <v>44425</v>
      </c>
      <c r="F27" s="77" t="s">
        <v>3181</v>
      </c>
      <c r="G27" s="13">
        <v>44428</v>
      </c>
      <c r="H27" s="78" t="s">
        <v>3182</v>
      </c>
      <c r="I27" s="15">
        <v>98</v>
      </c>
      <c r="J27" s="15">
        <v>63</v>
      </c>
      <c r="K27" s="15">
        <v>30</v>
      </c>
      <c r="L27" s="15">
        <v>22</v>
      </c>
      <c r="M27" s="84">
        <v>46.305</v>
      </c>
      <c r="N27" s="73">
        <v>47</v>
      </c>
      <c r="O27" s="64">
        <v>3000</v>
      </c>
      <c r="P27" s="65">
        <f>Table224523689101112131415161718192021222423456789101112131415161718192021222325262728293031[[#This Row],[PEMBULATAN]]*O27</f>
        <v>141000</v>
      </c>
    </row>
    <row r="28" spans="1:16" ht="39" customHeight="1" x14ac:dyDescent="0.2">
      <c r="A28" s="93"/>
      <c r="B28" s="76"/>
      <c r="C28" s="90" t="s">
        <v>3947</v>
      </c>
      <c r="D28" s="79" t="s">
        <v>198</v>
      </c>
      <c r="E28" s="13">
        <v>44425</v>
      </c>
      <c r="F28" s="77" t="s">
        <v>3181</v>
      </c>
      <c r="G28" s="13">
        <v>44428</v>
      </c>
      <c r="H28" s="78" t="s">
        <v>3182</v>
      </c>
      <c r="I28" s="15">
        <v>90</v>
      </c>
      <c r="J28" s="15">
        <v>60</v>
      </c>
      <c r="K28" s="15">
        <v>18</v>
      </c>
      <c r="L28" s="15">
        <v>12</v>
      </c>
      <c r="M28" s="84">
        <v>24.3</v>
      </c>
      <c r="N28" s="73">
        <v>25</v>
      </c>
      <c r="O28" s="64">
        <v>3000</v>
      </c>
      <c r="P28" s="65">
        <f>Table224523689101112131415161718192021222423456789101112131415161718192021222325262728293031[[#This Row],[PEMBULATAN]]*O28</f>
        <v>75000</v>
      </c>
    </row>
    <row r="29" spans="1:16" ht="39" customHeight="1" x14ac:dyDescent="0.2">
      <c r="A29" s="93"/>
      <c r="B29" s="76"/>
      <c r="C29" s="90" t="s">
        <v>3948</v>
      </c>
      <c r="D29" s="79" t="s">
        <v>198</v>
      </c>
      <c r="E29" s="13">
        <v>44425</v>
      </c>
      <c r="F29" s="77" t="s">
        <v>3181</v>
      </c>
      <c r="G29" s="13">
        <v>44428</v>
      </c>
      <c r="H29" s="78" t="s">
        <v>3182</v>
      </c>
      <c r="I29" s="15">
        <v>94</v>
      </c>
      <c r="J29" s="15">
        <v>55</v>
      </c>
      <c r="K29" s="15">
        <v>35</v>
      </c>
      <c r="L29" s="15">
        <v>16</v>
      </c>
      <c r="M29" s="84">
        <v>45.237499999999997</v>
      </c>
      <c r="N29" s="73">
        <v>45</v>
      </c>
      <c r="O29" s="64">
        <v>3000</v>
      </c>
      <c r="P29" s="65">
        <f>Table224523689101112131415161718192021222423456789101112131415161718192021222325262728293031[[#This Row],[PEMBULATAN]]*O29</f>
        <v>135000</v>
      </c>
    </row>
    <row r="30" spans="1:16" ht="39" customHeight="1" x14ac:dyDescent="0.2">
      <c r="A30" s="93"/>
      <c r="B30" s="76"/>
      <c r="C30" s="90" t="s">
        <v>3949</v>
      </c>
      <c r="D30" s="79" t="s">
        <v>198</v>
      </c>
      <c r="E30" s="13">
        <v>44425</v>
      </c>
      <c r="F30" s="77" t="s">
        <v>3181</v>
      </c>
      <c r="G30" s="13">
        <v>44428</v>
      </c>
      <c r="H30" s="78" t="s">
        <v>3182</v>
      </c>
      <c r="I30" s="15">
        <v>96</v>
      </c>
      <c r="J30" s="15">
        <v>62</v>
      </c>
      <c r="K30" s="15">
        <v>28</v>
      </c>
      <c r="L30" s="15">
        <v>27</v>
      </c>
      <c r="M30" s="84">
        <v>41.664000000000001</v>
      </c>
      <c r="N30" s="73">
        <v>42</v>
      </c>
      <c r="O30" s="64">
        <v>3000</v>
      </c>
      <c r="P30" s="65">
        <f>Table224523689101112131415161718192021222423456789101112131415161718192021222325262728293031[[#This Row],[PEMBULATAN]]*O30</f>
        <v>126000</v>
      </c>
    </row>
    <row r="31" spans="1:16" ht="39" customHeight="1" x14ac:dyDescent="0.2">
      <c r="A31" s="93"/>
      <c r="B31" s="76"/>
      <c r="C31" s="90" t="s">
        <v>3950</v>
      </c>
      <c r="D31" s="79" t="s">
        <v>198</v>
      </c>
      <c r="E31" s="13">
        <v>44425</v>
      </c>
      <c r="F31" s="77" t="s">
        <v>3181</v>
      </c>
      <c r="G31" s="13">
        <v>44428</v>
      </c>
      <c r="H31" s="78" t="s">
        <v>3182</v>
      </c>
      <c r="I31" s="15">
        <v>70</v>
      </c>
      <c r="J31" s="15">
        <v>36</v>
      </c>
      <c r="K31" s="15">
        <v>27</v>
      </c>
      <c r="L31" s="15">
        <v>5</v>
      </c>
      <c r="M31" s="84">
        <v>17.010000000000002</v>
      </c>
      <c r="N31" s="73">
        <v>17</v>
      </c>
      <c r="O31" s="64">
        <v>3000</v>
      </c>
      <c r="P31" s="65">
        <f>Table224523689101112131415161718192021222423456789101112131415161718192021222325262728293031[[#This Row],[PEMBULATAN]]*O31</f>
        <v>51000</v>
      </c>
    </row>
    <row r="32" spans="1:16" ht="39" customHeight="1" x14ac:dyDescent="0.2">
      <c r="A32" s="93"/>
      <c r="B32" s="76"/>
      <c r="C32" s="90" t="s">
        <v>3951</v>
      </c>
      <c r="D32" s="79" t="s">
        <v>198</v>
      </c>
      <c r="E32" s="13">
        <v>44425</v>
      </c>
      <c r="F32" s="77" t="s">
        <v>3181</v>
      </c>
      <c r="G32" s="13">
        <v>44428</v>
      </c>
      <c r="H32" s="78" t="s">
        <v>3182</v>
      </c>
      <c r="I32" s="15">
        <v>62</v>
      </c>
      <c r="J32" s="15">
        <v>40</v>
      </c>
      <c r="K32" s="15">
        <v>17</v>
      </c>
      <c r="L32" s="15">
        <v>6</v>
      </c>
      <c r="M32" s="84">
        <v>10.54</v>
      </c>
      <c r="N32" s="73">
        <v>11</v>
      </c>
      <c r="O32" s="64">
        <v>3000</v>
      </c>
      <c r="P32" s="65">
        <f>Table224523689101112131415161718192021222423456789101112131415161718192021222325262728293031[[#This Row],[PEMBULATAN]]*O32</f>
        <v>33000</v>
      </c>
    </row>
    <row r="33" spans="1:16" ht="39" customHeight="1" x14ac:dyDescent="0.2">
      <c r="A33" s="123"/>
      <c r="B33" s="92"/>
      <c r="C33" s="90" t="s">
        <v>3952</v>
      </c>
      <c r="D33" s="79" t="s">
        <v>198</v>
      </c>
      <c r="E33" s="13">
        <v>44425</v>
      </c>
      <c r="F33" s="77" t="s">
        <v>3181</v>
      </c>
      <c r="G33" s="13">
        <v>44428</v>
      </c>
      <c r="H33" s="78" t="s">
        <v>3182</v>
      </c>
      <c r="I33" s="15">
        <v>70</v>
      </c>
      <c r="J33" s="15">
        <v>40</v>
      </c>
      <c r="K33" s="15">
        <v>18</v>
      </c>
      <c r="L33" s="15">
        <v>3</v>
      </c>
      <c r="M33" s="84">
        <v>12.6</v>
      </c>
      <c r="N33" s="73">
        <v>13</v>
      </c>
      <c r="O33" s="64">
        <v>3000</v>
      </c>
      <c r="P33" s="65">
        <f>Table224523689101112131415161718192021222423456789101112131415161718192021222325262728293031[[#This Row],[PEMBULATAN]]*O33</f>
        <v>39000</v>
      </c>
    </row>
    <row r="34" spans="1:16" ht="39" customHeight="1" x14ac:dyDescent="0.2">
      <c r="A34" s="93"/>
      <c r="B34" s="76"/>
      <c r="C34" s="113" t="s">
        <v>3953</v>
      </c>
      <c r="D34" s="114" t="s">
        <v>198</v>
      </c>
      <c r="E34" s="115">
        <v>44425</v>
      </c>
      <c r="F34" s="116" t="s">
        <v>3181</v>
      </c>
      <c r="G34" s="115">
        <v>44428</v>
      </c>
      <c r="H34" s="117" t="s">
        <v>3182</v>
      </c>
      <c r="I34" s="118">
        <v>50</v>
      </c>
      <c r="J34" s="118">
        <v>43</v>
      </c>
      <c r="K34" s="118">
        <v>15</v>
      </c>
      <c r="L34" s="118">
        <v>1</v>
      </c>
      <c r="M34" s="119">
        <v>8.0625</v>
      </c>
      <c r="N34" s="120">
        <v>8</v>
      </c>
      <c r="O34" s="121">
        <v>3000</v>
      </c>
      <c r="P34" s="122">
        <f>Table224523689101112131415161718192021222423456789101112131415161718192021222325262728293031[[#This Row],[PEMBULATAN]]*O34</f>
        <v>24000</v>
      </c>
    </row>
    <row r="35" spans="1:16" ht="39" customHeight="1" x14ac:dyDescent="0.2">
      <c r="A35" s="93"/>
      <c r="B35" s="76"/>
      <c r="C35" s="90" t="s">
        <v>3954</v>
      </c>
      <c r="D35" s="79" t="s">
        <v>198</v>
      </c>
      <c r="E35" s="13">
        <v>44425</v>
      </c>
      <c r="F35" s="77" t="s">
        <v>3181</v>
      </c>
      <c r="G35" s="13">
        <v>44428</v>
      </c>
      <c r="H35" s="78" t="s">
        <v>3182</v>
      </c>
      <c r="I35" s="15">
        <v>33</v>
      </c>
      <c r="J35" s="15">
        <v>55</v>
      </c>
      <c r="K35" s="15">
        <v>20</v>
      </c>
      <c r="L35" s="15">
        <v>2</v>
      </c>
      <c r="M35" s="84">
        <v>9.0749999999999993</v>
      </c>
      <c r="N35" s="73">
        <v>9</v>
      </c>
      <c r="O35" s="64">
        <v>3000</v>
      </c>
      <c r="P35" s="65">
        <f>Table224523689101112131415161718192021222423456789101112131415161718192021222325262728293031[[#This Row],[PEMBULATAN]]*O35</f>
        <v>27000</v>
      </c>
    </row>
    <row r="36" spans="1:16" ht="39" customHeight="1" x14ac:dyDescent="0.2">
      <c r="A36" s="93"/>
      <c r="B36" s="76"/>
      <c r="C36" s="90" t="s">
        <v>3955</v>
      </c>
      <c r="D36" s="79" t="s">
        <v>198</v>
      </c>
      <c r="E36" s="13">
        <v>44425</v>
      </c>
      <c r="F36" s="77" t="s">
        <v>3181</v>
      </c>
      <c r="G36" s="13">
        <v>44428</v>
      </c>
      <c r="H36" s="78" t="s">
        <v>3182</v>
      </c>
      <c r="I36" s="15">
        <v>38</v>
      </c>
      <c r="J36" s="15">
        <v>25</v>
      </c>
      <c r="K36" s="15">
        <v>10</v>
      </c>
      <c r="L36" s="15">
        <v>1</v>
      </c>
      <c r="M36" s="84">
        <v>2.375</v>
      </c>
      <c r="N36" s="73">
        <v>3</v>
      </c>
      <c r="O36" s="64">
        <v>3000</v>
      </c>
      <c r="P36" s="65">
        <f>Table224523689101112131415161718192021222423456789101112131415161718192021222325262728293031[[#This Row],[PEMBULATAN]]*O36</f>
        <v>9000</v>
      </c>
    </row>
    <row r="37" spans="1:16" ht="39" customHeight="1" x14ac:dyDescent="0.2">
      <c r="A37" s="93"/>
      <c r="B37" s="76"/>
      <c r="C37" s="90" t="s">
        <v>3956</v>
      </c>
      <c r="D37" s="79" t="s">
        <v>198</v>
      </c>
      <c r="E37" s="13">
        <v>44425</v>
      </c>
      <c r="F37" s="77" t="s">
        <v>3181</v>
      </c>
      <c r="G37" s="13">
        <v>44428</v>
      </c>
      <c r="H37" s="78" t="s">
        <v>3182</v>
      </c>
      <c r="I37" s="15">
        <v>103</v>
      </c>
      <c r="J37" s="15">
        <v>62</v>
      </c>
      <c r="K37" s="15">
        <v>30</v>
      </c>
      <c r="L37" s="15">
        <v>25</v>
      </c>
      <c r="M37" s="84">
        <v>47.895000000000003</v>
      </c>
      <c r="N37" s="73">
        <v>48</v>
      </c>
      <c r="O37" s="64">
        <v>3000</v>
      </c>
      <c r="P37" s="65">
        <f>Table224523689101112131415161718192021222423456789101112131415161718192021222325262728293031[[#This Row],[PEMBULATAN]]*O37</f>
        <v>144000</v>
      </c>
    </row>
    <row r="38" spans="1:16" ht="39" customHeight="1" x14ac:dyDescent="0.2">
      <c r="A38" s="93"/>
      <c r="B38" s="76"/>
      <c r="C38" s="90" t="s">
        <v>3957</v>
      </c>
      <c r="D38" s="79" t="s">
        <v>198</v>
      </c>
      <c r="E38" s="13">
        <v>44425</v>
      </c>
      <c r="F38" s="77" t="s">
        <v>3181</v>
      </c>
      <c r="G38" s="13">
        <v>44428</v>
      </c>
      <c r="H38" s="78" t="s">
        <v>3182</v>
      </c>
      <c r="I38" s="15">
        <v>97</v>
      </c>
      <c r="J38" s="15">
        <v>55</v>
      </c>
      <c r="K38" s="15">
        <v>32</v>
      </c>
      <c r="L38" s="15">
        <v>20</v>
      </c>
      <c r="M38" s="84">
        <v>42.68</v>
      </c>
      <c r="N38" s="73">
        <v>43</v>
      </c>
      <c r="O38" s="64">
        <v>3000</v>
      </c>
      <c r="P38" s="65">
        <f>Table224523689101112131415161718192021222423456789101112131415161718192021222325262728293031[[#This Row],[PEMBULATAN]]*O38</f>
        <v>129000</v>
      </c>
    </row>
    <row r="39" spans="1:16" ht="39" customHeight="1" x14ac:dyDescent="0.2">
      <c r="A39" s="93"/>
      <c r="B39" s="76"/>
      <c r="C39" s="90" t="s">
        <v>3958</v>
      </c>
      <c r="D39" s="79" t="s">
        <v>198</v>
      </c>
      <c r="E39" s="13">
        <v>44425</v>
      </c>
      <c r="F39" s="77" t="s">
        <v>3181</v>
      </c>
      <c r="G39" s="13">
        <v>44428</v>
      </c>
      <c r="H39" s="78" t="s">
        <v>3182</v>
      </c>
      <c r="I39" s="15">
        <v>98</v>
      </c>
      <c r="J39" s="15">
        <v>55</v>
      </c>
      <c r="K39" s="15">
        <v>40</v>
      </c>
      <c r="L39" s="15">
        <v>20</v>
      </c>
      <c r="M39" s="84">
        <v>53.9</v>
      </c>
      <c r="N39" s="73">
        <v>54</v>
      </c>
      <c r="O39" s="64">
        <v>3000</v>
      </c>
      <c r="P39" s="65">
        <f>Table224523689101112131415161718192021222423456789101112131415161718192021222325262728293031[[#This Row],[PEMBULATAN]]*O39</f>
        <v>162000</v>
      </c>
    </row>
    <row r="40" spans="1:16" ht="39" customHeight="1" x14ac:dyDescent="0.2">
      <c r="A40" s="93"/>
      <c r="B40" s="76"/>
      <c r="C40" s="90" t="s">
        <v>3959</v>
      </c>
      <c r="D40" s="79" t="s">
        <v>198</v>
      </c>
      <c r="E40" s="13">
        <v>44425</v>
      </c>
      <c r="F40" s="77" t="s">
        <v>3181</v>
      </c>
      <c r="G40" s="13">
        <v>44428</v>
      </c>
      <c r="H40" s="78" t="s">
        <v>3182</v>
      </c>
      <c r="I40" s="15">
        <v>40</v>
      </c>
      <c r="J40" s="15">
        <v>37</v>
      </c>
      <c r="K40" s="15">
        <v>22</v>
      </c>
      <c r="L40" s="15">
        <v>4</v>
      </c>
      <c r="M40" s="84">
        <v>8.14</v>
      </c>
      <c r="N40" s="73">
        <v>8</v>
      </c>
      <c r="O40" s="64">
        <v>3000</v>
      </c>
      <c r="P40" s="65">
        <f>Table224523689101112131415161718192021222423456789101112131415161718192021222325262728293031[[#This Row],[PEMBULATAN]]*O40</f>
        <v>24000</v>
      </c>
    </row>
    <row r="41" spans="1:16" ht="39" customHeight="1" x14ac:dyDescent="0.2">
      <c r="A41" s="93"/>
      <c r="B41" s="76"/>
      <c r="C41" s="90" t="s">
        <v>3960</v>
      </c>
      <c r="D41" s="79" t="s">
        <v>198</v>
      </c>
      <c r="E41" s="13">
        <v>44425</v>
      </c>
      <c r="F41" s="77" t="s">
        <v>3181</v>
      </c>
      <c r="G41" s="13">
        <v>44428</v>
      </c>
      <c r="H41" s="78" t="s">
        <v>3182</v>
      </c>
      <c r="I41" s="15">
        <v>92</v>
      </c>
      <c r="J41" s="15">
        <v>58</v>
      </c>
      <c r="K41" s="15">
        <v>35</v>
      </c>
      <c r="L41" s="15">
        <v>12</v>
      </c>
      <c r="M41" s="84">
        <v>46.69</v>
      </c>
      <c r="N41" s="73">
        <v>47</v>
      </c>
      <c r="O41" s="64">
        <v>3000</v>
      </c>
      <c r="P41" s="65">
        <f>Table224523689101112131415161718192021222423456789101112131415161718192021222325262728293031[[#This Row],[PEMBULATAN]]*O41</f>
        <v>141000</v>
      </c>
    </row>
    <row r="42" spans="1:16" ht="39" customHeight="1" x14ac:dyDescent="0.2">
      <c r="A42" s="93"/>
      <c r="B42" s="76"/>
      <c r="C42" s="90" t="s">
        <v>3961</v>
      </c>
      <c r="D42" s="79" t="s">
        <v>198</v>
      </c>
      <c r="E42" s="13">
        <v>44425</v>
      </c>
      <c r="F42" s="77" t="s">
        <v>3181</v>
      </c>
      <c r="G42" s="13">
        <v>44428</v>
      </c>
      <c r="H42" s="78" t="s">
        <v>3182</v>
      </c>
      <c r="I42" s="15">
        <v>72</v>
      </c>
      <c r="J42" s="15">
        <v>60</v>
      </c>
      <c r="K42" s="15">
        <v>17</v>
      </c>
      <c r="L42" s="15">
        <v>8</v>
      </c>
      <c r="M42" s="84">
        <v>18.36</v>
      </c>
      <c r="N42" s="73">
        <v>19</v>
      </c>
      <c r="O42" s="64">
        <v>3000</v>
      </c>
      <c r="P42" s="65">
        <f>Table224523689101112131415161718192021222423456789101112131415161718192021222325262728293031[[#This Row],[PEMBULATAN]]*O42</f>
        <v>57000</v>
      </c>
    </row>
    <row r="43" spans="1:16" ht="39" customHeight="1" x14ac:dyDescent="0.2">
      <c r="A43" s="93"/>
      <c r="B43" s="76"/>
      <c r="C43" s="90" t="s">
        <v>3962</v>
      </c>
      <c r="D43" s="79" t="s">
        <v>198</v>
      </c>
      <c r="E43" s="13">
        <v>44425</v>
      </c>
      <c r="F43" s="77" t="s">
        <v>3181</v>
      </c>
      <c r="G43" s="13">
        <v>44428</v>
      </c>
      <c r="H43" s="78" t="s">
        <v>3182</v>
      </c>
      <c r="I43" s="15">
        <v>94</v>
      </c>
      <c r="J43" s="15">
        <v>56</v>
      </c>
      <c r="K43" s="15">
        <v>25</v>
      </c>
      <c r="L43" s="15">
        <v>13</v>
      </c>
      <c r="M43" s="84">
        <v>32.9</v>
      </c>
      <c r="N43" s="73">
        <v>33</v>
      </c>
      <c r="O43" s="64">
        <v>3000</v>
      </c>
      <c r="P43" s="65">
        <f>Table224523689101112131415161718192021222423456789101112131415161718192021222325262728293031[[#This Row],[PEMBULATAN]]*O43</f>
        <v>99000</v>
      </c>
    </row>
    <row r="44" spans="1:16" ht="39" customHeight="1" x14ac:dyDescent="0.2">
      <c r="A44" s="93"/>
      <c r="B44" s="76"/>
      <c r="C44" s="90" t="s">
        <v>3963</v>
      </c>
      <c r="D44" s="79" t="s">
        <v>198</v>
      </c>
      <c r="E44" s="13">
        <v>44425</v>
      </c>
      <c r="F44" s="77" t="s">
        <v>3181</v>
      </c>
      <c r="G44" s="13">
        <v>44428</v>
      </c>
      <c r="H44" s="78" t="s">
        <v>3182</v>
      </c>
      <c r="I44" s="15">
        <v>77</v>
      </c>
      <c r="J44" s="15">
        <v>60</v>
      </c>
      <c r="K44" s="15">
        <v>25</v>
      </c>
      <c r="L44" s="15">
        <v>7</v>
      </c>
      <c r="M44" s="84">
        <v>28.875</v>
      </c>
      <c r="N44" s="73">
        <v>29</v>
      </c>
      <c r="O44" s="64">
        <v>3000</v>
      </c>
      <c r="P44" s="65">
        <f>Table224523689101112131415161718192021222423456789101112131415161718192021222325262728293031[[#This Row],[PEMBULATAN]]*O44</f>
        <v>87000</v>
      </c>
    </row>
    <row r="45" spans="1:16" ht="39" customHeight="1" x14ac:dyDescent="0.2">
      <c r="A45" s="93"/>
      <c r="B45" s="76"/>
      <c r="C45" s="90" t="s">
        <v>3964</v>
      </c>
      <c r="D45" s="79" t="s">
        <v>198</v>
      </c>
      <c r="E45" s="13">
        <v>44425</v>
      </c>
      <c r="F45" s="77" t="s">
        <v>3181</v>
      </c>
      <c r="G45" s="13">
        <v>44428</v>
      </c>
      <c r="H45" s="78" t="s">
        <v>3182</v>
      </c>
      <c r="I45" s="15">
        <v>40</v>
      </c>
      <c r="J45" s="15">
        <v>17</v>
      </c>
      <c r="K45" s="15">
        <v>15</v>
      </c>
      <c r="L45" s="15">
        <v>1</v>
      </c>
      <c r="M45" s="84">
        <v>2.5499999999999998</v>
      </c>
      <c r="N45" s="73">
        <v>3</v>
      </c>
      <c r="O45" s="64">
        <v>3000</v>
      </c>
      <c r="P45" s="65">
        <f>Table224523689101112131415161718192021222423456789101112131415161718192021222325262728293031[[#This Row],[PEMBULATAN]]*O45</f>
        <v>9000</v>
      </c>
    </row>
    <row r="46" spans="1:16" ht="39" customHeight="1" x14ac:dyDescent="0.2">
      <c r="A46" s="93"/>
      <c r="B46" s="76"/>
      <c r="C46" s="90" t="s">
        <v>3965</v>
      </c>
      <c r="D46" s="79" t="s">
        <v>198</v>
      </c>
      <c r="E46" s="13">
        <v>44425</v>
      </c>
      <c r="F46" s="77" t="s">
        <v>3181</v>
      </c>
      <c r="G46" s="13">
        <v>44428</v>
      </c>
      <c r="H46" s="78" t="s">
        <v>3182</v>
      </c>
      <c r="I46" s="15">
        <v>85</v>
      </c>
      <c r="J46" s="15">
        <v>55</v>
      </c>
      <c r="K46" s="15">
        <v>34</v>
      </c>
      <c r="L46" s="15">
        <v>9</v>
      </c>
      <c r="M46" s="84">
        <v>39.737499999999997</v>
      </c>
      <c r="N46" s="73">
        <v>40</v>
      </c>
      <c r="O46" s="64">
        <v>3000</v>
      </c>
      <c r="P46" s="65">
        <f>Table224523689101112131415161718192021222423456789101112131415161718192021222325262728293031[[#This Row],[PEMBULATAN]]*O46</f>
        <v>120000</v>
      </c>
    </row>
    <row r="47" spans="1:16" ht="39" customHeight="1" x14ac:dyDescent="0.2">
      <c r="A47" s="93"/>
      <c r="B47" s="76"/>
      <c r="C47" s="90" t="s">
        <v>3966</v>
      </c>
      <c r="D47" s="79" t="s">
        <v>198</v>
      </c>
      <c r="E47" s="13">
        <v>44425</v>
      </c>
      <c r="F47" s="77" t="s">
        <v>3181</v>
      </c>
      <c r="G47" s="13">
        <v>44428</v>
      </c>
      <c r="H47" s="78" t="s">
        <v>3182</v>
      </c>
      <c r="I47" s="15">
        <v>50</v>
      </c>
      <c r="J47" s="15">
        <v>35</v>
      </c>
      <c r="K47" s="15">
        <v>22</v>
      </c>
      <c r="L47" s="15">
        <v>7</v>
      </c>
      <c r="M47" s="84">
        <v>9.625</v>
      </c>
      <c r="N47" s="73">
        <v>10</v>
      </c>
      <c r="O47" s="64">
        <v>3000</v>
      </c>
      <c r="P47" s="65">
        <f>Table224523689101112131415161718192021222423456789101112131415161718192021222325262728293031[[#This Row],[PEMBULATAN]]*O47</f>
        <v>30000</v>
      </c>
    </row>
    <row r="48" spans="1:16" ht="39" customHeight="1" x14ac:dyDescent="0.2">
      <c r="A48" s="93"/>
      <c r="B48" s="76"/>
      <c r="C48" s="90" t="s">
        <v>3967</v>
      </c>
      <c r="D48" s="79" t="s">
        <v>198</v>
      </c>
      <c r="E48" s="13">
        <v>44425</v>
      </c>
      <c r="F48" s="77" t="s">
        <v>3181</v>
      </c>
      <c r="G48" s="13">
        <v>44428</v>
      </c>
      <c r="H48" s="78" t="s">
        <v>3182</v>
      </c>
      <c r="I48" s="15">
        <v>90</v>
      </c>
      <c r="J48" s="15">
        <v>58</v>
      </c>
      <c r="K48" s="15">
        <v>37</v>
      </c>
      <c r="L48" s="15">
        <v>13</v>
      </c>
      <c r="M48" s="84">
        <v>48.284999999999997</v>
      </c>
      <c r="N48" s="73">
        <v>48</v>
      </c>
      <c r="O48" s="64">
        <v>3000</v>
      </c>
      <c r="P48" s="65">
        <f>Table224523689101112131415161718192021222423456789101112131415161718192021222325262728293031[[#This Row],[PEMBULATAN]]*O48</f>
        <v>144000</v>
      </c>
    </row>
    <row r="49" spans="1:16" ht="39" customHeight="1" x14ac:dyDescent="0.2">
      <c r="A49" s="93"/>
      <c r="B49" s="76"/>
      <c r="C49" s="90" t="s">
        <v>3968</v>
      </c>
      <c r="D49" s="79" t="s">
        <v>198</v>
      </c>
      <c r="E49" s="13">
        <v>44425</v>
      </c>
      <c r="F49" s="77" t="s">
        <v>3181</v>
      </c>
      <c r="G49" s="13">
        <v>44428</v>
      </c>
      <c r="H49" s="78" t="s">
        <v>3182</v>
      </c>
      <c r="I49" s="15">
        <v>60</v>
      </c>
      <c r="J49" s="15">
        <v>52</v>
      </c>
      <c r="K49" s="15">
        <v>23</v>
      </c>
      <c r="L49" s="15">
        <v>5</v>
      </c>
      <c r="M49" s="84">
        <v>17.940000000000001</v>
      </c>
      <c r="N49" s="73">
        <v>18</v>
      </c>
      <c r="O49" s="64">
        <v>3000</v>
      </c>
      <c r="P49" s="65">
        <f>Table224523689101112131415161718192021222423456789101112131415161718192021222325262728293031[[#This Row],[PEMBULATAN]]*O49</f>
        <v>54000</v>
      </c>
    </row>
    <row r="50" spans="1:16" ht="39" customHeight="1" x14ac:dyDescent="0.2">
      <c r="A50" s="93"/>
      <c r="B50" s="76"/>
      <c r="C50" s="90" t="s">
        <v>3969</v>
      </c>
      <c r="D50" s="79" t="s">
        <v>198</v>
      </c>
      <c r="E50" s="13">
        <v>44425</v>
      </c>
      <c r="F50" s="77" t="s">
        <v>3181</v>
      </c>
      <c r="G50" s="13">
        <v>44428</v>
      </c>
      <c r="H50" s="78" t="s">
        <v>3182</v>
      </c>
      <c r="I50" s="15">
        <v>98</v>
      </c>
      <c r="J50" s="15">
        <v>60</v>
      </c>
      <c r="K50" s="15">
        <v>28</v>
      </c>
      <c r="L50" s="15">
        <v>17</v>
      </c>
      <c r="M50" s="84">
        <v>41.16</v>
      </c>
      <c r="N50" s="73">
        <v>41</v>
      </c>
      <c r="O50" s="64">
        <v>3000</v>
      </c>
      <c r="P50" s="65">
        <f>Table224523689101112131415161718192021222423456789101112131415161718192021222325262728293031[[#This Row],[PEMBULATAN]]*O50</f>
        <v>123000</v>
      </c>
    </row>
    <row r="51" spans="1:16" ht="39" customHeight="1" x14ac:dyDescent="0.2">
      <c r="A51" s="93"/>
      <c r="B51" s="76"/>
      <c r="C51" s="90" t="s">
        <v>3970</v>
      </c>
      <c r="D51" s="79" t="s">
        <v>198</v>
      </c>
      <c r="E51" s="13">
        <v>44425</v>
      </c>
      <c r="F51" s="77" t="s">
        <v>3181</v>
      </c>
      <c r="G51" s="13">
        <v>44428</v>
      </c>
      <c r="H51" s="78" t="s">
        <v>3182</v>
      </c>
      <c r="I51" s="15">
        <v>93</v>
      </c>
      <c r="J51" s="15">
        <v>55</v>
      </c>
      <c r="K51" s="15">
        <v>40</v>
      </c>
      <c r="L51" s="15">
        <v>19</v>
      </c>
      <c r="M51" s="84">
        <v>51.15</v>
      </c>
      <c r="N51" s="73">
        <v>51</v>
      </c>
      <c r="O51" s="64">
        <v>3000</v>
      </c>
      <c r="P51" s="65">
        <f>Table224523689101112131415161718192021222423456789101112131415161718192021222325262728293031[[#This Row],[PEMBULATAN]]*O51</f>
        <v>153000</v>
      </c>
    </row>
    <row r="52" spans="1:16" ht="39" customHeight="1" x14ac:dyDescent="0.2">
      <c r="A52" s="93"/>
      <c r="B52" s="76"/>
      <c r="C52" s="90" t="s">
        <v>3971</v>
      </c>
      <c r="D52" s="79" t="s">
        <v>198</v>
      </c>
      <c r="E52" s="13">
        <v>44425</v>
      </c>
      <c r="F52" s="77" t="s">
        <v>3181</v>
      </c>
      <c r="G52" s="13">
        <v>44428</v>
      </c>
      <c r="H52" s="78" t="s">
        <v>3182</v>
      </c>
      <c r="I52" s="15">
        <v>80</v>
      </c>
      <c r="J52" s="15">
        <v>67</v>
      </c>
      <c r="K52" s="15">
        <v>20</v>
      </c>
      <c r="L52" s="15">
        <v>10</v>
      </c>
      <c r="M52" s="84">
        <v>26.8</v>
      </c>
      <c r="N52" s="73">
        <v>27</v>
      </c>
      <c r="O52" s="64">
        <v>3000</v>
      </c>
      <c r="P52" s="65">
        <f>Table224523689101112131415161718192021222423456789101112131415161718192021222325262728293031[[#This Row],[PEMBULATAN]]*O52</f>
        <v>81000</v>
      </c>
    </row>
    <row r="53" spans="1:16" ht="39" customHeight="1" x14ac:dyDescent="0.2">
      <c r="A53" s="93"/>
      <c r="B53" s="76"/>
      <c r="C53" s="90" t="s">
        <v>3972</v>
      </c>
      <c r="D53" s="79" t="s">
        <v>198</v>
      </c>
      <c r="E53" s="13">
        <v>44425</v>
      </c>
      <c r="F53" s="77" t="s">
        <v>3181</v>
      </c>
      <c r="G53" s="13">
        <v>44428</v>
      </c>
      <c r="H53" s="78" t="s">
        <v>3182</v>
      </c>
      <c r="I53" s="15">
        <v>98</v>
      </c>
      <c r="J53" s="15">
        <v>58</v>
      </c>
      <c r="K53" s="15">
        <v>30</v>
      </c>
      <c r="L53" s="15">
        <v>26</v>
      </c>
      <c r="M53" s="84">
        <v>42.63</v>
      </c>
      <c r="N53" s="73">
        <v>43</v>
      </c>
      <c r="O53" s="64">
        <v>3000</v>
      </c>
      <c r="P53" s="65">
        <f>Table224523689101112131415161718192021222423456789101112131415161718192021222325262728293031[[#This Row],[PEMBULATAN]]*O53</f>
        <v>129000</v>
      </c>
    </row>
    <row r="54" spans="1:16" ht="39" customHeight="1" x14ac:dyDescent="0.2">
      <c r="A54" s="93"/>
      <c r="B54" s="76"/>
      <c r="C54" s="90" t="s">
        <v>3973</v>
      </c>
      <c r="D54" s="79" t="s">
        <v>198</v>
      </c>
      <c r="E54" s="13">
        <v>44425</v>
      </c>
      <c r="F54" s="77" t="s">
        <v>3181</v>
      </c>
      <c r="G54" s="13">
        <v>44428</v>
      </c>
      <c r="H54" s="78" t="s">
        <v>3182</v>
      </c>
      <c r="I54" s="15">
        <v>96</v>
      </c>
      <c r="J54" s="15">
        <v>63</v>
      </c>
      <c r="K54" s="15">
        <v>23</v>
      </c>
      <c r="L54" s="15">
        <v>22</v>
      </c>
      <c r="M54" s="84">
        <v>34.776000000000003</v>
      </c>
      <c r="N54" s="73">
        <v>35</v>
      </c>
      <c r="O54" s="64">
        <v>3000</v>
      </c>
      <c r="P54" s="65">
        <f>Table224523689101112131415161718192021222423456789101112131415161718192021222325262728293031[[#This Row],[PEMBULATAN]]*O54</f>
        <v>105000</v>
      </c>
    </row>
    <row r="55" spans="1:16" ht="39" customHeight="1" x14ac:dyDescent="0.2">
      <c r="A55" s="93"/>
      <c r="B55" s="76"/>
      <c r="C55" s="90" t="s">
        <v>3974</v>
      </c>
      <c r="D55" s="79" t="s">
        <v>198</v>
      </c>
      <c r="E55" s="13">
        <v>44425</v>
      </c>
      <c r="F55" s="77" t="s">
        <v>3181</v>
      </c>
      <c r="G55" s="13">
        <v>44428</v>
      </c>
      <c r="H55" s="78" t="s">
        <v>3182</v>
      </c>
      <c r="I55" s="15">
        <v>88</v>
      </c>
      <c r="J55" s="15">
        <v>66</v>
      </c>
      <c r="K55" s="15">
        <v>35</v>
      </c>
      <c r="L55" s="15">
        <v>20</v>
      </c>
      <c r="M55" s="84">
        <v>50.82</v>
      </c>
      <c r="N55" s="73">
        <v>51</v>
      </c>
      <c r="O55" s="64">
        <v>3000</v>
      </c>
      <c r="P55" s="65">
        <f>Table224523689101112131415161718192021222423456789101112131415161718192021222325262728293031[[#This Row],[PEMBULATAN]]*O55</f>
        <v>153000</v>
      </c>
    </row>
    <row r="56" spans="1:16" ht="39" customHeight="1" x14ac:dyDescent="0.2">
      <c r="A56" s="93"/>
      <c r="B56" s="76"/>
      <c r="C56" s="90" t="s">
        <v>3975</v>
      </c>
      <c r="D56" s="79" t="s">
        <v>198</v>
      </c>
      <c r="E56" s="13">
        <v>44425</v>
      </c>
      <c r="F56" s="77" t="s">
        <v>3181</v>
      </c>
      <c r="G56" s="13">
        <v>44428</v>
      </c>
      <c r="H56" s="78" t="s">
        <v>3182</v>
      </c>
      <c r="I56" s="15">
        <v>65</v>
      </c>
      <c r="J56" s="15">
        <v>53</v>
      </c>
      <c r="K56" s="15">
        <v>24</v>
      </c>
      <c r="L56" s="15">
        <v>7</v>
      </c>
      <c r="M56" s="84">
        <v>20.67</v>
      </c>
      <c r="N56" s="73">
        <v>21</v>
      </c>
      <c r="O56" s="64">
        <v>3000</v>
      </c>
      <c r="P56" s="65">
        <f>Table224523689101112131415161718192021222423456789101112131415161718192021222325262728293031[[#This Row],[PEMBULATAN]]*O56</f>
        <v>63000</v>
      </c>
    </row>
    <row r="57" spans="1:16" ht="39" customHeight="1" x14ac:dyDescent="0.2">
      <c r="A57" s="93"/>
      <c r="B57" s="76"/>
      <c r="C57" s="90" t="s">
        <v>3976</v>
      </c>
      <c r="D57" s="79" t="s">
        <v>198</v>
      </c>
      <c r="E57" s="13">
        <v>44425</v>
      </c>
      <c r="F57" s="77" t="s">
        <v>3181</v>
      </c>
      <c r="G57" s="13">
        <v>44428</v>
      </c>
      <c r="H57" s="78" t="s">
        <v>3182</v>
      </c>
      <c r="I57" s="15">
        <v>86</v>
      </c>
      <c r="J57" s="15">
        <v>60</v>
      </c>
      <c r="K57" s="15">
        <v>24</v>
      </c>
      <c r="L57" s="15">
        <v>11</v>
      </c>
      <c r="M57" s="84">
        <v>30.96</v>
      </c>
      <c r="N57" s="73">
        <v>31</v>
      </c>
      <c r="O57" s="64">
        <v>3000</v>
      </c>
      <c r="P57" s="65">
        <f>Table224523689101112131415161718192021222423456789101112131415161718192021222325262728293031[[#This Row],[PEMBULATAN]]*O57</f>
        <v>93000</v>
      </c>
    </row>
    <row r="58" spans="1:16" ht="39" customHeight="1" x14ac:dyDescent="0.2">
      <c r="A58" s="93"/>
      <c r="B58" s="76"/>
      <c r="C58" s="90" t="s">
        <v>3977</v>
      </c>
      <c r="D58" s="79" t="s">
        <v>198</v>
      </c>
      <c r="E58" s="13">
        <v>44425</v>
      </c>
      <c r="F58" s="77" t="s">
        <v>3181</v>
      </c>
      <c r="G58" s="13">
        <v>44428</v>
      </c>
      <c r="H58" s="78" t="s">
        <v>3182</v>
      </c>
      <c r="I58" s="15">
        <v>140</v>
      </c>
      <c r="J58" s="15">
        <v>38</v>
      </c>
      <c r="K58" s="15">
        <v>14</v>
      </c>
      <c r="L58" s="15">
        <v>4</v>
      </c>
      <c r="M58" s="84">
        <v>18.62</v>
      </c>
      <c r="N58" s="73">
        <v>19</v>
      </c>
      <c r="O58" s="64">
        <v>3000</v>
      </c>
      <c r="P58" s="65">
        <f>Table224523689101112131415161718192021222423456789101112131415161718192021222325262728293031[[#This Row],[PEMBULATAN]]*O58</f>
        <v>57000</v>
      </c>
    </row>
    <row r="59" spans="1:16" ht="39" customHeight="1" x14ac:dyDescent="0.2">
      <c r="A59" s="93"/>
      <c r="B59" s="76"/>
      <c r="C59" s="90" t="s">
        <v>3978</v>
      </c>
      <c r="D59" s="79" t="s">
        <v>198</v>
      </c>
      <c r="E59" s="13">
        <v>44425</v>
      </c>
      <c r="F59" s="77" t="s">
        <v>3181</v>
      </c>
      <c r="G59" s="13">
        <v>44428</v>
      </c>
      <c r="H59" s="78" t="s">
        <v>3182</v>
      </c>
      <c r="I59" s="15">
        <v>105</v>
      </c>
      <c r="J59" s="15">
        <v>64</v>
      </c>
      <c r="K59" s="15">
        <v>30</v>
      </c>
      <c r="L59" s="15">
        <v>24</v>
      </c>
      <c r="M59" s="84">
        <v>50.4</v>
      </c>
      <c r="N59" s="73">
        <v>51</v>
      </c>
      <c r="O59" s="64">
        <v>3000</v>
      </c>
      <c r="P59" s="65">
        <f>Table224523689101112131415161718192021222423456789101112131415161718192021222325262728293031[[#This Row],[PEMBULATAN]]*O59</f>
        <v>153000</v>
      </c>
    </row>
    <row r="60" spans="1:16" ht="39" customHeight="1" x14ac:dyDescent="0.2">
      <c r="A60" s="93"/>
      <c r="B60" s="76"/>
      <c r="C60" s="90" t="s">
        <v>3979</v>
      </c>
      <c r="D60" s="79" t="s">
        <v>198</v>
      </c>
      <c r="E60" s="13">
        <v>44425</v>
      </c>
      <c r="F60" s="77" t="s">
        <v>3181</v>
      </c>
      <c r="G60" s="13">
        <v>44428</v>
      </c>
      <c r="H60" s="78" t="s">
        <v>3182</v>
      </c>
      <c r="I60" s="15">
        <v>38</v>
      </c>
      <c r="J60" s="15">
        <v>40</v>
      </c>
      <c r="K60" s="15">
        <v>22</v>
      </c>
      <c r="L60" s="15">
        <v>5</v>
      </c>
      <c r="M60" s="84">
        <v>8.36</v>
      </c>
      <c r="N60" s="73">
        <v>9</v>
      </c>
      <c r="O60" s="64">
        <v>3000</v>
      </c>
      <c r="P60" s="65">
        <f>Table224523689101112131415161718192021222423456789101112131415161718192021222325262728293031[[#This Row],[PEMBULATAN]]*O60</f>
        <v>27000</v>
      </c>
    </row>
    <row r="61" spans="1:16" ht="39" customHeight="1" x14ac:dyDescent="0.2">
      <c r="A61" s="93"/>
      <c r="B61" s="76"/>
      <c r="C61" s="90" t="s">
        <v>3980</v>
      </c>
      <c r="D61" s="79" t="s">
        <v>198</v>
      </c>
      <c r="E61" s="13">
        <v>44425</v>
      </c>
      <c r="F61" s="77" t="s">
        <v>3181</v>
      </c>
      <c r="G61" s="13">
        <v>44428</v>
      </c>
      <c r="H61" s="78" t="s">
        <v>3182</v>
      </c>
      <c r="I61" s="15">
        <v>100</v>
      </c>
      <c r="J61" s="15">
        <v>62</v>
      </c>
      <c r="K61" s="15">
        <v>29</v>
      </c>
      <c r="L61" s="15">
        <v>13</v>
      </c>
      <c r="M61" s="84">
        <v>44.95</v>
      </c>
      <c r="N61" s="73">
        <v>45</v>
      </c>
      <c r="O61" s="64">
        <v>3000</v>
      </c>
      <c r="P61" s="65">
        <f>Table224523689101112131415161718192021222423456789101112131415161718192021222325262728293031[[#This Row],[PEMBULATAN]]*O61</f>
        <v>135000</v>
      </c>
    </row>
    <row r="62" spans="1:16" ht="39" customHeight="1" x14ac:dyDescent="0.2">
      <c r="A62" s="93"/>
      <c r="B62" s="76"/>
      <c r="C62" s="90" t="s">
        <v>3981</v>
      </c>
      <c r="D62" s="79" t="s">
        <v>198</v>
      </c>
      <c r="E62" s="13">
        <v>44425</v>
      </c>
      <c r="F62" s="77" t="s">
        <v>3181</v>
      </c>
      <c r="G62" s="13">
        <v>44428</v>
      </c>
      <c r="H62" s="78" t="s">
        <v>3182</v>
      </c>
      <c r="I62" s="15">
        <v>85</v>
      </c>
      <c r="J62" s="15">
        <v>70</v>
      </c>
      <c r="K62" s="15">
        <v>23</v>
      </c>
      <c r="L62" s="15">
        <v>14</v>
      </c>
      <c r="M62" s="84">
        <v>34.212499999999999</v>
      </c>
      <c r="N62" s="73">
        <v>34</v>
      </c>
      <c r="O62" s="64">
        <v>3000</v>
      </c>
      <c r="P62" s="65">
        <f>Table224523689101112131415161718192021222423456789101112131415161718192021222325262728293031[[#This Row],[PEMBULATAN]]*O62</f>
        <v>102000</v>
      </c>
    </row>
    <row r="63" spans="1:16" ht="39" customHeight="1" x14ac:dyDescent="0.2">
      <c r="A63" s="93"/>
      <c r="B63" s="76"/>
      <c r="C63" s="90" t="s">
        <v>3982</v>
      </c>
      <c r="D63" s="79" t="s">
        <v>198</v>
      </c>
      <c r="E63" s="13">
        <v>44425</v>
      </c>
      <c r="F63" s="77" t="s">
        <v>3181</v>
      </c>
      <c r="G63" s="13">
        <v>44428</v>
      </c>
      <c r="H63" s="78" t="s">
        <v>3182</v>
      </c>
      <c r="I63" s="15">
        <v>60</v>
      </c>
      <c r="J63" s="15">
        <v>45</v>
      </c>
      <c r="K63" s="15">
        <v>30</v>
      </c>
      <c r="L63" s="15">
        <v>11</v>
      </c>
      <c r="M63" s="84">
        <v>20.25</v>
      </c>
      <c r="N63" s="73">
        <v>20</v>
      </c>
      <c r="O63" s="64">
        <v>3000</v>
      </c>
      <c r="P63" s="65">
        <f>Table224523689101112131415161718192021222423456789101112131415161718192021222325262728293031[[#This Row],[PEMBULATAN]]*O63</f>
        <v>60000</v>
      </c>
    </row>
    <row r="64" spans="1:16" ht="39" customHeight="1" x14ac:dyDescent="0.2">
      <c r="A64" s="93"/>
      <c r="B64" s="76"/>
      <c r="C64" s="90" t="s">
        <v>3983</v>
      </c>
      <c r="D64" s="79" t="s">
        <v>198</v>
      </c>
      <c r="E64" s="13">
        <v>44425</v>
      </c>
      <c r="F64" s="77" t="s">
        <v>3181</v>
      </c>
      <c r="G64" s="13">
        <v>44428</v>
      </c>
      <c r="H64" s="78" t="s">
        <v>3182</v>
      </c>
      <c r="I64" s="15">
        <v>47</v>
      </c>
      <c r="J64" s="15">
        <v>47</v>
      </c>
      <c r="K64" s="15">
        <v>13</v>
      </c>
      <c r="L64" s="15">
        <v>1</v>
      </c>
      <c r="M64" s="84">
        <v>7.1792499999999997</v>
      </c>
      <c r="N64" s="73">
        <v>7</v>
      </c>
      <c r="O64" s="64">
        <v>3000</v>
      </c>
      <c r="P64" s="65">
        <f>Table224523689101112131415161718192021222423456789101112131415161718192021222325262728293031[[#This Row],[PEMBULATAN]]*O64</f>
        <v>21000</v>
      </c>
    </row>
    <row r="65" spans="1:16" ht="39" customHeight="1" x14ac:dyDescent="0.2">
      <c r="A65" s="123"/>
      <c r="B65" s="92"/>
      <c r="C65" s="90" t="s">
        <v>3984</v>
      </c>
      <c r="D65" s="79" t="s">
        <v>198</v>
      </c>
      <c r="E65" s="13">
        <v>44425</v>
      </c>
      <c r="F65" s="77" t="s">
        <v>3181</v>
      </c>
      <c r="G65" s="13">
        <v>44428</v>
      </c>
      <c r="H65" s="78" t="s">
        <v>3182</v>
      </c>
      <c r="I65" s="15">
        <v>98</v>
      </c>
      <c r="J65" s="15">
        <v>60</v>
      </c>
      <c r="K65" s="15">
        <v>37</v>
      </c>
      <c r="L65" s="15">
        <v>16</v>
      </c>
      <c r="M65" s="84">
        <v>54.39</v>
      </c>
      <c r="N65" s="73">
        <v>55</v>
      </c>
      <c r="O65" s="64">
        <v>3000</v>
      </c>
      <c r="P65" s="65">
        <f>Table224523689101112131415161718192021222423456789101112131415161718192021222325262728293031[[#This Row],[PEMBULATAN]]*O65</f>
        <v>165000</v>
      </c>
    </row>
    <row r="66" spans="1:16" ht="39" customHeight="1" x14ac:dyDescent="0.2">
      <c r="A66" s="93"/>
      <c r="B66" s="76"/>
      <c r="C66" s="113" t="s">
        <v>3985</v>
      </c>
      <c r="D66" s="114" t="s">
        <v>198</v>
      </c>
      <c r="E66" s="115">
        <v>44425</v>
      </c>
      <c r="F66" s="116" t="s">
        <v>3181</v>
      </c>
      <c r="G66" s="115">
        <v>44428</v>
      </c>
      <c r="H66" s="117" t="s">
        <v>3182</v>
      </c>
      <c r="I66" s="118">
        <v>59</v>
      </c>
      <c r="J66" s="118">
        <v>54</v>
      </c>
      <c r="K66" s="118">
        <v>24</v>
      </c>
      <c r="L66" s="118">
        <v>6</v>
      </c>
      <c r="M66" s="119">
        <v>19.116</v>
      </c>
      <c r="N66" s="120">
        <v>19</v>
      </c>
      <c r="O66" s="121">
        <v>3000</v>
      </c>
      <c r="P66" s="122">
        <f>Table224523689101112131415161718192021222423456789101112131415161718192021222325262728293031[[#This Row],[PEMBULATAN]]*O66</f>
        <v>57000</v>
      </c>
    </row>
    <row r="67" spans="1:16" ht="39" customHeight="1" x14ac:dyDescent="0.2">
      <c r="A67" s="93"/>
      <c r="B67" s="76"/>
      <c r="C67" s="90" t="s">
        <v>3986</v>
      </c>
      <c r="D67" s="79" t="s">
        <v>198</v>
      </c>
      <c r="E67" s="13">
        <v>44425</v>
      </c>
      <c r="F67" s="77" t="s">
        <v>3181</v>
      </c>
      <c r="G67" s="13">
        <v>44428</v>
      </c>
      <c r="H67" s="78" t="s">
        <v>3182</v>
      </c>
      <c r="I67" s="15">
        <v>77</v>
      </c>
      <c r="J67" s="15">
        <v>62</v>
      </c>
      <c r="K67" s="15">
        <v>26</v>
      </c>
      <c r="L67" s="15">
        <v>9</v>
      </c>
      <c r="M67" s="84">
        <v>31.030999999999999</v>
      </c>
      <c r="N67" s="73">
        <v>31</v>
      </c>
      <c r="O67" s="64">
        <v>3000</v>
      </c>
      <c r="P67" s="65">
        <f>Table224523689101112131415161718192021222423456789101112131415161718192021222325262728293031[[#This Row],[PEMBULATAN]]*O67</f>
        <v>93000</v>
      </c>
    </row>
    <row r="68" spans="1:16" ht="39" customHeight="1" x14ac:dyDescent="0.2">
      <c r="A68" s="93"/>
      <c r="B68" s="76"/>
      <c r="C68" s="90" t="s">
        <v>3987</v>
      </c>
      <c r="D68" s="79" t="s">
        <v>198</v>
      </c>
      <c r="E68" s="13">
        <v>44425</v>
      </c>
      <c r="F68" s="77" t="s">
        <v>3181</v>
      </c>
      <c r="G68" s="13">
        <v>44428</v>
      </c>
      <c r="H68" s="78" t="s">
        <v>3182</v>
      </c>
      <c r="I68" s="15">
        <v>87</v>
      </c>
      <c r="J68" s="15">
        <v>66</v>
      </c>
      <c r="K68" s="15">
        <v>33</v>
      </c>
      <c r="L68" s="15">
        <v>9</v>
      </c>
      <c r="M68" s="84">
        <v>47.371499999999997</v>
      </c>
      <c r="N68" s="73">
        <v>48</v>
      </c>
      <c r="O68" s="64">
        <v>3000</v>
      </c>
      <c r="P68" s="65">
        <f>Table224523689101112131415161718192021222423456789101112131415161718192021222325262728293031[[#This Row],[PEMBULATAN]]*O68</f>
        <v>144000</v>
      </c>
    </row>
    <row r="69" spans="1:16" ht="39" customHeight="1" x14ac:dyDescent="0.2">
      <c r="A69" s="93"/>
      <c r="B69" s="76"/>
      <c r="C69" s="90" t="s">
        <v>3988</v>
      </c>
      <c r="D69" s="79" t="s">
        <v>198</v>
      </c>
      <c r="E69" s="13">
        <v>44425</v>
      </c>
      <c r="F69" s="77" t="s">
        <v>3181</v>
      </c>
      <c r="G69" s="13">
        <v>44428</v>
      </c>
      <c r="H69" s="78" t="s">
        <v>3182</v>
      </c>
      <c r="I69" s="15">
        <v>88</v>
      </c>
      <c r="J69" s="15">
        <v>62</v>
      </c>
      <c r="K69" s="15">
        <v>32</v>
      </c>
      <c r="L69" s="15">
        <v>23</v>
      </c>
      <c r="M69" s="84">
        <v>43.648000000000003</v>
      </c>
      <c r="N69" s="73">
        <v>44</v>
      </c>
      <c r="O69" s="64">
        <v>3000</v>
      </c>
      <c r="P69" s="65">
        <f>Table224523689101112131415161718192021222423456789101112131415161718192021222325262728293031[[#This Row],[PEMBULATAN]]*O69</f>
        <v>132000</v>
      </c>
    </row>
    <row r="70" spans="1:16" ht="39" customHeight="1" x14ac:dyDescent="0.2">
      <c r="A70" s="93"/>
      <c r="B70" s="76"/>
      <c r="C70" s="90" t="s">
        <v>3989</v>
      </c>
      <c r="D70" s="79" t="s">
        <v>198</v>
      </c>
      <c r="E70" s="13">
        <v>44425</v>
      </c>
      <c r="F70" s="77" t="s">
        <v>3181</v>
      </c>
      <c r="G70" s="13">
        <v>44428</v>
      </c>
      <c r="H70" s="78" t="s">
        <v>3182</v>
      </c>
      <c r="I70" s="15">
        <v>103</v>
      </c>
      <c r="J70" s="15">
        <v>65</v>
      </c>
      <c r="K70" s="15">
        <v>30</v>
      </c>
      <c r="L70" s="15">
        <v>22</v>
      </c>
      <c r="M70" s="84">
        <v>50.212499999999999</v>
      </c>
      <c r="N70" s="73">
        <v>50</v>
      </c>
      <c r="O70" s="64">
        <v>3000</v>
      </c>
      <c r="P70" s="65">
        <f>Table224523689101112131415161718192021222423456789101112131415161718192021222325262728293031[[#This Row],[PEMBULATAN]]*O70</f>
        <v>150000</v>
      </c>
    </row>
    <row r="71" spans="1:16" ht="39" customHeight="1" x14ac:dyDescent="0.2">
      <c r="A71" s="93"/>
      <c r="B71" s="76"/>
      <c r="C71" s="90" t="s">
        <v>3990</v>
      </c>
      <c r="D71" s="79" t="s">
        <v>198</v>
      </c>
      <c r="E71" s="13">
        <v>44425</v>
      </c>
      <c r="F71" s="77" t="s">
        <v>3181</v>
      </c>
      <c r="G71" s="13">
        <v>44428</v>
      </c>
      <c r="H71" s="78" t="s">
        <v>3182</v>
      </c>
      <c r="I71" s="15">
        <v>90</v>
      </c>
      <c r="J71" s="15">
        <v>58</v>
      </c>
      <c r="K71" s="15">
        <v>26</v>
      </c>
      <c r="L71" s="15">
        <v>7</v>
      </c>
      <c r="M71" s="84">
        <v>33.93</v>
      </c>
      <c r="N71" s="73">
        <v>34</v>
      </c>
      <c r="O71" s="64">
        <v>3000</v>
      </c>
      <c r="P71" s="65">
        <f>Table224523689101112131415161718192021222423456789101112131415161718192021222325262728293031[[#This Row],[PEMBULATAN]]*O71</f>
        <v>102000</v>
      </c>
    </row>
    <row r="72" spans="1:16" ht="39" customHeight="1" x14ac:dyDescent="0.2">
      <c r="A72" s="93"/>
      <c r="B72" s="76"/>
      <c r="C72" s="90" t="s">
        <v>3991</v>
      </c>
      <c r="D72" s="79" t="s">
        <v>198</v>
      </c>
      <c r="E72" s="13">
        <v>44425</v>
      </c>
      <c r="F72" s="77" t="s">
        <v>3181</v>
      </c>
      <c r="G72" s="13">
        <v>44428</v>
      </c>
      <c r="H72" s="78" t="s">
        <v>3182</v>
      </c>
      <c r="I72" s="15">
        <v>96</v>
      </c>
      <c r="J72" s="15">
        <v>62</v>
      </c>
      <c r="K72" s="15">
        <v>27</v>
      </c>
      <c r="L72" s="15">
        <v>8</v>
      </c>
      <c r="M72" s="84">
        <v>40.176000000000002</v>
      </c>
      <c r="N72" s="73">
        <v>40</v>
      </c>
      <c r="O72" s="64">
        <v>3000</v>
      </c>
      <c r="P72" s="65">
        <f>Table224523689101112131415161718192021222423456789101112131415161718192021222325262728293031[[#This Row],[PEMBULATAN]]*O72</f>
        <v>120000</v>
      </c>
    </row>
    <row r="73" spans="1:16" ht="39" customHeight="1" x14ac:dyDescent="0.2">
      <c r="A73" s="93"/>
      <c r="B73" s="76"/>
      <c r="C73" s="90" t="s">
        <v>3992</v>
      </c>
      <c r="D73" s="79" t="s">
        <v>198</v>
      </c>
      <c r="E73" s="13">
        <v>44425</v>
      </c>
      <c r="F73" s="77" t="s">
        <v>3181</v>
      </c>
      <c r="G73" s="13">
        <v>44428</v>
      </c>
      <c r="H73" s="78" t="s">
        <v>3182</v>
      </c>
      <c r="I73" s="15">
        <v>77</v>
      </c>
      <c r="J73" s="15">
        <v>60</v>
      </c>
      <c r="K73" s="15">
        <v>30</v>
      </c>
      <c r="L73" s="15">
        <v>7</v>
      </c>
      <c r="M73" s="84">
        <v>34.65</v>
      </c>
      <c r="N73" s="73">
        <v>35</v>
      </c>
      <c r="O73" s="64">
        <v>3000</v>
      </c>
      <c r="P73" s="65">
        <f>Table224523689101112131415161718192021222423456789101112131415161718192021222325262728293031[[#This Row],[PEMBULATAN]]*O73</f>
        <v>105000</v>
      </c>
    </row>
    <row r="74" spans="1:16" ht="39" customHeight="1" x14ac:dyDescent="0.2">
      <c r="A74" s="93"/>
      <c r="B74" s="76"/>
      <c r="C74" s="90" t="s">
        <v>3993</v>
      </c>
      <c r="D74" s="79" t="s">
        <v>198</v>
      </c>
      <c r="E74" s="13">
        <v>44425</v>
      </c>
      <c r="F74" s="77" t="s">
        <v>3181</v>
      </c>
      <c r="G74" s="13">
        <v>44428</v>
      </c>
      <c r="H74" s="78" t="s">
        <v>3182</v>
      </c>
      <c r="I74" s="15">
        <v>90</v>
      </c>
      <c r="J74" s="15">
        <v>53</v>
      </c>
      <c r="K74" s="15">
        <v>32</v>
      </c>
      <c r="L74" s="15">
        <v>25</v>
      </c>
      <c r="M74" s="84">
        <v>38.159999999999997</v>
      </c>
      <c r="N74" s="73">
        <v>38</v>
      </c>
      <c r="O74" s="64">
        <v>3000</v>
      </c>
      <c r="P74" s="65">
        <f>Table224523689101112131415161718192021222423456789101112131415161718192021222325262728293031[[#This Row],[PEMBULATAN]]*O74</f>
        <v>114000</v>
      </c>
    </row>
    <row r="75" spans="1:16" ht="39" customHeight="1" x14ac:dyDescent="0.2">
      <c r="A75" s="93"/>
      <c r="B75" s="76"/>
      <c r="C75" s="90" t="s">
        <v>3994</v>
      </c>
      <c r="D75" s="79" t="s">
        <v>198</v>
      </c>
      <c r="E75" s="13">
        <v>44425</v>
      </c>
      <c r="F75" s="77" t="s">
        <v>3181</v>
      </c>
      <c r="G75" s="13">
        <v>44428</v>
      </c>
      <c r="H75" s="78" t="s">
        <v>3182</v>
      </c>
      <c r="I75" s="15">
        <v>100</v>
      </c>
      <c r="J75" s="15">
        <v>63</v>
      </c>
      <c r="K75" s="15">
        <v>32</v>
      </c>
      <c r="L75" s="15">
        <v>25</v>
      </c>
      <c r="M75" s="84">
        <v>50.4</v>
      </c>
      <c r="N75" s="73">
        <v>51</v>
      </c>
      <c r="O75" s="64">
        <v>3000</v>
      </c>
      <c r="P75" s="65">
        <f>Table224523689101112131415161718192021222423456789101112131415161718192021222325262728293031[[#This Row],[PEMBULATAN]]*O75</f>
        <v>153000</v>
      </c>
    </row>
    <row r="76" spans="1:16" ht="39" customHeight="1" x14ac:dyDescent="0.2">
      <c r="A76" s="93"/>
      <c r="B76" s="76"/>
      <c r="C76" s="90" t="s">
        <v>3995</v>
      </c>
      <c r="D76" s="79" t="s">
        <v>198</v>
      </c>
      <c r="E76" s="13">
        <v>44425</v>
      </c>
      <c r="F76" s="77" t="s">
        <v>3181</v>
      </c>
      <c r="G76" s="13">
        <v>44428</v>
      </c>
      <c r="H76" s="78" t="s">
        <v>3182</v>
      </c>
      <c r="I76" s="15">
        <v>74</v>
      </c>
      <c r="J76" s="15">
        <v>63</v>
      </c>
      <c r="K76" s="15">
        <v>28</v>
      </c>
      <c r="L76" s="15">
        <v>13</v>
      </c>
      <c r="M76" s="84">
        <v>32.634</v>
      </c>
      <c r="N76" s="73">
        <v>33</v>
      </c>
      <c r="O76" s="64">
        <v>3000</v>
      </c>
      <c r="P76" s="65">
        <f>Table224523689101112131415161718192021222423456789101112131415161718192021222325262728293031[[#This Row],[PEMBULATAN]]*O76</f>
        <v>99000</v>
      </c>
    </row>
    <row r="77" spans="1:16" ht="39" customHeight="1" x14ac:dyDescent="0.2">
      <c r="A77" s="93"/>
      <c r="B77" s="76"/>
      <c r="C77" s="74" t="s">
        <v>3996</v>
      </c>
      <c r="D77" s="79" t="s">
        <v>198</v>
      </c>
      <c r="E77" s="13">
        <v>44425</v>
      </c>
      <c r="F77" s="77" t="s">
        <v>3181</v>
      </c>
      <c r="G77" s="13">
        <v>44428</v>
      </c>
      <c r="H77" s="78" t="s">
        <v>3182</v>
      </c>
      <c r="I77" s="15">
        <v>58</v>
      </c>
      <c r="J77" s="15">
        <v>49</v>
      </c>
      <c r="K77" s="15">
        <v>22</v>
      </c>
      <c r="L77" s="15">
        <v>7</v>
      </c>
      <c r="M77" s="84">
        <v>15.631</v>
      </c>
      <c r="N77" s="73">
        <v>16</v>
      </c>
      <c r="O77" s="64">
        <v>3000</v>
      </c>
      <c r="P77" s="65">
        <f>Table224523689101112131415161718192021222423456789101112131415161718192021222325262728293031[[#This Row],[PEMBULATAN]]*O77</f>
        <v>48000</v>
      </c>
    </row>
    <row r="78" spans="1:16" ht="39" customHeight="1" x14ac:dyDescent="0.2">
      <c r="A78" s="93"/>
      <c r="B78" s="76"/>
      <c r="C78" s="74" t="s">
        <v>3997</v>
      </c>
      <c r="D78" s="79" t="s">
        <v>198</v>
      </c>
      <c r="E78" s="13">
        <v>44425</v>
      </c>
      <c r="F78" s="77" t="s">
        <v>3181</v>
      </c>
      <c r="G78" s="13">
        <v>44428</v>
      </c>
      <c r="H78" s="78" t="s">
        <v>3182</v>
      </c>
      <c r="I78" s="15">
        <v>46</v>
      </c>
      <c r="J78" s="15">
        <v>60</v>
      </c>
      <c r="K78" s="15">
        <v>33</v>
      </c>
      <c r="L78" s="15">
        <v>6</v>
      </c>
      <c r="M78" s="84">
        <v>22.77</v>
      </c>
      <c r="N78" s="73">
        <v>23</v>
      </c>
      <c r="O78" s="64">
        <v>3000</v>
      </c>
      <c r="P78" s="65">
        <f>Table224523689101112131415161718192021222423456789101112131415161718192021222325262728293031[[#This Row],[PEMBULATAN]]*O78</f>
        <v>69000</v>
      </c>
    </row>
    <row r="79" spans="1:16" ht="39" customHeight="1" x14ac:dyDescent="0.2">
      <c r="A79" s="93"/>
      <c r="B79" s="76"/>
      <c r="C79" s="74" t="s">
        <v>3998</v>
      </c>
      <c r="D79" s="79" t="s">
        <v>198</v>
      </c>
      <c r="E79" s="13">
        <v>44425</v>
      </c>
      <c r="F79" s="77" t="s">
        <v>3181</v>
      </c>
      <c r="G79" s="13">
        <v>44428</v>
      </c>
      <c r="H79" s="78" t="s">
        <v>3182</v>
      </c>
      <c r="I79" s="15">
        <v>76</v>
      </c>
      <c r="J79" s="15">
        <v>60</v>
      </c>
      <c r="K79" s="15">
        <v>28</v>
      </c>
      <c r="L79" s="15">
        <v>11</v>
      </c>
      <c r="M79" s="84">
        <v>31.92</v>
      </c>
      <c r="N79" s="73">
        <v>32</v>
      </c>
      <c r="O79" s="64">
        <v>3000</v>
      </c>
      <c r="P79" s="65">
        <f>Table224523689101112131415161718192021222423456789101112131415161718192021222325262728293031[[#This Row],[PEMBULATAN]]*O79</f>
        <v>96000</v>
      </c>
    </row>
    <row r="80" spans="1:16" ht="39" customHeight="1" x14ac:dyDescent="0.2">
      <c r="A80" s="93"/>
      <c r="B80" s="76"/>
      <c r="C80" s="74" t="s">
        <v>3999</v>
      </c>
      <c r="D80" s="79" t="s">
        <v>198</v>
      </c>
      <c r="E80" s="13">
        <v>44425</v>
      </c>
      <c r="F80" s="77" t="s">
        <v>3181</v>
      </c>
      <c r="G80" s="13">
        <v>44428</v>
      </c>
      <c r="H80" s="78" t="s">
        <v>3182</v>
      </c>
      <c r="I80" s="15">
        <v>65</v>
      </c>
      <c r="J80" s="15">
        <v>70</v>
      </c>
      <c r="K80" s="15">
        <v>28</v>
      </c>
      <c r="L80" s="15">
        <v>13</v>
      </c>
      <c r="M80" s="84">
        <v>31.85</v>
      </c>
      <c r="N80" s="73">
        <v>32</v>
      </c>
      <c r="O80" s="64">
        <v>3000</v>
      </c>
      <c r="P80" s="65">
        <f>Table224523689101112131415161718192021222423456789101112131415161718192021222325262728293031[[#This Row],[PEMBULATAN]]*O80</f>
        <v>96000</v>
      </c>
    </row>
    <row r="81" spans="1:16" ht="39" customHeight="1" x14ac:dyDescent="0.2">
      <c r="A81" s="93"/>
      <c r="B81" s="76"/>
      <c r="C81" s="74" t="s">
        <v>4000</v>
      </c>
      <c r="D81" s="79" t="s">
        <v>198</v>
      </c>
      <c r="E81" s="13">
        <v>44425</v>
      </c>
      <c r="F81" s="77" t="s">
        <v>3181</v>
      </c>
      <c r="G81" s="13">
        <v>44428</v>
      </c>
      <c r="H81" s="78" t="s">
        <v>3182</v>
      </c>
      <c r="I81" s="15">
        <v>73</v>
      </c>
      <c r="J81" s="15">
        <v>69</v>
      </c>
      <c r="K81" s="15">
        <v>30</v>
      </c>
      <c r="L81" s="15">
        <v>11</v>
      </c>
      <c r="M81" s="84">
        <v>37.777500000000003</v>
      </c>
      <c r="N81" s="73">
        <v>38</v>
      </c>
      <c r="O81" s="64">
        <v>3000</v>
      </c>
      <c r="P81" s="65">
        <f>Table224523689101112131415161718192021222423456789101112131415161718192021222325262728293031[[#This Row],[PEMBULATAN]]*O81</f>
        <v>114000</v>
      </c>
    </row>
    <row r="82" spans="1:16" ht="39" customHeight="1" x14ac:dyDescent="0.2">
      <c r="A82" s="93"/>
      <c r="B82" s="76"/>
      <c r="C82" s="74" t="s">
        <v>4001</v>
      </c>
      <c r="D82" s="79" t="s">
        <v>198</v>
      </c>
      <c r="E82" s="13">
        <v>44425</v>
      </c>
      <c r="F82" s="77" t="s">
        <v>3181</v>
      </c>
      <c r="G82" s="13">
        <v>44428</v>
      </c>
      <c r="H82" s="78" t="s">
        <v>3182</v>
      </c>
      <c r="I82" s="15">
        <v>95</v>
      </c>
      <c r="J82" s="15">
        <v>58</v>
      </c>
      <c r="K82" s="15">
        <v>32</v>
      </c>
      <c r="L82" s="15">
        <v>12</v>
      </c>
      <c r="M82" s="84">
        <v>44.08</v>
      </c>
      <c r="N82" s="73">
        <v>44</v>
      </c>
      <c r="O82" s="64">
        <v>3000</v>
      </c>
      <c r="P82" s="65">
        <f>Table224523689101112131415161718192021222423456789101112131415161718192021222325262728293031[[#This Row],[PEMBULATAN]]*O82</f>
        <v>132000</v>
      </c>
    </row>
    <row r="83" spans="1:16" ht="39" customHeight="1" x14ac:dyDescent="0.2">
      <c r="A83" s="93"/>
      <c r="B83" s="76"/>
      <c r="C83" s="74" t="s">
        <v>4002</v>
      </c>
      <c r="D83" s="79" t="s">
        <v>198</v>
      </c>
      <c r="E83" s="13">
        <v>44425</v>
      </c>
      <c r="F83" s="77" t="s">
        <v>3181</v>
      </c>
      <c r="G83" s="13">
        <v>44428</v>
      </c>
      <c r="H83" s="78" t="s">
        <v>3182</v>
      </c>
      <c r="I83" s="15">
        <v>88</v>
      </c>
      <c r="J83" s="15">
        <v>70</v>
      </c>
      <c r="K83" s="15">
        <v>26</v>
      </c>
      <c r="L83" s="15">
        <v>10</v>
      </c>
      <c r="M83" s="84">
        <v>40.04</v>
      </c>
      <c r="N83" s="73">
        <v>40</v>
      </c>
      <c r="O83" s="64">
        <v>3000</v>
      </c>
      <c r="P83" s="65">
        <f>Table224523689101112131415161718192021222423456789101112131415161718192021222325262728293031[[#This Row],[PEMBULATAN]]*O83</f>
        <v>120000</v>
      </c>
    </row>
    <row r="84" spans="1:16" ht="39" customHeight="1" x14ac:dyDescent="0.2">
      <c r="A84" s="93"/>
      <c r="B84" s="76"/>
      <c r="C84" s="74" t="s">
        <v>4003</v>
      </c>
      <c r="D84" s="79" t="s">
        <v>198</v>
      </c>
      <c r="E84" s="13">
        <v>44425</v>
      </c>
      <c r="F84" s="77" t="s">
        <v>3181</v>
      </c>
      <c r="G84" s="13">
        <v>44428</v>
      </c>
      <c r="H84" s="78" t="s">
        <v>3182</v>
      </c>
      <c r="I84" s="15">
        <v>67</v>
      </c>
      <c r="J84" s="15">
        <v>50</v>
      </c>
      <c r="K84" s="15">
        <v>25</v>
      </c>
      <c r="L84" s="15">
        <v>7</v>
      </c>
      <c r="M84" s="84">
        <v>20.9375</v>
      </c>
      <c r="N84" s="73">
        <v>21</v>
      </c>
      <c r="O84" s="64">
        <v>3000</v>
      </c>
      <c r="P84" s="65">
        <f>Table224523689101112131415161718192021222423456789101112131415161718192021222325262728293031[[#This Row],[PEMBULATAN]]*O84</f>
        <v>63000</v>
      </c>
    </row>
    <row r="85" spans="1:16" ht="39" customHeight="1" x14ac:dyDescent="0.2">
      <c r="A85" s="93"/>
      <c r="B85" s="76"/>
      <c r="C85" s="74" t="s">
        <v>4004</v>
      </c>
      <c r="D85" s="79" t="s">
        <v>198</v>
      </c>
      <c r="E85" s="13">
        <v>44425</v>
      </c>
      <c r="F85" s="77" t="s">
        <v>3181</v>
      </c>
      <c r="G85" s="13">
        <v>44428</v>
      </c>
      <c r="H85" s="78" t="s">
        <v>3182</v>
      </c>
      <c r="I85" s="15">
        <v>92</v>
      </c>
      <c r="J85" s="15">
        <v>67</v>
      </c>
      <c r="K85" s="15">
        <v>20</v>
      </c>
      <c r="L85" s="15">
        <v>10</v>
      </c>
      <c r="M85" s="84">
        <v>30.82</v>
      </c>
      <c r="N85" s="73">
        <v>31</v>
      </c>
      <c r="O85" s="64">
        <v>3000</v>
      </c>
      <c r="P85" s="65">
        <f>Table224523689101112131415161718192021222423456789101112131415161718192021222325262728293031[[#This Row],[PEMBULATAN]]*O85</f>
        <v>93000</v>
      </c>
    </row>
    <row r="86" spans="1:16" ht="39" customHeight="1" x14ac:dyDescent="0.2">
      <c r="A86" s="93"/>
      <c r="B86" s="76"/>
      <c r="C86" s="74" t="s">
        <v>4005</v>
      </c>
      <c r="D86" s="79" t="s">
        <v>198</v>
      </c>
      <c r="E86" s="13">
        <v>44425</v>
      </c>
      <c r="F86" s="77" t="s">
        <v>3181</v>
      </c>
      <c r="G86" s="13">
        <v>44428</v>
      </c>
      <c r="H86" s="78" t="s">
        <v>3182</v>
      </c>
      <c r="I86" s="15">
        <v>154</v>
      </c>
      <c r="J86" s="15">
        <v>13</v>
      </c>
      <c r="K86" s="15">
        <v>10</v>
      </c>
      <c r="L86" s="15">
        <v>1</v>
      </c>
      <c r="M86" s="84">
        <v>5.0049999999999999</v>
      </c>
      <c r="N86" s="73">
        <v>5</v>
      </c>
      <c r="O86" s="64">
        <v>3000</v>
      </c>
      <c r="P86" s="65">
        <f>Table224523689101112131415161718192021222423456789101112131415161718192021222325262728293031[[#This Row],[PEMBULATAN]]*O86</f>
        <v>15000</v>
      </c>
    </row>
    <row r="87" spans="1:16" ht="39" customHeight="1" x14ac:dyDescent="0.2">
      <c r="A87" s="93"/>
      <c r="B87" s="76"/>
      <c r="C87" s="74" t="s">
        <v>4006</v>
      </c>
      <c r="D87" s="79" t="s">
        <v>198</v>
      </c>
      <c r="E87" s="13">
        <v>44425</v>
      </c>
      <c r="F87" s="77" t="s">
        <v>3181</v>
      </c>
      <c r="G87" s="13">
        <v>44428</v>
      </c>
      <c r="H87" s="78" t="s">
        <v>3182</v>
      </c>
      <c r="I87" s="15">
        <v>104</v>
      </c>
      <c r="J87" s="15">
        <v>13</v>
      </c>
      <c r="K87" s="15">
        <v>9</v>
      </c>
      <c r="L87" s="15">
        <v>4</v>
      </c>
      <c r="M87" s="84">
        <v>3.0419999999999998</v>
      </c>
      <c r="N87" s="73">
        <v>4</v>
      </c>
      <c r="O87" s="64">
        <v>3000</v>
      </c>
      <c r="P87" s="65">
        <f>Table224523689101112131415161718192021222423456789101112131415161718192021222325262728293031[[#This Row],[PEMBULATAN]]*O87</f>
        <v>12000</v>
      </c>
    </row>
    <row r="88" spans="1:16" ht="39" customHeight="1" x14ac:dyDescent="0.2">
      <c r="A88" s="93"/>
      <c r="B88" s="76"/>
      <c r="C88" s="74" t="s">
        <v>4007</v>
      </c>
      <c r="D88" s="79" t="s">
        <v>198</v>
      </c>
      <c r="E88" s="13">
        <v>44425</v>
      </c>
      <c r="F88" s="77" t="s">
        <v>3181</v>
      </c>
      <c r="G88" s="13">
        <v>44428</v>
      </c>
      <c r="H88" s="78" t="s">
        <v>3182</v>
      </c>
      <c r="I88" s="15">
        <v>124</v>
      </c>
      <c r="J88" s="15">
        <v>4</v>
      </c>
      <c r="K88" s="15">
        <v>4</v>
      </c>
      <c r="L88" s="15">
        <v>1</v>
      </c>
      <c r="M88" s="84">
        <v>0.496</v>
      </c>
      <c r="N88" s="73">
        <v>1</v>
      </c>
      <c r="O88" s="64">
        <v>3000</v>
      </c>
      <c r="P88" s="65">
        <f>Table224523689101112131415161718192021222423456789101112131415161718192021222325262728293031[[#This Row],[PEMBULATAN]]*O88</f>
        <v>3000</v>
      </c>
    </row>
    <row r="89" spans="1:16" ht="39" customHeight="1" x14ac:dyDescent="0.2">
      <c r="A89" s="93"/>
      <c r="B89" s="76"/>
      <c r="C89" s="74" t="s">
        <v>4008</v>
      </c>
      <c r="D89" s="79" t="s">
        <v>198</v>
      </c>
      <c r="E89" s="13">
        <v>44425</v>
      </c>
      <c r="F89" s="77" t="s">
        <v>3181</v>
      </c>
      <c r="G89" s="13">
        <v>44428</v>
      </c>
      <c r="H89" s="78" t="s">
        <v>3182</v>
      </c>
      <c r="I89" s="15">
        <v>123</v>
      </c>
      <c r="J89" s="15">
        <v>6</v>
      </c>
      <c r="K89" s="15">
        <v>6</v>
      </c>
      <c r="L89" s="15">
        <v>1</v>
      </c>
      <c r="M89" s="84">
        <v>1.107</v>
      </c>
      <c r="N89" s="73">
        <v>1</v>
      </c>
      <c r="O89" s="64">
        <v>3000</v>
      </c>
      <c r="P89" s="65">
        <f>Table224523689101112131415161718192021222423456789101112131415161718192021222325262728293031[[#This Row],[PEMBULATAN]]*O89</f>
        <v>3000</v>
      </c>
    </row>
    <row r="90" spans="1:16" ht="39" customHeight="1" x14ac:dyDescent="0.2">
      <c r="A90" s="93"/>
      <c r="B90" s="76"/>
      <c r="C90" s="74" t="s">
        <v>4009</v>
      </c>
      <c r="D90" s="79" t="s">
        <v>198</v>
      </c>
      <c r="E90" s="13">
        <v>44425</v>
      </c>
      <c r="F90" s="77" t="s">
        <v>3181</v>
      </c>
      <c r="G90" s="13">
        <v>44428</v>
      </c>
      <c r="H90" s="78" t="s">
        <v>3182</v>
      </c>
      <c r="I90" s="15">
        <v>102</v>
      </c>
      <c r="J90" s="15">
        <v>5</v>
      </c>
      <c r="K90" s="15">
        <v>5</v>
      </c>
      <c r="L90" s="15">
        <v>1</v>
      </c>
      <c r="M90" s="84">
        <v>0.63749999999999996</v>
      </c>
      <c r="N90" s="73">
        <v>1</v>
      </c>
      <c r="O90" s="64">
        <v>3000</v>
      </c>
      <c r="P90" s="65">
        <f>Table224523689101112131415161718192021222423456789101112131415161718192021222325262728293031[[#This Row],[PEMBULATAN]]*O90</f>
        <v>3000</v>
      </c>
    </row>
    <row r="91" spans="1:16" ht="39" customHeight="1" x14ac:dyDescent="0.2">
      <c r="A91" s="93"/>
      <c r="B91" s="76"/>
      <c r="C91" s="74" t="s">
        <v>4010</v>
      </c>
      <c r="D91" s="79" t="s">
        <v>198</v>
      </c>
      <c r="E91" s="13">
        <v>44425</v>
      </c>
      <c r="F91" s="77" t="s">
        <v>3181</v>
      </c>
      <c r="G91" s="13">
        <v>44428</v>
      </c>
      <c r="H91" s="78" t="s">
        <v>3182</v>
      </c>
      <c r="I91" s="15">
        <v>101</v>
      </c>
      <c r="J91" s="15">
        <v>14</v>
      </c>
      <c r="K91" s="15">
        <v>8</v>
      </c>
      <c r="L91" s="15">
        <v>1</v>
      </c>
      <c r="M91" s="84">
        <v>2.8279999999999998</v>
      </c>
      <c r="N91" s="73">
        <v>3</v>
      </c>
      <c r="O91" s="64">
        <v>3000</v>
      </c>
      <c r="P91" s="65">
        <f>Table224523689101112131415161718192021222423456789101112131415161718192021222325262728293031[[#This Row],[PEMBULATAN]]*O91</f>
        <v>9000</v>
      </c>
    </row>
    <row r="92" spans="1:16" ht="39" customHeight="1" x14ac:dyDescent="0.2">
      <c r="A92" s="93"/>
      <c r="B92" s="76"/>
      <c r="C92" s="74" t="s">
        <v>4011</v>
      </c>
      <c r="D92" s="79" t="s">
        <v>198</v>
      </c>
      <c r="E92" s="13">
        <v>44425</v>
      </c>
      <c r="F92" s="77" t="s">
        <v>3181</v>
      </c>
      <c r="G92" s="13">
        <v>44428</v>
      </c>
      <c r="H92" s="78" t="s">
        <v>3182</v>
      </c>
      <c r="I92" s="15">
        <v>93</v>
      </c>
      <c r="J92" s="15">
        <v>17</v>
      </c>
      <c r="K92" s="15">
        <v>10</v>
      </c>
      <c r="L92" s="15">
        <v>3</v>
      </c>
      <c r="M92" s="84">
        <v>3.9525000000000001</v>
      </c>
      <c r="N92" s="73">
        <v>4</v>
      </c>
      <c r="O92" s="64">
        <v>3000</v>
      </c>
      <c r="P92" s="65">
        <f>Table224523689101112131415161718192021222423456789101112131415161718192021222325262728293031[[#This Row],[PEMBULATAN]]*O92</f>
        <v>12000</v>
      </c>
    </row>
    <row r="93" spans="1:16" ht="39" customHeight="1" x14ac:dyDescent="0.2">
      <c r="A93" s="93"/>
      <c r="B93" s="76"/>
      <c r="C93" s="74" t="s">
        <v>4012</v>
      </c>
      <c r="D93" s="79" t="s">
        <v>198</v>
      </c>
      <c r="E93" s="13">
        <v>44425</v>
      </c>
      <c r="F93" s="77" t="s">
        <v>3181</v>
      </c>
      <c r="G93" s="13">
        <v>44428</v>
      </c>
      <c r="H93" s="78" t="s">
        <v>3182</v>
      </c>
      <c r="I93" s="15">
        <v>125</v>
      </c>
      <c r="J93" s="15">
        <v>18</v>
      </c>
      <c r="K93" s="15">
        <v>7</v>
      </c>
      <c r="L93" s="15">
        <v>1</v>
      </c>
      <c r="M93" s="84">
        <v>3.9375</v>
      </c>
      <c r="N93" s="73">
        <v>4</v>
      </c>
      <c r="O93" s="64">
        <v>3000</v>
      </c>
      <c r="P93" s="65">
        <f>Table224523689101112131415161718192021222423456789101112131415161718192021222325262728293031[[#This Row],[PEMBULATAN]]*O93</f>
        <v>12000</v>
      </c>
    </row>
    <row r="94" spans="1:16" ht="39" customHeight="1" x14ac:dyDescent="0.2">
      <c r="A94" s="93"/>
      <c r="B94" s="76"/>
      <c r="C94" s="74" t="s">
        <v>4013</v>
      </c>
      <c r="D94" s="79" t="s">
        <v>198</v>
      </c>
      <c r="E94" s="13">
        <v>44425</v>
      </c>
      <c r="F94" s="77" t="s">
        <v>3181</v>
      </c>
      <c r="G94" s="13">
        <v>44428</v>
      </c>
      <c r="H94" s="78" t="s">
        <v>3182</v>
      </c>
      <c r="I94" s="15">
        <v>126</v>
      </c>
      <c r="J94" s="15">
        <v>11</v>
      </c>
      <c r="K94" s="15">
        <v>11</v>
      </c>
      <c r="L94" s="15">
        <v>1</v>
      </c>
      <c r="M94" s="84">
        <v>3.8115000000000001</v>
      </c>
      <c r="N94" s="73">
        <v>4</v>
      </c>
      <c r="O94" s="64">
        <v>3000</v>
      </c>
      <c r="P94" s="65">
        <f>Table224523689101112131415161718192021222423456789101112131415161718192021222325262728293031[[#This Row],[PEMBULATAN]]*O94</f>
        <v>12000</v>
      </c>
    </row>
    <row r="95" spans="1:16" ht="39" customHeight="1" x14ac:dyDescent="0.2">
      <c r="A95" s="93"/>
      <c r="B95" s="76"/>
      <c r="C95" s="74" t="s">
        <v>4014</v>
      </c>
      <c r="D95" s="79" t="s">
        <v>198</v>
      </c>
      <c r="E95" s="13">
        <v>44425</v>
      </c>
      <c r="F95" s="77" t="s">
        <v>3181</v>
      </c>
      <c r="G95" s="13">
        <v>44428</v>
      </c>
      <c r="H95" s="78" t="s">
        <v>3182</v>
      </c>
      <c r="I95" s="15">
        <v>56</v>
      </c>
      <c r="J95" s="15">
        <v>56</v>
      </c>
      <c r="K95" s="15">
        <v>3</v>
      </c>
      <c r="L95" s="15">
        <v>1</v>
      </c>
      <c r="M95" s="84">
        <v>2.3519999999999999</v>
      </c>
      <c r="N95" s="73">
        <v>3</v>
      </c>
      <c r="O95" s="64">
        <v>3000</v>
      </c>
      <c r="P95" s="65">
        <f>Table224523689101112131415161718192021222423456789101112131415161718192021222325262728293031[[#This Row],[PEMBULATAN]]*O95</f>
        <v>9000</v>
      </c>
    </row>
    <row r="96" spans="1:16" ht="39" customHeight="1" x14ac:dyDescent="0.2">
      <c r="A96" s="93"/>
      <c r="B96" s="76"/>
      <c r="C96" s="74" t="s">
        <v>4015</v>
      </c>
      <c r="D96" s="79" t="s">
        <v>198</v>
      </c>
      <c r="E96" s="13">
        <v>44425</v>
      </c>
      <c r="F96" s="77" t="s">
        <v>3181</v>
      </c>
      <c r="G96" s="13">
        <v>44428</v>
      </c>
      <c r="H96" s="78" t="s">
        <v>3182</v>
      </c>
      <c r="I96" s="15">
        <v>52</v>
      </c>
      <c r="J96" s="15">
        <v>28</v>
      </c>
      <c r="K96" s="15">
        <v>14</v>
      </c>
      <c r="L96" s="15">
        <v>2</v>
      </c>
      <c r="M96" s="84">
        <v>5.0960000000000001</v>
      </c>
      <c r="N96" s="73">
        <v>5</v>
      </c>
      <c r="O96" s="64">
        <v>3000</v>
      </c>
      <c r="P96" s="65">
        <f>Table224523689101112131415161718192021222423456789101112131415161718192021222325262728293031[[#This Row],[PEMBULATAN]]*O96</f>
        <v>15000</v>
      </c>
    </row>
    <row r="97" spans="1:16" ht="39" customHeight="1" x14ac:dyDescent="0.2">
      <c r="A97" s="123"/>
      <c r="B97" s="92"/>
      <c r="C97" s="74" t="s">
        <v>4016</v>
      </c>
      <c r="D97" s="79" t="s">
        <v>198</v>
      </c>
      <c r="E97" s="13">
        <v>44425</v>
      </c>
      <c r="F97" s="77" t="s">
        <v>3181</v>
      </c>
      <c r="G97" s="13">
        <v>44428</v>
      </c>
      <c r="H97" s="78" t="s">
        <v>3182</v>
      </c>
      <c r="I97" s="15">
        <v>136</v>
      </c>
      <c r="J97" s="15">
        <v>9</v>
      </c>
      <c r="K97" s="15">
        <v>9</v>
      </c>
      <c r="L97" s="15">
        <v>1</v>
      </c>
      <c r="M97" s="84">
        <v>2.754</v>
      </c>
      <c r="N97" s="73">
        <v>3</v>
      </c>
      <c r="O97" s="64">
        <v>3000</v>
      </c>
      <c r="P97" s="65">
        <f>Table224523689101112131415161718192021222423456789101112131415161718192021222325262728293031[[#This Row],[PEMBULATAN]]*O97</f>
        <v>9000</v>
      </c>
    </row>
    <row r="98" spans="1:16" ht="39" customHeight="1" x14ac:dyDescent="0.2">
      <c r="A98" s="93"/>
      <c r="B98" s="76"/>
      <c r="C98" s="124" t="s">
        <v>4017</v>
      </c>
      <c r="D98" s="114" t="s">
        <v>198</v>
      </c>
      <c r="E98" s="115">
        <v>44425</v>
      </c>
      <c r="F98" s="116" t="s">
        <v>3181</v>
      </c>
      <c r="G98" s="115">
        <v>44428</v>
      </c>
      <c r="H98" s="117" t="s">
        <v>3182</v>
      </c>
      <c r="I98" s="118">
        <v>37</v>
      </c>
      <c r="J98" s="118">
        <v>37</v>
      </c>
      <c r="K98" s="118">
        <v>32</v>
      </c>
      <c r="L98" s="118">
        <v>1</v>
      </c>
      <c r="M98" s="119">
        <v>10.952</v>
      </c>
      <c r="N98" s="120">
        <v>11</v>
      </c>
      <c r="O98" s="121">
        <v>3000</v>
      </c>
      <c r="P98" s="122">
        <f>Table224523689101112131415161718192021222423456789101112131415161718192021222325262728293031[[#This Row],[PEMBULATAN]]*O98</f>
        <v>33000</v>
      </c>
    </row>
    <row r="99" spans="1:16" ht="39" customHeight="1" x14ac:dyDescent="0.2">
      <c r="A99" s="93"/>
      <c r="B99" s="76"/>
      <c r="C99" s="74" t="s">
        <v>4018</v>
      </c>
      <c r="D99" s="79" t="s">
        <v>198</v>
      </c>
      <c r="E99" s="13">
        <v>44425</v>
      </c>
      <c r="F99" s="77" t="s">
        <v>3181</v>
      </c>
      <c r="G99" s="13">
        <v>44428</v>
      </c>
      <c r="H99" s="78" t="s">
        <v>3182</v>
      </c>
      <c r="I99" s="15">
        <v>43</v>
      </c>
      <c r="J99" s="15">
        <v>35</v>
      </c>
      <c r="K99" s="15">
        <v>31</v>
      </c>
      <c r="L99" s="15">
        <v>7</v>
      </c>
      <c r="M99" s="84">
        <v>11.66375</v>
      </c>
      <c r="N99" s="73">
        <v>12</v>
      </c>
      <c r="O99" s="64">
        <v>3000</v>
      </c>
      <c r="P99" s="65">
        <f>Table224523689101112131415161718192021222423456789101112131415161718192021222325262728293031[[#This Row],[PEMBULATAN]]*O99</f>
        <v>36000</v>
      </c>
    </row>
    <row r="100" spans="1:16" ht="39" customHeight="1" x14ac:dyDescent="0.2">
      <c r="A100" s="93"/>
      <c r="B100" s="76"/>
      <c r="C100" s="74" t="s">
        <v>4019</v>
      </c>
      <c r="D100" s="79" t="s">
        <v>198</v>
      </c>
      <c r="E100" s="13">
        <v>44425</v>
      </c>
      <c r="F100" s="77" t="s">
        <v>3181</v>
      </c>
      <c r="G100" s="13">
        <v>44428</v>
      </c>
      <c r="H100" s="78" t="s">
        <v>3182</v>
      </c>
      <c r="I100" s="15">
        <v>55</v>
      </c>
      <c r="J100" s="15">
        <v>37</v>
      </c>
      <c r="K100" s="15">
        <v>45</v>
      </c>
      <c r="L100" s="15">
        <v>10</v>
      </c>
      <c r="M100" s="84">
        <v>22.893750000000001</v>
      </c>
      <c r="N100" s="73">
        <v>23</v>
      </c>
      <c r="O100" s="64">
        <v>3000</v>
      </c>
      <c r="P100" s="65">
        <f>Table224523689101112131415161718192021222423456789101112131415161718192021222325262728293031[[#This Row],[PEMBULATAN]]*O100</f>
        <v>69000</v>
      </c>
    </row>
    <row r="101" spans="1:16" ht="39" customHeight="1" x14ac:dyDescent="0.2">
      <c r="A101" s="93"/>
      <c r="B101" s="76"/>
      <c r="C101" s="74" t="s">
        <v>4020</v>
      </c>
      <c r="D101" s="79" t="s">
        <v>198</v>
      </c>
      <c r="E101" s="13">
        <v>44425</v>
      </c>
      <c r="F101" s="77" t="s">
        <v>3181</v>
      </c>
      <c r="G101" s="13">
        <v>44428</v>
      </c>
      <c r="H101" s="78" t="s">
        <v>3182</v>
      </c>
      <c r="I101" s="15">
        <v>46</v>
      </c>
      <c r="J101" s="15">
        <v>36</v>
      </c>
      <c r="K101" s="15">
        <v>26</v>
      </c>
      <c r="L101" s="15">
        <v>1</v>
      </c>
      <c r="M101" s="84">
        <v>10.763999999999999</v>
      </c>
      <c r="N101" s="73">
        <v>11</v>
      </c>
      <c r="O101" s="64">
        <v>3000</v>
      </c>
      <c r="P101" s="65">
        <f>Table224523689101112131415161718192021222423456789101112131415161718192021222325262728293031[[#This Row],[PEMBULATAN]]*O101</f>
        <v>33000</v>
      </c>
    </row>
    <row r="102" spans="1:16" ht="39" customHeight="1" x14ac:dyDescent="0.2">
      <c r="A102" s="93"/>
      <c r="B102" s="76"/>
      <c r="C102" s="74" t="s">
        <v>4021</v>
      </c>
      <c r="D102" s="79" t="s">
        <v>198</v>
      </c>
      <c r="E102" s="13">
        <v>44425</v>
      </c>
      <c r="F102" s="77" t="s">
        <v>3181</v>
      </c>
      <c r="G102" s="13">
        <v>44428</v>
      </c>
      <c r="H102" s="78" t="s">
        <v>3182</v>
      </c>
      <c r="I102" s="15">
        <v>97</v>
      </c>
      <c r="J102" s="15">
        <v>50</v>
      </c>
      <c r="K102" s="15">
        <v>10</v>
      </c>
      <c r="L102" s="15">
        <v>14</v>
      </c>
      <c r="M102" s="84">
        <v>12.125</v>
      </c>
      <c r="N102" s="73">
        <v>14</v>
      </c>
      <c r="O102" s="64">
        <v>3000</v>
      </c>
      <c r="P102" s="65">
        <f>Table224523689101112131415161718192021222423456789101112131415161718192021222325262728293031[[#This Row],[PEMBULATAN]]*O102</f>
        <v>42000</v>
      </c>
    </row>
    <row r="103" spans="1:16" ht="39" customHeight="1" x14ac:dyDescent="0.2">
      <c r="A103" s="93"/>
      <c r="B103" s="76"/>
      <c r="C103" s="74" t="s">
        <v>4022</v>
      </c>
      <c r="D103" s="79" t="s">
        <v>198</v>
      </c>
      <c r="E103" s="13">
        <v>44425</v>
      </c>
      <c r="F103" s="77" t="s">
        <v>3181</v>
      </c>
      <c r="G103" s="13">
        <v>44428</v>
      </c>
      <c r="H103" s="78" t="s">
        <v>3182</v>
      </c>
      <c r="I103" s="15">
        <v>92</v>
      </c>
      <c r="J103" s="15">
        <v>18</v>
      </c>
      <c r="K103" s="15">
        <v>10</v>
      </c>
      <c r="L103" s="15">
        <v>2</v>
      </c>
      <c r="M103" s="84">
        <v>4.1399999999999997</v>
      </c>
      <c r="N103" s="73">
        <v>4</v>
      </c>
      <c r="O103" s="64">
        <v>3000</v>
      </c>
      <c r="P103" s="65">
        <f>Table224523689101112131415161718192021222423456789101112131415161718192021222325262728293031[[#This Row],[PEMBULATAN]]*O103</f>
        <v>12000</v>
      </c>
    </row>
    <row r="104" spans="1:16" ht="39" customHeight="1" x14ac:dyDescent="0.2">
      <c r="A104" s="93"/>
      <c r="B104" s="76"/>
      <c r="C104" s="74" t="s">
        <v>4023</v>
      </c>
      <c r="D104" s="79" t="s">
        <v>198</v>
      </c>
      <c r="E104" s="13">
        <v>44425</v>
      </c>
      <c r="F104" s="77" t="s">
        <v>3181</v>
      </c>
      <c r="G104" s="13">
        <v>44428</v>
      </c>
      <c r="H104" s="78" t="s">
        <v>3182</v>
      </c>
      <c r="I104" s="15">
        <v>75</v>
      </c>
      <c r="J104" s="15">
        <v>45</v>
      </c>
      <c r="K104" s="15">
        <v>23</v>
      </c>
      <c r="L104" s="15">
        <v>6</v>
      </c>
      <c r="M104" s="84">
        <v>19.40625</v>
      </c>
      <c r="N104" s="73">
        <v>20</v>
      </c>
      <c r="O104" s="64">
        <v>3000</v>
      </c>
      <c r="P104" s="65">
        <f>Table224523689101112131415161718192021222423456789101112131415161718192021222325262728293031[[#This Row],[PEMBULATAN]]*O104</f>
        <v>60000</v>
      </c>
    </row>
    <row r="105" spans="1:16" ht="39" customHeight="1" x14ac:dyDescent="0.2">
      <c r="A105" s="93"/>
      <c r="B105" s="76"/>
      <c r="C105" s="74" t="s">
        <v>4024</v>
      </c>
      <c r="D105" s="79" t="s">
        <v>198</v>
      </c>
      <c r="E105" s="13">
        <v>44425</v>
      </c>
      <c r="F105" s="77" t="s">
        <v>3181</v>
      </c>
      <c r="G105" s="13">
        <v>44428</v>
      </c>
      <c r="H105" s="78" t="s">
        <v>3182</v>
      </c>
      <c r="I105" s="15">
        <v>33</v>
      </c>
      <c r="J105" s="15">
        <v>43</v>
      </c>
      <c r="K105" s="15">
        <v>33</v>
      </c>
      <c r="L105" s="15">
        <v>6</v>
      </c>
      <c r="M105" s="84">
        <v>11.70675</v>
      </c>
      <c r="N105" s="73">
        <v>12</v>
      </c>
      <c r="O105" s="64">
        <v>3000</v>
      </c>
      <c r="P105" s="65">
        <f>Table224523689101112131415161718192021222423456789101112131415161718192021222325262728293031[[#This Row],[PEMBULATAN]]*O105</f>
        <v>36000</v>
      </c>
    </row>
    <row r="106" spans="1:16" ht="39" customHeight="1" x14ac:dyDescent="0.2">
      <c r="A106" s="93"/>
      <c r="B106" s="76"/>
      <c r="C106" s="74" t="s">
        <v>4025</v>
      </c>
      <c r="D106" s="79" t="s">
        <v>198</v>
      </c>
      <c r="E106" s="13">
        <v>44425</v>
      </c>
      <c r="F106" s="77" t="s">
        <v>3181</v>
      </c>
      <c r="G106" s="13">
        <v>44428</v>
      </c>
      <c r="H106" s="78" t="s">
        <v>3182</v>
      </c>
      <c r="I106" s="15">
        <v>104</v>
      </c>
      <c r="J106" s="15">
        <v>8</v>
      </c>
      <c r="K106" s="15">
        <v>6</v>
      </c>
      <c r="L106" s="15">
        <v>1</v>
      </c>
      <c r="M106" s="84">
        <v>1.248</v>
      </c>
      <c r="N106" s="73">
        <v>1</v>
      </c>
      <c r="O106" s="64">
        <v>3000</v>
      </c>
      <c r="P106" s="65">
        <f>Table224523689101112131415161718192021222423456789101112131415161718192021222325262728293031[[#This Row],[PEMBULATAN]]*O106</f>
        <v>3000</v>
      </c>
    </row>
    <row r="107" spans="1:16" ht="39" customHeight="1" x14ac:dyDescent="0.2">
      <c r="A107" s="93"/>
      <c r="B107" s="76"/>
      <c r="C107" s="74" t="s">
        <v>4026</v>
      </c>
      <c r="D107" s="79" t="s">
        <v>198</v>
      </c>
      <c r="E107" s="13">
        <v>44425</v>
      </c>
      <c r="F107" s="77" t="s">
        <v>3181</v>
      </c>
      <c r="G107" s="13">
        <v>44428</v>
      </c>
      <c r="H107" s="78" t="s">
        <v>3182</v>
      </c>
      <c r="I107" s="15">
        <v>42</v>
      </c>
      <c r="J107" s="15">
        <v>29</v>
      </c>
      <c r="K107" s="15">
        <v>24</v>
      </c>
      <c r="L107" s="15">
        <v>10</v>
      </c>
      <c r="M107" s="84">
        <v>7.3079999999999998</v>
      </c>
      <c r="N107" s="73">
        <v>10</v>
      </c>
      <c r="O107" s="64">
        <v>3000</v>
      </c>
      <c r="P107" s="65">
        <f>Table224523689101112131415161718192021222423456789101112131415161718192021222325262728293031[[#This Row],[PEMBULATAN]]*O107</f>
        <v>30000</v>
      </c>
    </row>
    <row r="108" spans="1:16" ht="39" customHeight="1" x14ac:dyDescent="0.2">
      <c r="A108" s="93"/>
      <c r="B108" s="76"/>
      <c r="C108" s="74" t="s">
        <v>4027</v>
      </c>
      <c r="D108" s="79" t="s">
        <v>198</v>
      </c>
      <c r="E108" s="13">
        <v>44425</v>
      </c>
      <c r="F108" s="77" t="s">
        <v>3181</v>
      </c>
      <c r="G108" s="13">
        <v>44428</v>
      </c>
      <c r="H108" s="78" t="s">
        <v>3182</v>
      </c>
      <c r="I108" s="15">
        <v>42</v>
      </c>
      <c r="J108" s="15">
        <v>34</v>
      </c>
      <c r="K108" s="15">
        <v>12</v>
      </c>
      <c r="L108" s="15">
        <v>7</v>
      </c>
      <c r="M108" s="84">
        <v>4.2839999999999998</v>
      </c>
      <c r="N108" s="73">
        <v>7</v>
      </c>
      <c r="O108" s="64">
        <v>3000</v>
      </c>
      <c r="P108" s="65">
        <f>Table224523689101112131415161718192021222423456789101112131415161718192021222325262728293031[[#This Row],[PEMBULATAN]]*O108</f>
        <v>21000</v>
      </c>
    </row>
    <row r="109" spans="1:16" ht="39" customHeight="1" x14ac:dyDescent="0.2">
      <c r="A109" s="93"/>
      <c r="B109" s="76"/>
      <c r="C109" s="74" t="s">
        <v>4028</v>
      </c>
      <c r="D109" s="79" t="s">
        <v>198</v>
      </c>
      <c r="E109" s="13">
        <v>44425</v>
      </c>
      <c r="F109" s="77" t="s">
        <v>3181</v>
      </c>
      <c r="G109" s="13">
        <v>44428</v>
      </c>
      <c r="H109" s="78" t="s">
        <v>3182</v>
      </c>
      <c r="I109" s="15">
        <v>55</v>
      </c>
      <c r="J109" s="15">
        <v>27</v>
      </c>
      <c r="K109" s="15">
        <v>19</v>
      </c>
      <c r="L109" s="15">
        <v>3</v>
      </c>
      <c r="M109" s="84">
        <v>7.05375</v>
      </c>
      <c r="N109" s="73">
        <v>7</v>
      </c>
      <c r="O109" s="64">
        <v>3000</v>
      </c>
      <c r="P109" s="65">
        <f>Table224523689101112131415161718192021222423456789101112131415161718192021222325262728293031[[#This Row],[PEMBULATAN]]*O109</f>
        <v>21000</v>
      </c>
    </row>
    <row r="110" spans="1:16" ht="39" customHeight="1" x14ac:dyDescent="0.2">
      <c r="A110" s="93"/>
      <c r="B110" s="76"/>
      <c r="C110" s="74" t="s">
        <v>4029</v>
      </c>
      <c r="D110" s="79" t="s">
        <v>198</v>
      </c>
      <c r="E110" s="13">
        <v>44425</v>
      </c>
      <c r="F110" s="77" t="s">
        <v>3181</v>
      </c>
      <c r="G110" s="13">
        <v>44428</v>
      </c>
      <c r="H110" s="78" t="s">
        <v>3182</v>
      </c>
      <c r="I110" s="15">
        <v>29</v>
      </c>
      <c r="J110" s="15">
        <v>31</v>
      </c>
      <c r="K110" s="15">
        <v>41</v>
      </c>
      <c r="L110" s="15">
        <v>12</v>
      </c>
      <c r="M110" s="84">
        <v>9.2147500000000004</v>
      </c>
      <c r="N110" s="73">
        <v>12</v>
      </c>
      <c r="O110" s="64">
        <v>3000</v>
      </c>
      <c r="P110" s="65">
        <f>Table224523689101112131415161718192021222423456789101112131415161718192021222325262728293031[[#This Row],[PEMBULATAN]]*O110</f>
        <v>36000</v>
      </c>
    </row>
    <row r="111" spans="1:16" ht="39" customHeight="1" x14ac:dyDescent="0.2">
      <c r="A111" s="93"/>
      <c r="B111" s="76"/>
      <c r="C111" s="74" t="s">
        <v>4030</v>
      </c>
      <c r="D111" s="79" t="s">
        <v>198</v>
      </c>
      <c r="E111" s="13">
        <v>44425</v>
      </c>
      <c r="F111" s="77" t="s">
        <v>3181</v>
      </c>
      <c r="G111" s="13">
        <v>44428</v>
      </c>
      <c r="H111" s="78" t="s">
        <v>3182</v>
      </c>
      <c r="I111" s="15">
        <v>65</v>
      </c>
      <c r="J111" s="15">
        <v>26</v>
      </c>
      <c r="K111" s="15">
        <v>22</v>
      </c>
      <c r="L111" s="15">
        <v>7</v>
      </c>
      <c r="M111" s="84">
        <v>9.2949999999999999</v>
      </c>
      <c r="N111" s="73">
        <v>10</v>
      </c>
      <c r="O111" s="64">
        <v>3000</v>
      </c>
      <c r="P111" s="65">
        <f>Table224523689101112131415161718192021222423456789101112131415161718192021222325262728293031[[#This Row],[PEMBULATAN]]*O111</f>
        <v>30000</v>
      </c>
    </row>
    <row r="112" spans="1:16" ht="39" customHeight="1" x14ac:dyDescent="0.2">
      <c r="A112" s="93"/>
      <c r="B112" s="76"/>
      <c r="C112" s="74" t="s">
        <v>4031</v>
      </c>
      <c r="D112" s="79" t="s">
        <v>198</v>
      </c>
      <c r="E112" s="13">
        <v>44425</v>
      </c>
      <c r="F112" s="77" t="s">
        <v>3181</v>
      </c>
      <c r="G112" s="13">
        <v>44428</v>
      </c>
      <c r="H112" s="78" t="s">
        <v>3182</v>
      </c>
      <c r="I112" s="15">
        <v>36</v>
      </c>
      <c r="J112" s="15">
        <v>26</v>
      </c>
      <c r="K112" s="15">
        <v>29</v>
      </c>
      <c r="L112" s="15">
        <v>4</v>
      </c>
      <c r="M112" s="84">
        <v>6.7859999999999996</v>
      </c>
      <c r="N112" s="73">
        <v>7</v>
      </c>
      <c r="O112" s="64">
        <v>3000</v>
      </c>
      <c r="P112" s="65">
        <f>Table224523689101112131415161718192021222423456789101112131415161718192021222325262728293031[[#This Row],[PEMBULATAN]]*O112</f>
        <v>21000</v>
      </c>
    </row>
    <row r="113" spans="1:16" ht="39" customHeight="1" x14ac:dyDescent="0.2">
      <c r="A113" s="93"/>
      <c r="B113" s="76"/>
      <c r="C113" s="74" t="s">
        <v>4032</v>
      </c>
      <c r="D113" s="79" t="s">
        <v>198</v>
      </c>
      <c r="E113" s="13">
        <v>44425</v>
      </c>
      <c r="F113" s="77" t="s">
        <v>3181</v>
      </c>
      <c r="G113" s="13">
        <v>44428</v>
      </c>
      <c r="H113" s="78" t="s">
        <v>3182</v>
      </c>
      <c r="I113" s="15">
        <v>48</v>
      </c>
      <c r="J113" s="15">
        <v>45</v>
      </c>
      <c r="K113" s="15">
        <v>30</v>
      </c>
      <c r="L113" s="15">
        <v>12</v>
      </c>
      <c r="M113" s="84">
        <v>16.2</v>
      </c>
      <c r="N113" s="73">
        <v>16</v>
      </c>
      <c r="O113" s="64">
        <v>3000</v>
      </c>
      <c r="P113" s="65">
        <f>Table224523689101112131415161718192021222423456789101112131415161718192021222325262728293031[[#This Row],[PEMBULATAN]]*O113</f>
        <v>48000</v>
      </c>
    </row>
    <row r="114" spans="1:16" ht="39" customHeight="1" x14ac:dyDescent="0.2">
      <c r="A114" s="93"/>
      <c r="B114" s="76"/>
      <c r="C114" s="74" t="s">
        <v>4033</v>
      </c>
      <c r="D114" s="79" t="s">
        <v>198</v>
      </c>
      <c r="E114" s="13">
        <v>44425</v>
      </c>
      <c r="F114" s="77" t="s">
        <v>3181</v>
      </c>
      <c r="G114" s="13">
        <v>44428</v>
      </c>
      <c r="H114" s="78" t="s">
        <v>3182</v>
      </c>
      <c r="I114" s="15">
        <v>34</v>
      </c>
      <c r="J114" s="15">
        <v>29</v>
      </c>
      <c r="K114" s="15">
        <v>29</v>
      </c>
      <c r="L114" s="15">
        <v>3</v>
      </c>
      <c r="M114" s="84">
        <v>7.1485000000000003</v>
      </c>
      <c r="N114" s="73">
        <v>7</v>
      </c>
      <c r="O114" s="64">
        <v>3000</v>
      </c>
      <c r="P114" s="65">
        <f>Table224523689101112131415161718192021222423456789101112131415161718192021222325262728293031[[#This Row],[PEMBULATAN]]*O114</f>
        <v>21000</v>
      </c>
    </row>
    <row r="115" spans="1:16" ht="39" customHeight="1" x14ac:dyDescent="0.2">
      <c r="A115" s="93"/>
      <c r="B115" s="76"/>
      <c r="C115" s="74" t="s">
        <v>4034</v>
      </c>
      <c r="D115" s="79" t="s">
        <v>198</v>
      </c>
      <c r="E115" s="13">
        <v>44425</v>
      </c>
      <c r="F115" s="77" t="s">
        <v>3181</v>
      </c>
      <c r="G115" s="13">
        <v>44428</v>
      </c>
      <c r="H115" s="78" t="s">
        <v>3182</v>
      </c>
      <c r="I115" s="15">
        <v>76</v>
      </c>
      <c r="J115" s="15">
        <v>32</v>
      </c>
      <c r="K115" s="15">
        <v>19</v>
      </c>
      <c r="L115" s="15">
        <v>2</v>
      </c>
      <c r="M115" s="84">
        <v>11.552</v>
      </c>
      <c r="N115" s="73">
        <v>12</v>
      </c>
      <c r="O115" s="64">
        <v>3000</v>
      </c>
      <c r="P115" s="65">
        <f>Table224523689101112131415161718192021222423456789101112131415161718192021222325262728293031[[#This Row],[PEMBULATAN]]*O115</f>
        <v>36000</v>
      </c>
    </row>
    <row r="116" spans="1:16" ht="39" customHeight="1" x14ac:dyDescent="0.2">
      <c r="A116" s="93"/>
      <c r="B116" s="76"/>
      <c r="C116" s="74" t="s">
        <v>4035</v>
      </c>
      <c r="D116" s="79" t="s">
        <v>198</v>
      </c>
      <c r="E116" s="13">
        <v>44425</v>
      </c>
      <c r="F116" s="77" t="s">
        <v>3181</v>
      </c>
      <c r="G116" s="13">
        <v>44428</v>
      </c>
      <c r="H116" s="78" t="s">
        <v>3182</v>
      </c>
      <c r="I116" s="15">
        <v>51</v>
      </c>
      <c r="J116" s="15">
        <v>29</v>
      </c>
      <c r="K116" s="15">
        <v>46</v>
      </c>
      <c r="L116" s="15">
        <v>14</v>
      </c>
      <c r="M116" s="84">
        <v>17.008500000000002</v>
      </c>
      <c r="N116" s="73">
        <v>17</v>
      </c>
      <c r="O116" s="64">
        <v>3000</v>
      </c>
      <c r="P116" s="65">
        <f>Table224523689101112131415161718192021222423456789101112131415161718192021222325262728293031[[#This Row],[PEMBULATAN]]*O116</f>
        <v>51000</v>
      </c>
    </row>
    <row r="117" spans="1:16" ht="39" customHeight="1" x14ac:dyDescent="0.2">
      <c r="A117" s="93"/>
      <c r="B117" s="76"/>
      <c r="C117" s="74" t="s">
        <v>4036</v>
      </c>
      <c r="D117" s="79" t="s">
        <v>198</v>
      </c>
      <c r="E117" s="13">
        <v>44425</v>
      </c>
      <c r="F117" s="77" t="s">
        <v>3181</v>
      </c>
      <c r="G117" s="13">
        <v>44428</v>
      </c>
      <c r="H117" s="78" t="s">
        <v>3182</v>
      </c>
      <c r="I117" s="15">
        <v>76</v>
      </c>
      <c r="J117" s="15">
        <v>42</v>
      </c>
      <c r="K117" s="15">
        <v>35</v>
      </c>
      <c r="L117" s="15">
        <v>2</v>
      </c>
      <c r="M117" s="84">
        <v>27.93</v>
      </c>
      <c r="N117" s="73">
        <v>28</v>
      </c>
      <c r="O117" s="64">
        <v>3000</v>
      </c>
      <c r="P117" s="65">
        <f>Table224523689101112131415161718192021222423456789101112131415161718192021222325262728293031[[#This Row],[PEMBULATAN]]*O117</f>
        <v>84000</v>
      </c>
    </row>
    <row r="118" spans="1:16" ht="39" customHeight="1" x14ac:dyDescent="0.2">
      <c r="A118" s="93"/>
      <c r="B118" s="76"/>
      <c r="C118" s="74" t="s">
        <v>4037</v>
      </c>
      <c r="D118" s="79" t="s">
        <v>198</v>
      </c>
      <c r="E118" s="13">
        <v>44425</v>
      </c>
      <c r="F118" s="77" t="s">
        <v>3181</v>
      </c>
      <c r="G118" s="13">
        <v>44428</v>
      </c>
      <c r="H118" s="78" t="s">
        <v>3182</v>
      </c>
      <c r="I118" s="15">
        <v>42</v>
      </c>
      <c r="J118" s="15">
        <v>32</v>
      </c>
      <c r="K118" s="15">
        <v>48</v>
      </c>
      <c r="L118" s="15">
        <v>41</v>
      </c>
      <c r="M118" s="84">
        <v>16.128</v>
      </c>
      <c r="N118" s="73">
        <v>41</v>
      </c>
      <c r="O118" s="64">
        <v>3000</v>
      </c>
      <c r="P118" s="65">
        <f>Table224523689101112131415161718192021222423456789101112131415161718192021222325262728293031[[#This Row],[PEMBULATAN]]*O118</f>
        <v>123000</v>
      </c>
    </row>
    <row r="119" spans="1:16" ht="39" customHeight="1" x14ac:dyDescent="0.2">
      <c r="A119" s="93"/>
      <c r="B119" s="76"/>
      <c r="C119" s="74" t="s">
        <v>4038</v>
      </c>
      <c r="D119" s="79" t="s">
        <v>198</v>
      </c>
      <c r="E119" s="13">
        <v>44425</v>
      </c>
      <c r="F119" s="77" t="s">
        <v>3181</v>
      </c>
      <c r="G119" s="13">
        <v>44428</v>
      </c>
      <c r="H119" s="78" t="s">
        <v>3182</v>
      </c>
      <c r="I119" s="15">
        <v>56</v>
      </c>
      <c r="J119" s="15">
        <v>53</v>
      </c>
      <c r="K119" s="15">
        <v>15</v>
      </c>
      <c r="L119" s="15">
        <v>5</v>
      </c>
      <c r="M119" s="84">
        <v>11.13</v>
      </c>
      <c r="N119" s="73">
        <v>11</v>
      </c>
      <c r="O119" s="64">
        <v>3000</v>
      </c>
      <c r="P119" s="65">
        <f>Table224523689101112131415161718192021222423456789101112131415161718192021222325262728293031[[#This Row],[PEMBULATAN]]*O119</f>
        <v>33000</v>
      </c>
    </row>
    <row r="120" spans="1:16" ht="39" customHeight="1" x14ac:dyDescent="0.2">
      <c r="A120" s="93"/>
      <c r="B120" s="76"/>
      <c r="C120" s="74" t="s">
        <v>4039</v>
      </c>
      <c r="D120" s="79" t="s">
        <v>198</v>
      </c>
      <c r="E120" s="13">
        <v>44425</v>
      </c>
      <c r="F120" s="77" t="s">
        <v>3181</v>
      </c>
      <c r="G120" s="13">
        <v>44428</v>
      </c>
      <c r="H120" s="78" t="s">
        <v>3182</v>
      </c>
      <c r="I120" s="15">
        <v>60</v>
      </c>
      <c r="J120" s="15">
        <v>15</v>
      </c>
      <c r="K120" s="15">
        <v>13</v>
      </c>
      <c r="L120" s="15">
        <v>5</v>
      </c>
      <c r="M120" s="84">
        <v>2.9249999999999998</v>
      </c>
      <c r="N120" s="73">
        <v>5</v>
      </c>
      <c r="O120" s="64">
        <v>3000</v>
      </c>
      <c r="P120" s="65">
        <f>Table224523689101112131415161718192021222423456789101112131415161718192021222325262728293031[[#This Row],[PEMBULATAN]]*O120</f>
        <v>15000</v>
      </c>
    </row>
    <row r="121" spans="1:16" ht="39" customHeight="1" x14ac:dyDescent="0.2">
      <c r="A121" s="93"/>
      <c r="B121" s="76"/>
      <c r="C121" s="74" t="s">
        <v>4040</v>
      </c>
      <c r="D121" s="79" t="s">
        <v>198</v>
      </c>
      <c r="E121" s="13">
        <v>44425</v>
      </c>
      <c r="F121" s="77" t="s">
        <v>3181</v>
      </c>
      <c r="G121" s="13">
        <v>44428</v>
      </c>
      <c r="H121" s="78" t="s">
        <v>3182</v>
      </c>
      <c r="I121" s="15">
        <v>55</v>
      </c>
      <c r="J121" s="15">
        <v>34</v>
      </c>
      <c r="K121" s="15">
        <v>48</v>
      </c>
      <c r="L121" s="15">
        <v>14</v>
      </c>
      <c r="M121" s="84">
        <v>22.44</v>
      </c>
      <c r="N121" s="73">
        <v>23</v>
      </c>
      <c r="O121" s="64">
        <v>3000</v>
      </c>
      <c r="P121" s="65">
        <f>Table224523689101112131415161718192021222423456789101112131415161718192021222325262728293031[[#This Row],[PEMBULATAN]]*O121</f>
        <v>69000</v>
      </c>
    </row>
    <row r="122" spans="1:16" ht="39" customHeight="1" x14ac:dyDescent="0.2">
      <c r="A122" s="93"/>
      <c r="B122" s="76"/>
      <c r="C122" s="74" t="s">
        <v>4041</v>
      </c>
      <c r="D122" s="79" t="s">
        <v>198</v>
      </c>
      <c r="E122" s="13">
        <v>44425</v>
      </c>
      <c r="F122" s="77" t="s">
        <v>3181</v>
      </c>
      <c r="G122" s="13">
        <v>44428</v>
      </c>
      <c r="H122" s="78" t="s">
        <v>3182</v>
      </c>
      <c r="I122" s="15">
        <v>37</v>
      </c>
      <c r="J122" s="15">
        <v>18</v>
      </c>
      <c r="K122" s="15">
        <v>17</v>
      </c>
      <c r="L122" s="15">
        <v>3</v>
      </c>
      <c r="M122" s="84">
        <v>2.8304999999999998</v>
      </c>
      <c r="N122" s="73">
        <v>3</v>
      </c>
      <c r="O122" s="64">
        <v>3000</v>
      </c>
      <c r="P122" s="65">
        <f>Table224523689101112131415161718192021222423456789101112131415161718192021222325262728293031[[#This Row],[PEMBULATAN]]*O122</f>
        <v>9000</v>
      </c>
    </row>
    <row r="123" spans="1:16" ht="39" customHeight="1" x14ac:dyDescent="0.2">
      <c r="A123" s="93"/>
      <c r="B123" s="76"/>
      <c r="C123" s="74" t="s">
        <v>4042</v>
      </c>
      <c r="D123" s="79" t="s">
        <v>198</v>
      </c>
      <c r="E123" s="13">
        <v>44425</v>
      </c>
      <c r="F123" s="77" t="s">
        <v>3181</v>
      </c>
      <c r="G123" s="13">
        <v>44428</v>
      </c>
      <c r="H123" s="78" t="s">
        <v>3182</v>
      </c>
      <c r="I123" s="15">
        <v>34</v>
      </c>
      <c r="J123" s="15">
        <v>17</v>
      </c>
      <c r="K123" s="15">
        <v>8</v>
      </c>
      <c r="L123" s="15">
        <v>2</v>
      </c>
      <c r="M123" s="84">
        <v>1.1559999999999999</v>
      </c>
      <c r="N123" s="73">
        <v>2</v>
      </c>
      <c r="O123" s="64">
        <v>3000</v>
      </c>
      <c r="P123" s="65">
        <f>Table224523689101112131415161718192021222423456789101112131415161718192021222325262728293031[[#This Row],[PEMBULATAN]]*O123</f>
        <v>6000</v>
      </c>
    </row>
    <row r="124" spans="1:16" ht="39" customHeight="1" x14ac:dyDescent="0.2">
      <c r="A124" s="93"/>
      <c r="B124" s="76"/>
      <c r="C124" s="74" t="s">
        <v>4043</v>
      </c>
      <c r="D124" s="79" t="s">
        <v>198</v>
      </c>
      <c r="E124" s="13">
        <v>44425</v>
      </c>
      <c r="F124" s="77" t="s">
        <v>3181</v>
      </c>
      <c r="G124" s="13">
        <v>44428</v>
      </c>
      <c r="H124" s="78" t="s">
        <v>3182</v>
      </c>
      <c r="I124" s="15">
        <v>43</v>
      </c>
      <c r="J124" s="15">
        <v>33</v>
      </c>
      <c r="K124" s="15">
        <v>35</v>
      </c>
      <c r="L124" s="15">
        <v>5</v>
      </c>
      <c r="M124" s="84">
        <v>12.41625</v>
      </c>
      <c r="N124" s="73">
        <v>13</v>
      </c>
      <c r="O124" s="64">
        <v>3000</v>
      </c>
      <c r="P124" s="65">
        <f>Table224523689101112131415161718192021222423456789101112131415161718192021222325262728293031[[#This Row],[PEMBULATAN]]*O124</f>
        <v>39000</v>
      </c>
    </row>
    <row r="125" spans="1:16" ht="39" customHeight="1" x14ac:dyDescent="0.2">
      <c r="A125" s="93"/>
      <c r="B125" s="76"/>
      <c r="C125" s="74" t="s">
        <v>4044</v>
      </c>
      <c r="D125" s="79" t="s">
        <v>198</v>
      </c>
      <c r="E125" s="13">
        <v>44425</v>
      </c>
      <c r="F125" s="77" t="s">
        <v>3181</v>
      </c>
      <c r="G125" s="13">
        <v>44428</v>
      </c>
      <c r="H125" s="78" t="s">
        <v>3182</v>
      </c>
      <c r="I125" s="15">
        <v>97</v>
      </c>
      <c r="J125" s="15">
        <v>47</v>
      </c>
      <c r="K125" s="15">
        <v>5</v>
      </c>
      <c r="L125" s="15">
        <v>7</v>
      </c>
      <c r="M125" s="84">
        <v>5.6987500000000004</v>
      </c>
      <c r="N125" s="73">
        <v>7</v>
      </c>
      <c r="O125" s="64">
        <v>3000</v>
      </c>
      <c r="P125" s="65">
        <f>Table224523689101112131415161718192021222423456789101112131415161718192021222325262728293031[[#This Row],[PEMBULATAN]]*O125</f>
        <v>21000</v>
      </c>
    </row>
    <row r="126" spans="1:16" ht="39" customHeight="1" x14ac:dyDescent="0.2">
      <c r="A126" s="93"/>
      <c r="B126" s="76"/>
      <c r="C126" s="74" t="s">
        <v>4045</v>
      </c>
      <c r="D126" s="79" t="s">
        <v>198</v>
      </c>
      <c r="E126" s="13">
        <v>44425</v>
      </c>
      <c r="F126" s="77" t="s">
        <v>3181</v>
      </c>
      <c r="G126" s="13">
        <v>44428</v>
      </c>
      <c r="H126" s="78" t="s">
        <v>3182</v>
      </c>
      <c r="I126" s="15">
        <v>49</v>
      </c>
      <c r="J126" s="15">
        <v>29</v>
      </c>
      <c r="K126" s="15">
        <v>24</v>
      </c>
      <c r="L126" s="15">
        <v>9</v>
      </c>
      <c r="M126" s="84">
        <v>8.5259999999999998</v>
      </c>
      <c r="N126" s="73">
        <v>9</v>
      </c>
      <c r="O126" s="64">
        <v>3000</v>
      </c>
      <c r="P126" s="65">
        <f>Table224523689101112131415161718192021222423456789101112131415161718192021222325262728293031[[#This Row],[PEMBULATAN]]*O126</f>
        <v>27000</v>
      </c>
    </row>
    <row r="127" spans="1:16" ht="39" customHeight="1" x14ac:dyDescent="0.2">
      <c r="A127" s="93"/>
      <c r="B127" s="76"/>
      <c r="C127" s="74" t="s">
        <v>4046</v>
      </c>
      <c r="D127" s="79" t="s">
        <v>198</v>
      </c>
      <c r="E127" s="13">
        <v>44425</v>
      </c>
      <c r="F127" s="77" t="s">
        <v>3181</v>
      </c>
      <c r="G127" s="13">
        <v>44428</v>
      </c>
      <c r="H127" s="78" t="s">
        <v>3182</v>
      </c>
      <c r="I127" s="15">
        <v>58</v>
      </c>
      <c r="J127" s="15">
        <v>58</v>
      </c>
      <c r="K127" s="15">
        <v>4</v>
      </c>
      <c r="L127" s="15">
        <v>2</v>
      </c>
      <c r="M127" s="84">
        <v>3.3639999999999999</v>
      </c>
      <c r="N127" s="73">
        <v>4</v>
      </c>
      <c r="O127" s="64">
        <v>3000</v>
      </c>
      <c r="P127" s="65">
        <f>Table224523689101112131415161718192021222423456789101112131415161718192021222325262728293031[[#This Row],[PEMBULATAN]]*O127</f>
        <v>12000</v>
      </c>
    </row>
    <row r="128" spans="1:16" ht="39" customHeight="1" x14ac:dyDescent="0.2">
      <c r="A128" s="93"/>
      <c r="B128" s="76"/>
      <c r="C128" s="74" t="s">
        <v>4047</v>
      </c>
      <c r="D128" s="79" t="s">
        <v>198</v>
      </c>
      <c r="E128" s="13">
        <v>44425</v>
      </c>
      <c r="F128" s="77" t="s">
        <v>3181</v>
      </c>
      <c r="G128" s="13">
        <v>44428</v>
      </c>
      <c r="H128" s="78" t="s">
        <v>3182</v>
      </c>
      <c r="I128" s="15">
        <v>50</v>
      </c>
      <c r="J128" s="15">
        <v>27</v>
      </c>
      <c r="K128" s="15">
        <v>47</v>
      </c>
      <c r="L128" s="15">
        <v>15</v>
      </c>
      <c r="M128" s="84">
        <v>15.862500000000001</v>
      </c>
      <c r="N128" s="73">
        <v>16</v>
      </c>
      <c r="O128" s="64">
        <v>3000</v>
      </c>
      <c r="P128" s="65">
        <f>Table224523689101112131415161718192021222423456789101112131415161718192021222325262728293031[[#This Row],[PEMBULATAN]]*O128</f>
        <v>48000</v>
      </c>
    </row>
    <row r="129" spans="1:16" ht="39" customHeight="1" x14ac:dyDescent="0.2">
      <c r="A129" s="123"/>
      <c r="B129" s="92"/>
      <c r="C129" s="74" t="s">
        <v>4048</v>
      </c>
      <c r="D129" s="79" t="s">
        <v>198</v>
      </c>
      <c r="E129" s="13">
        <v>44425</v>
      </c>
      <c r="F129" s="77" t="s">
        <v>3181</v>
      </c>
      <c r="G129" s="13">
        <v>44428</v>
      </c>
      <c r="H129" s="78" t="s">
        <v>3182</v>
      </c>
      <c r="I129" s="15">
        <v>60</v>
      </c>
      <c r="J129" s="15">
        <v>42</v>
      </c>
      <c r="K129" s="15">
        <v>22</v>
      </c>
      <c r="L129" s="15">
        <v>4</v>
      </c>
      <c r="M129" s="84">
        <v>13.86</v>
      </c>
      <c r="N129" s="73">
        <v>14</v>
      </c>
      <c r="O129" s="64">
        <v>3000</v>
      </c>
      <c r="P129" s="65">
        <f>Table224523689101112131415161718192021222423456789101112131415161718192021222325262728293031[[#This Row],[PEMBULATAN]]*O129</f>
        <v>42000</v>
      </c>
    </row>
    <row r="130" spans="1:16" ht="39" customHeight="1" x14ac:dyDescent="0.2">
      <c r="A130" s="93"/>
      <c r="B130" s="76"/>
      <c r="C130" s="124" t="s">
        <v>4049</v>
      </c>
      <c r="D130" s="114" t="s">
        <v>198</v>
      </c>
      <c r="E130" s="115">
        <v>44425</v>
      </c>
      <c r="F130" s="116" t="s">
        <v>3181</v>
      </c>
      <c r="G130" s="115">
        <v>44428</v>
      </c>
      <c r="H130" s="117" t="s">
        <v>3182</v>
      </c>
      <c r="I130" s="118">
        <v>49</v>
      </c>
      <c r="J130" s="118">
        <v>60</v>
      </c>
      <c r="K130" s="118">
        <v>30</v>
      </c>
      <c r="L130" s="118">
        <v>3</v>
      </c>
      <c r="M130" s="119">
        <v>22.05</v>
      </c>
      <c r="N130" s="120">
        <v>22</v>
      </c>
      <c r="O130" s="121">
        <v>3000</v>
      </c>
      <c r="P130" s="122">
        <f>Table224523689101112131415161718192021222423456789101112131415161718192021222325262728293031[[#This Row],[PEMBULATAN]]*O130</f>
        <v>66000</v>
      </c>
    </row>
    <row r="131" spans="1:16" ht="39" customHeight="1" x14ac:dyDescent="0.2">
      <c r="A131" s="93"/>
      <c r="B131" s="76"/>
      <c r="C131" s="74" t="s">
        <v>4050</v>
      </c>
      <c r="D131" s="79" t="s">
        <v>198</v>
      </c>
      <c r="E131" s="13">
        <v>44425</v>
      </c>
      <c r="F131" s="77" t="s">
        <v>3181</v>
      </c>
      <c r="G131" s="13">
        <v>44428</v>
      </c>
      <c r="H131" s="78" t="s">
        <v>3182</v>
      </c>
      <c r="I131" s="15">
        <v>52</v>
      </c>
      <c r="J131" s="15">
        <v>34</v>
      </c>
      <c r="K131" s="15">
        <v>26</v>
      </c>
      <c r="L131" s="15">
        <v>8</v>
      </c>
      <c r="M131" s="84">
        <v>11.492000000000001</v>
      </c>
      <c r="N131" s="73">
        <v>12</v>
      </c>
      <c r="O131" s="64">
        <v>3000</v>
      </c>
      <c r="P131" s="65">
        <f>Table224523689101112131415161718192021222423456789101112131415161718192021222325262728293031[[#This Row],[PEMBULATAN]]*O131</f>
        <v>36000</v>
      </c>
    </row>
    <row r="132" spans="1:16" ht="39" customHeight="1" x14ac:dyDescent="0.2">
      <c r="A132" s="93"/>
      <c r="B132" s="76"/>
      <c r="C132" s="74" t="s">
        <v>4051</v>
      </c>
      <c r="D132" s="79" t="s">
        <v>198</v>
      </c>
      <c r="E132" s="13">
        <v>44425</v>
      </c>
      <c r="F132" s="77" t="s">
        <v>3181</v>
      </c>
      <c r="G132" s="13">
        <v>44428</v>
      </c>
      <c r="H132" s="78" t="s">
        <v>3182</v>
      </c>
      <c r="I132" s="15">
        <v>44</v>
      </c>
      <c r="J132" s="15">
        <v>23</v>
      </c>
      <c r="K132" s="15">
        <v>40</v>
      </c>
      <c r="L132" s="15">
        <v>3</v>
      </c>
      <c r="M132" s="84">
        <v>10.119999999999999</v>
      </c>
      <c r="N132" s="73">
        <v>10</v>
      </c>
      <c r="O132" s="64">
        <v>3000</v>
      </c>
      <c r="P132" s="65">
        <f>Table224523689101112131415161718192021222423456789101112131415161718192021222325262728293031[[#This Row],[PEMBULATAN]]*O132</f>
        <v>30000</v>
      </c>
    </row>
    <row r="133" spans="1:16" ht="39" customHeight="1" x14ac:dyDescent="0.2">
      <c r="A133" s="93"/>
      <c r="B133" s="76"/>
      <c r="C133" s="74" t="s">
        <v>4052</v>
      </c>
      <c r="D133" s="79" t="s">
        <v>198</v>
      </c>
      <c r="E133" s="13">
        <v>44425</v>
      </c>
      <c r="F133" s="77" t="s">
        <v>3181</v>
      </c>
      <c r="G133" s="13">
        <v>44428</v>
      </c>
      <c r="H133" s="78" t="s">
        <v>3182</v>
      </c>
      <c r="I133" s="15">
        <v>42</v>
      </c>
      <c r="J133" s="15">
        <v>15</v>
      </c>
      <c r="K133" s="15">
        <v>12</v>
      </c>
      <c r="L133" s="15">
        <v>6</v>
      </c>
      <c r="M133" s="84">
        <v>1.89</v>
      </c>
      <c r="N133" s="73">
        <v>6</v>
      </c>
      <c r="O133" s="64">
        <v>3000</v>
      </c>
      <c r="P133" s="65">
        <f>Table224523689101112131415161718192021222423456789101112131415161718192021222325262728293031[[#This Row],[PEMBULATAN]]*O133</f>
        <v>18000</v>
      </c>
    </row>
    <row r="134" spans="1:16" ht="39" customHeight="1" x14ac:dyDescent="0.2">
      <c r="A134" s="93"/>
      <c r="B134" s="76"/>
      <c r="C134" s="74" t="s">
        <v>4053</v>
      </c>
      <c r="D134" s="79" t="s">
        <v>198</v>
      </c>
      <c r="E134" s="13">
        <v>44425</v>
      </c>
      <c r="F134" s="77" t="s">
        <v>3181</v>
      </c>
      <c r="G134" s="13">
        <v>44428</v>
      </c>
      <c r="H134" s="78" t="s">
        <v>3182</v>
      </c>
      <c r="I134" s="15">
        <v>45</v>
      </c>
      <c r="J134" s="15">
        <v>55</v>
      </c>
      <c r="K134" s="15">
        <v>24</v>
      </c>
      <c r="L134" s="15">
        <v>32</v>
      </c>
      <c r="M134" s="84">
        <v>14.85</v>
      </c>
      <c r="N134" s="73">
        <v>32</v>
      </c>
      <c r="O134" s="64">
        <v>3000</v>
      </c>
      <c r="P134" s="65">
        <f>Table224523689101112131415161718192021222423456789101112131415161718192021222325262728293031[[#This Row],[PEMBULATAN]]*O134</f>
        <v>96000</v>
      </c>
    </row>
    <row r="135" spans="1:16" ht="39" customHeight="1" x14ac:dyDescent="0.2">
      <c r="A135" s="93"/>
      <c r="B135" s="76"/>
      <c r="C135" s="74" t="s">
        <v>4054</v>
      </c>
      <c r="D135" s="79" t="s">
        <v>198</v>
      </c>
      <c r="E135" s="13">
        <v>44425</v>
      </c>
      <c r="F135" s="77" t="s">
        <v>3181</v>
      </c>
      <c r="G135" s="13">
        <v>44428</v>
      </c>
      <c r="H135" s="78" t="s">
        <v>3182</v>
      </c>
      <c r="I135" s="15">
        <v>49</v>
      </c>
      <c r="J135" s="15">
        <v>33</v>
      </c>
      <c r="K135" s="15">
        <v>17</v>
      </c>
      <c r="L135" s="15">
        <v>4</v>
      </c>
      <c r="M135" s="84">
        <v>6.8722500000000002</v>
      </c>
      <c r="N135" s="73">
        <v>7</v>
      </c>
      <c r="O135" s="64">
        <v>3000</v>
      </c>
      <c r="P135" s="65">
        <f>Table224523689101112131415161718192021222423456789101112131415161718192021222325262728293031[[#This Row],[PEMBULATAN]]*O135</f>
        <v>21000</v>
      </c>
    </row>
    <row r="136" spans="1:16" ht="39" customHeight="1" x14ac:dyDescent="0.2">
      <c r="A136" s="93"/>
      <c r="B136" s="76"/>
      <c r="C136" s="74" t="s">
        <v>4055</v>
      </c>
      <c r="D136" s="79" t="s">
        <v>198</v>
      </c>
      <c r="E136" s="13">
        <v>44425</v>
      </c>
      <c r="F136" s="77" t="s">
        <v>3181</v>
      </c>
      <c r="G136" s="13">
        <v>44428</v>
      </c>
      <c r="H136" s="78" t="s">
        <v>3182</v>
      </c>
      <c r="I136" s="15">
        <v>55</v>
      </c>
      <c r="J136" s="15">
        <v>40</v>
      </c>
      <c r="K136" s="15">
        <v>29</v>
      </c>
      <c r="L136" s="15">
        <v>9</v>
      </c>
      <c r="M136" s="84">
        <v>15.95</v>
      </c>
      <c r="N136" s="73">
        <v>16</v>
      </c>
      <c r="O136" s="64">
        <v>3000</v>
      </c>
      <c r="P136" s="65">
        <f>Table224523689101112131415161718192021222423456789101112131415161718192021222325262728293031[[#This Row],[PEMBULATAN]]*O136</f>
        <v>48000</v>
      </c>
    </row>
    <row r="137" spans="1:16" ht="39" customHeight="1" x14ac:dyDescent="0.2">
      <c r="A137" s="93"/>
      <c r="B137" s="76"/>
      <c r="C137" s="74" t="s">
        <v>4056</v>
      </c>
      <c r="D137" s="79" t="s">
        <v>198</v>
      </c>
      <c r="E137" s="13">
        <v>44425</v>
      </c>
      <c r="F137" s="77" t="s">
        <v>3181</v>
      </c>
      <c r="G137" s="13">
        <v>44428</v>
      </c>
      <c r="H137" s="78" t="s">
        <v>3182</v>
      </c>
      <c r="I137" s="15">
        <v>73</v>
      </c>
      <c r="J137" s="15">
        <v>23</v>
      </c>
      <c r="K137" s="15">
        <v>23</v>
      </c>
      <c r="L137" s="15">
        <v>3</v>
      </c>
      <c r="M137" s="84">
        <v>9.6542499999999993</v>
      </c>
      <c r="N137" s="73">
        <v>10</v>
      </c>
      <c r="O137" s="64">
        <v>3000</v>
      </c>
      <c r="P137" s="65">
        <f>Table224523689101112131415161718192021222423456789101112131415161718192021222325262728293031[[#This Row],[PEMBULATAN]]*O137</f>
        <v>30000</v>
      </c>
    </row>
    <row r="138" spans="1:16" ht="39" customHeight="1" x14ac:dyDescent="0.2">
      <c r="A138" s="93"/>
      <c r="B138" s="76"/>
      <c r="C138" s="74" t="s">
        <v>4057</v>
      </c>
      <c r="D138" s="79" t="s">
        <v>198</v>
      </c>
      <c r="E138" s="13">
        <v>44425</v>
      </c>
      <c r="F138" s="77" t="s">
        <v>3181</v>
      </c>
      <c r="G138" s="13">
        <v>44428</v>
      </c>
      <c r="H138" s="78" t="s">
        <v>3182</v>
      </c>
      <c r="I138" s="15">
        <v>46</v>
      </c>
      <c r="J138" s="15">
        <v>21</v>
      </c>
      <c r="K138" s="15">
        <v>18</v>
      </c>
      <c r="L138" s="15">
        <v>2</v>
      </c>
      <c r="M138" s="84">
        <v>4.3470000000000004</v>
      </c>
      <c r="N138" s="73">
        <v>5</v>
      </c>
      <c r="O138" s="64">
        <v>3000</v>
      </c>
      <c r="P138" s="65">
        <f>Table224523689101112131415161718192021222423456789101112131415161718192021222325262728293031[[#This Row],[PEMBULATAN]]*O138</f>
        <v>15000</v>
      </c>
    </row>
    <row r="139" spans="1:16" ht="39" customHeight="1" x14ac:dyDescent="0.2">
      <c r="A139" s="93"/>
      <c r="B139" s="76"/>
      <c r="C139" s="74" t="s">
        <v>4058</v>
      </c>
      <c r="D139" s="79" t="s">
        <v>198</v>
      </c>
      <c r="E139" s="13">
        <v>44425</v>
      </c>
      <c r="F139" s="77" t="s">
        <v>3181</v>
      </c>
      <c r="G139" s="13">
        <v>44428</v>
      </c>
      <c r="H139" s="78" t="s">
        <v>3182</v>
      </c>
      <c r="I139" s="15">
        <v>52</v>
      </c>
      <c r="J139" s="15">
        <v>37</v>
      </c>
      <c r="K139" s="15">
        <v>32</v>
      </c>
      <c r="L139" s="15">
        <v>10</v>
      </c>
      <c r="M139" s="84">
        <v>15.391999999999999</v>
      </c>
      <c r="N139" s="73">
        <v>16</v>
      </c>
      <c r="O139" s="64">
        <v>3000</v>
      </c>
      <c r="P139" s="65">
        <f>Table224523689101112131415161718192021222423456789101112131415161718192021222325262728293031[[#This Row],[PEMBULATAN]]*O139</f>
        <v>48000</v>
      </c>
    </row>
    <row r="140" spans="1:16" ht="39" customHeight="1" x14ac:dyDescent="0.2">
      <c r="A140" s="93"/>
      <c r="B140" s="76"/>
      <c r="C140" s="74" t="s">
        <v>4059</v>
      </c>
      <c r="D140" s="79" t="s">
        <v>198</v>
      </c>
      <c r="E140" s="13">
        <v>44425</v>
      </c>
      <c r="F140" s="77" t="s">
        <v>3181</v>
      </c>
      <c r="G140" s="13">
        <v>44428</v>
      </c>
      <c r="H140" s="78" t="s">
        <v>3182</v>
      </c>
      <c r="I140" s="15">
        <v>28</v>
      </c>
      <c r="J140" s="15">
        <v>28</v>
      </c>
      <c r="K140" s="15">
        <v>46</v>
      </c>
      <c r="L140" s="15">
        <v>3</v>
      </c>
      <c r="M140" s="84">
        <v>9.016</v>
      </c>
      <c r="N140" s="73">
        <v>9</v>
      </c>
      <c r="O140" s="64">
        <v>3000</v>
      </c>
      <c r="P140" s="65">
        <f>Table224523689101112131415161718192021222423456789101112131415161718192021222325262728293031[[#This Row],[PEMBULATAN]]*O140</f>
        <v>27000</v>
      </c>
    </row>
    <row r="141" spans="1:16" ht="39" customHeight="1" x14ac:dyDescent="0.2">
      <c r="A141" s="93"/>
      <c r="B141" s="76"/>
      <c r="C141" s="74" t="s">
        <v>4060</v>
      </c>
      <c r="D141" s="79" t="s">
        <v>198</v>
      </c>
      <c r="E141" s="13">
        <v>44425</v>
      </c>
      <c r="F141" s="77" t="s">
        <v>3181</v>
      </c>
      <c r="G141" s="13">
        <v>44428</v>
      </c>
      <c r="H141" s="78" t="s">
        <v>3182</v>
      </c>
      <c r="I141" s="15">
        <v>75</v>
      </c>
      <c r="J141" s="15">
        <v>37</v>
      </c>
      <c r="K141" s="15">
        <v>7</v>
      </c>
      <c r="L141" s="15">
        <v>1</v>
      </c>
      <c r="M141" s="84">
        <v>4.8562500000000002</v>
      </c>
      <c r="N141" s="73">
        <v>5</v>
      </c>
      <c r="O141" s="64">
        <v>3000</v>
      </c>
      <c r="P141" s="65">
        <f>Table224523689101112131415161718192021222423456789101112131415161718192021222325262728293031[[#This Row],[PEMBULATAN]]*O141</f>
        <v>15000</v>
      </c>
    </row>
    <row r="142" spans="1:16" ht="39" customHeight="1" x14ac:dyDescent="0.2">
      <c r="A142" s="93"/>
      <c r="B142" s="76"/>
      <c r="C142" s="74" t="s">
        <v>4061</v>
      </c>
      <c r="D142" s="79" t="s">
        <v>198</v>
      </c>
      <c r="E142" s="13">
        <v>44425</v>
      </c>
      <c r="F142" s="77" t="s">
        <v>3181</v>
      </c>
      <c r="G142" s="13">
        <v>44428</v>
      </c>
      <c r="H142" s="78" t="s">
        <v>3182</v>
      </c>
      <c r="I142" s="15">
        <v>74</v>
      </c>
      <c r="J142" s="15">
        <v>19</v>
      </c>
      <c r="K142" s="15">
        <v>8</v>
      </c>
      <c r="L142" s="15">
        <v>1</v>
      </c>
      <c r="M142" s="84">
        <v>2.8119999999999998</v>
      </c>
      <c r="N142" s="73">
        <v>3</v>
      </c>
      <c r="O142" s="64">
        <v>3000</v>
      </c>
      <c r="P142" s="65">
        <f>Table224523689101112131415161718192021222423456789101112131415161718192021222325262728293031[[#This Row],[PEMBULATAN]]*O142</f>
        <v>9000</v>
      </c>
    </row>
    <row r="143" spans="1:16" ht="39" customHeight="1" x14ac:dyDescent="0.2">
      <c r="A143" s="93"/>
      <c r="B143" s="76"/>
      <c r="C143" s="74" t="s">
        <v>4062</v>
      </c>
      <c r="D143" s="79" t="s">
        <v>198</v>
      </c>
      <c r="E143" s="13">
        <v>44425</v>
      </c>
      <c r="F143" s="77" t="s">
        <v>3181</v>
      </c>
      <c r="G143" s="13">
        <v>44428</v>
      </c>
      <c r="H143" s="78" t="s">
        <v>3182</v>
      </c>
      <c r="I143" s="15">
        <v>103</v>
      </c>
      <c r="J143" s="15">
        <v>10</v>
      </c>
      <c r="K143" s="15">
        <v>7</v>
      </c>
      <c r="L143" s="15">
        <v>2</v>
      </c>
      <c r="M143" s="84">
        <v>1.8025</v>
      </c>
      <c r="N143" s="73">
        <v>2</v>
      </c>
      <c r="O143" s="64">
        <v>3000</v>
      </c>
      <c r="P143" s="65">
        <f>Table224523689101112131415161718192021222423456789101112131415161718192021222325262728293031[[#This Row],[PEMBULATAN]]*O143</f>
        <v>6000</v>
      </c>
    </row>
    <row r="144" spans="1:16" ht="39" customHeight="1" x14ac:dyDescent="0.2">
      <c r="A144" s="93"/>
      <c r="B144" s="76"/>
      <c r="C144" s="74" t="s">
        <v>4063</v>
      </c>
      <c r="D144" s="79" t="s">
        <v>198</v>
      </c>
      <c r="E144" s="13">
        <v>44425</v>
      </c>
      <c r="F144" s="77" t="s">
        <v>3181</v>
      </c>
      <c r="G144" s="13">
        <v>44428</v>
      </c>
      <c r="H144" s="78" t="s">
        <v>3182</v>
      </c>
      <c r="I144" s="15">
        <v>110</v>
      </c>
      <c r="J144" s="15">
        <v>14</v>
      </c>
      <c r="K144" s="15">
        <v>8</v>
      </c>
      <c r="L144" s="15">
        <v>2</v>
      </c>
      <c r="M144" s="84">
        <v>3.08</v>
      </c>
      <c r="N144" s="73">
        <v>3</v>
      </c>
      <c r="O144" s="64">
        <v>3000</v>
      </c>
      <c r="P144" s="65">
        <f>Table224523689101112131415161718192021222423456789101112131415161718192021222325262728293031[[#This Row],[PEMBULATAN]]*O144</f>
        <v>9000</v>
      </c>
    </row>
    <row r="145" spans="1:16" ht="39" customHeight="1" x14ac:dyDescent="0.2">
      <c r="A145" s="123"/>
      <c r="B145" s="92"/>
      <c r="C145" s="74" t="s">
        <v>4064</v>
      </c>
      <c r="D145" s="79" t="s">
        <v>198</v>
      </c>
      <c r="E145" s="13">
        <v>44425</v>
      </c>
      <c r="F145" s="77" t="s">
        <v>3181</v>
      </c>
      <c r="G145" s="13">
        <v>44428</v>
      </c>
      <c r="H145" s="78" t="s">
        <v>3182</v>
      </c>
      <c r="I145" s="15">
        <v>62</v>
      </c>
      <c r="J145" s="15">
        <v>62</v>
      </c>
      <c r="K145" s="15">
        <v>5</v>
      </c>
      <c r="L145" s="15">
        <v>2</v>
      </c>
      <c r="M145" s="84">
        <v>4.8049999999999997</v>
      </c>
      <c r="N145" s="73">
        <v>5</v>
      </c>
      <c r="O145" s="64">
        <v>3000</v>
      </c>
      <c r="P145" s="65">
        <f>Table224523689101112131415161718192021222423456789101112131415161718192021222325262728293031[[#This Row],[PEMBULATAN]]*O145</f>
        <v>15000</v>
      </c>
    </row>
    <row r="146" spans="1:16" ht="39" customHeight="1" x14ac:dyDescent="0.2">
      <c r="A146" s="93"/>
      <c r="B146" s="76"/>
      <c r="C146" s="124" t="s">
        <v>4065</v>
      </c>
      <c r="D146" s="114" t="s">
        <v>198</v>
      </c>
      <c r="E146" s="115">
        <v>44425</v>
      </c>
      <c r="F146" s="116" t="s">
        <v>3181</v>
      </c>
      <c r="G146" s="115">
        <v>44428</v>
      </c>
      <c r="H146" s="117" t="s">
        <v>3182</v>
      </c>
      <c r="I146" s="118">
        <v>58</v>
      </c>
      <c r="J146" s="118">
        <v>58</v>
      </c>
      <c r="K146" s="118">
        <v>4</v>
      </c>
      <c r="L146" s="118">
        <v>1</v>
      </c>
      <c r="M146" s="119">
        <v>3.3639999999999999</v>
      </c>
      <c r="N146" s="120">
        <v>4</v>
      </c>
      <c r="O146" s="121">
        <v>3000</v>
      </c>
      <c r="P146" s="122">
        <f>Table224523689101112131415161718192021222423456789101112131415161718192021222325262728293031[[#This Row],[PEMBULATAN]]*O146</f>
        <v>12000</v>
      </c>
    </row>
    <row r="147" spans="1:16" ht="39" customHeight="1" x14ac:dyDescent="0.2">
      <c r="A147" s="93"/>
      <c r="B147" s="76"/>
      <c r="C147" s="74" t="s">
        <v>4066</v>
      </c>
      <c r="D147" s="79" t="s">
        <v>198</v>
      </c>
      <c r="E147" s="13">
        <v>44425</v>
      </c>
      <c r="F147" s="77" t="s">
        <v>3181</v>
      </c>
      <c r="G147" s="13">
        <v>44428</v>
      </c>
      <c r="H147" s="78" t="s">
        <v>3182</v>
      </c>
      <c r="I147" s="15">
        <v>70</v>
      </c>
      <c r="J147" s="15">
        <v>24</v>
      </c>
      <c r="K147" s="15">
        <v>5</v>
      </c>
      <c r="L147" s="15">
        <v>1</v>
      </c>
      <c r="M147" s="84">
        <v>2.1</v>
      </c>
      <c r="N147" s="73">
        <v>2</v>
      </c>
      <c r="O147" s="64">
        <v>3000</v>
      </c>
      <c r="P147" s="65">
        <f>Table224523689101112131415161718192021222423456789101112131415161718192021222325262728293031[[#This Row],[PEMBULATAN]]*O147</f>
        <v>6000</v>
      </c>
    </row>
    <row r="148" spans="1:16" ht="39" customHeight="1" x14ac:dyDescent="0.2">
      <c r="A148" s="93"/>
      <c r="B148" s="76"/>
      <c r="C148" s="74" t="s">
        <v>4019</v>
      </c>
      <c r="D148" s="79" t="s">
        <v>198</v>
      </c>
      <c r="E148" s="13">
        <v>44425</v>
      </c>
      <c r="F148" s="77" t="s">
        <v>3181</v>
      </c>
      <c r="G148" s="13">
        <v>44428</v>
      </c>
      <c r="H148" s="78" t="s">
        <v>3182</v>
      </c>
      <c r="I148" s="15">
        <v>65</v>
      </c>
      <c r="J148" s="15">
        <v>45</v>
      </c>
      <c r="K148" s="15">
        <v>18</v>
      </c>
      <c r="L148" s="15">
        <v>4</v>
      </c>
      <c r="M148" s="84">
        <v>13.1625</v>
      </c>
      <c r="N148" s="73">
        <v>13</v>
      </c>
      <c r="O148" s="64">
        <v>3000</v>
      </c>
      <c r="P148" s="65">
        <f>Table224523689101112131415161718192021222423456789101112131415161718192021222325262728293031[[#This Row],[PEMBULATAN]]*O148</f>
        <v>39000</v>
      </c>
    </row>
    <row r="149" spans="1:16" ht="22.5" customHeight="1" x14ac:dyDescent="0.2">
      <c r="A149" s="144" t="s">
        <v>33</v>
      </c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6"/>
      <c r="M149" s="80">
        <f>SUBTOTAL(109,Table224523689101112131415161718192021222423456789101112131415161718192021222325262728293031[KG VOLUME])</f>
        <v>2992.6754999999994</v>
      </c>
      <c r="N149" s="68">
        <f>SUM(N3:N148)</f>
        <v>3083</v>
      </c>
      <c r="O149" s="147">
        <f>SUM(P3:P148)</f>
        <v>9249000</v>
      </c>
      <c r="P149" s="148"/>
    </row>
    <row r="150" spans="1:16" ht="22.5" customHeight="1" x14ac:dyDescent="0.2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6"/>
      <c r="N150" s="88" t="s">
        <v>54</v>
      </c>
      <c r="O150" s="87"/>
      <c r="P150" s="87">
        <f>O149*10%</f>
        <v>924900</v>
      </c>
    </row>
    <row r="151" spans="1:16" x14ac:dyDescent="0.2">
      <c r="A151" s="11"/>
      <c r="B151" s="56" t="s">
        <v>47</v>
      </c>
      <c r="C151" s="55"/>
      <c r="D151" s="57" t="s">
        <v>48</v>
      </c>
      <c r="H151" s="63"/>
      <c r="N151" s="62" t="s">
        <v>34</v>
      </c>
      <c r="P151" s="69">
        <f>O149*1%</f>
        <v>92490</v>
      </c>
    </row>
    <row r="152" spans="1:16" x14ac:dyDescent="0.2">
      <c r="A152" s="11"/>
      <c r="H152" s="63"/>
      <c r="N152" s="62" t="s">
        <v>35</v>
      </c>
      <c r="P152" s="71">
        <v>0</v>
      </c>
    </row>
    <row r="153" spans="1:16" ht="15.75" thickBot="1" x14ac:dyDescent="0.25">
      <c r="A153" s="11"/>
      <c r="H153" s="63"/>
      <c r="N153" s="62" t="s">
        <v>36</v>
      </c>
      <c r="P153" s="71">
        <v>0</v>
      </c>
    </row>
    <row r="154" spans="1:16" x14ac:dyDescent="0.2">
      <c r="A154" s="11"/>
      <c r="H154" s="63"/>
      <c r="N154" s="66" t="s">
        <v>37</v>
      </c>
      <c r="O154" s="67"/>
      <c r="P154" s="70">
        <f>O149-P150+P151</f>
        <v>8416590</v>
      </c>
    </row>
    <row r="155" spans="1:16" x14ac:dyDescent="0.2">
      <c r="B155" s="56"/>
      <c r="C155" s="55"/>
      <c r="D155" s="57"/>
    </row>
    <row r="157" spans="1:16" x14ac:dyDescent="0.2">
      <c r="A157" s="11"/>
      <c r="H157" s="63"/>
      <c r="P157" s="72"/>
    </row>
    <row r="158" spans="1:16" x14ac:dyDescent="0.2">
      <c r="A158" s="11"/>
      <c r="H158" s="63"/>
      <c r="O158" s="58"/>
      <c r="P158" s="72"/>
    </row>
    <row r="159" spans="1:16" s="3" customFormat="1" x14ac:dyDescent="0.25">
      <c r="A159" s="11"/>
      <c r="B159" s="2"/>
      <c r="C159" s="2"/>
      <c r="E159" s="12"/>
      <c r="H159" s="63"/>
      <c r="N159" s="14"/>
      <c r="O159" s="14"/>
      <c r="P159" s="14"/>
    </row>
    <row r="160" spans="1:16" s="3" customFormat="1" x14ac:dyDescent="0.25">
      <c r="A160" s="11"/>
      <c r="B160" s="2"/>
      <c r="C160" s="2"/>
      <c r="E160" s="12"/>
      <c r="H160" s="63"/>
      <c r="N160" s="14"/>
      <c r="O160" s="14"/>
      <c r="P160" s="14"/>
    </row>
    <row r="161" spans="1:16" s="3" customFormat="1" x14ac:dyDescent="0.25">
      <c r="A161" s="11"/>
      <c r="B161" s="2"/>
      <c r="C161" s="2"/>
      <c r="E161" s="12"/>
      <c r="H161" s="63"/>
      <c r="N161" s="14"/>
      <c r="O161" s="14"/>
      <c r="P161" s="14"/>
    </row>
    <row r="162" spans="1:16" s="3" customFormat="1" x14ac:dyDescent="0.25">
      <c r="A162" s="11"/>
      <c r="B162" s="2"/>
      <c r="C162" s="2"/>
      <c r="E162" s="12"/>
      <c r="H162" s="63"/>
      <c r="N162" s="14"/>
      <c r="O162" s="14"/>
      <c r="P162" s="14"/>
    </row>
    <row r="163" spans="1:16" s="3" customFormat="1" x14ac:dyDescent="0.25">
      <c r="A163" s="11"/>
      <c r="B163" s="2"/>
      <c r="C163" s="2"/>
      <c r="E163" s="12"/>
      <c r="H163" s="63"/>
      <c r="N163" s="14"/>
      <c r="O163" s="14"/>
      <c r="P163" s="14"/>
    </row>
    <row r="164" spans="1:16" s="3" customFormat="1" x14ac:dyDescent="0.25">
      <c r="A164" s="11"/>
      <c r="B164" s="2"/>
      <c r="C164" s="2"/>
      <c r="E164" s="12"/>
      <c r="H164" s="63"/>
      <c r="N164" s="14"/>
      <c r="O164" s="14"/>
      <c r="P164" s="14"/>
    </row>
    <row r="165" spans="1:16" s="3" customFormat="1" x14ac:dyDescent="0.25">
      <c r="A165" s="11"/>
      <c r="B165" s="2"/>
      <c r="C165" s="2"/>
      <c r="E165" s="12"/>
      <c r="H165" s="63"/>
      <c r="N165" s="14"/>
      <c r="O165" s="14"/>
      <c r="P165" s="14"/>
    </row>
    <row r="166" spans="1:16" s="3" customFormat="1" x14ac:dyDescent="0.25">
      <c r="A166" s="11"/>
      <c r="B166" s="2"/>
      <c r="C166" s="2"/>
      <c r="E166" s="12"/>
      <c r="H166" s="63"/>
      <c r="N166" s="14"/>
      <c r="O166" s="14"/>
      <c r="P166" s="14"/>
    </row>
    <row r="167" spans="1:16" s="3" customFormat="1" x14ac:dyDescent="0.25">
      <c r="A167" s="11"/>
      <c r="B167" s="2"/>
      <c r="C167" s="2"/>
      <c r="E167" s="12"/>
      <c r="H167" s="63"/>
      <c r="N167" s="14"/>
      <c r="O167" s="14"/>
      <c r="P167" s="14"/>
    </row>
    <row r="168" spans="1:16" s="3" customFormat="1" x14ac:dyDescent="0.25">
      <c r="A168" s="11"/>
      <c r="B168" s="2"/>
      <c r="C168" s="2"/>
      <c r="E168" s="12"/>
      <c r="H168" s="63"/>
      <c r="N168" s="14"/>
      <c r="O168" s="14"/>
      <c r="P168" s="14"/>
    </row>
    <row r="169" spans="1:16" s="3" customFormat="1" x14ac:dyDescent="0.25">
      <c r="A169" s="11"/>
      <c r="B169" s="2"/>
      <c r="C169" s="2"/>
      <c r="E169" s="12"/>
      <c r="H169" s="63"/>
      <c r="N169" s="14"/>
      <c r="O169" s="14"/>
      <c r="P169" s="14"/>
    </row>
    <row r="170" spans="1:16" s="3" customFormat="1" x14ac:dyDescent="0.25">
      <c r="A170" s="11"/>
      <c r="B170" s="2"/>
      <c r="C170" s="2"/>
      <c r="E170" s="12"/>
      <c r="H170" s="63"/>
      <c r="N170" s="14"/>
      <c r="O170" s="14"/>
      <c r="P170" s="14"/>
    </row>
  </sheetData>
  <mergeCells count="3">
    <mergeCell ref="A3:A4"/>
    <mergeCell ref="A149:L149"/>
    <mergeCell ref="O149:P149"/>
  </mergeCells>
  <conditionalFormatting sqref="B3">
    <cfRule type="duplicateValues" dxfId="100" priority="2"/>
  </conditionalFormatting>
  <conditionalFormatting sqref="B4:B148">
    <cfRule type="duplicateValues" dxfId="99" priority="8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tabColor rgb="FF92D050"/>
  </sheetPr>
  <dimension ref="A1:P159"/>
  <sheetViews>
    <sheetView zoomScale="110" zoomScaleNormal="110" workbookViewId="0">
      <pane xSplit="3" ySplit="2" topLeftCell="D3" activePane="bottomRight" state="frozen"/>
      <selection activeCell="E54" sqref="E54"/>
      <selection pane="topRight" activeCell="E54" sqref="E54"/>
      <selection pane="bottomLeft" activeCell="E54" sqref="E54"/>
      <selection pane="bottomRight" activeCell="D135" sqref="D13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5104</v>
      </c>
      <c r="B3" s="75" t="s">
        <v>4067</v>
      </c>
      <c r="C3" s="9" t="s">
        <v>4068</v>
      </c>
      <c r="D3" s="77" t="s">
        <v>198</v>
      </c>
      <c r="E3" s="13">
        <v>44425</v>
      </c>
      <c r="F3" s="77" t="s">
        <v>3181</v>
      </c>
      <c r="G3" s="13">
        <v>44428</v>
      </c>
      <c r="H3" s="10" t="s">
        <v>3182</v>
      </c>
      <c r="I3" s="1">
        <v>93</v>
      </c>
      <c r="J3" s="1">
        <v>53</v>
      </c>
      <c r="K3" s="1">
        <v>20</v>
      </c>
      <c r="L3" s="1">
        <v>12</v>
      </c>
      <c r="M3" s="83">
        <v>24.645</v>
      </c>
      <c r="N3" s="8">
        <v>25</v>
      </c>
      <c r="O3" s="64">
        <v>3000</v>
      </c>
      <c r="P3" s="65">
        <f>Table22452368910111213141516171819202122242345678910111213141516171819202122232526272829303132[[#This Row],[PEMBULATAN]]*O3</f>
        <v>75000</v>
      </c>
    </row>
    <row r="4" spans="1:16" ht="39" customHeight="1" x14ac:dyDescent="0.2">
      <c r="A4" s="143"/>
      <c r="B4" s="76"/>
      <c r="C4" s="9" t="s">
        <v>4069</v>
      </c>
      <c r="D4" s="77" t="s">
        <v>198</v>
      </c>
      <c r="E4" s="13">
        <v>44425</v>
      </c>
      <c r="F4" s="77" t="s">
        <v>3181</v>
      </c>
      <c r="G4" s="13">
        <v>44428</v>
      </c>
      <c r="H4" s="10" t="s">
        <v>3182</v>
      </c>
      <c r="I4" s="1">
        <v>96</v>
      </c>
      <c r="J4" s="1">
        <v>59</v>
      </c>
      <c r="K4" s="1">
        <v>20</v>
      </c>
      <c r="L4" s="1">
        <v>15</v>
      </c>
      <c r="M4" s="83">
        <v>28.32</v>
      </c>
      <c r="N4" s="8">
        <v>29</v>
      </c>
      <c r="O4" s="64">
        <v>3000</v>
      </c>
      <c r="P4" s="65">
        <f>Table22452368910111213141516171819202122242345678910111213141516171819202122232526272829303132[[#This Row],[PEMBULATAN]]*O4</f>
        <v>87000</v>
      </c>
    </row>
    <row r="5" spans="1:16" ht="39" customHeight="1" x14ac:dyDescent="0.2">
      <c r="A5" s="93"/>
      <c r="B5" s="76"/>
      <c r="C5" s="90" t="s">
        <v>4070</v>
      </c>
      <c r="D5" s="79" t="s">
        <v>198</v>
      </c>
      <c r="E5" s="13">
        <v>44425</v>
      </c>
      <c r="F5" s="77" t="s">
        <v>3181</v>
      </c>
      <c r="G5" s="13">
        <v>44428</v>
      </c>
      <c r="H5" s="78" t="s">
        <v>3182</v>
      </c>
      <c r="I5" s="15">
        <v>85</v>
      </c>
      <c r="J5" s="15">
        <v>50</v>
      </c>
      <c r="K5" s="15">
        <v>21</v>
      </c>
      <c r="L5" s="15">
        <v>10</v>
      </c>
      <c r="M5" s="84">
        <v>22.3125</v>
      </c>
      <c r="N5" s="73">
        <v>23</v>
      </c>
      <c r="O5" s="64">
        <v>3000</v>
      </c>
      <c r="P5" s="65">
        <f>Table22452368910111213141516171819202122242345678910111213141516171819202122232526272829303132[[#This Row],[PEMBULATAN]]*O5</f>
        <v>69000</v>
      </c>
    </row>
    <row r="6" spans="1:16" ht="39" customHeight="1" x14ac:dyDescent="0.2">
      <c r="A6" s="93"/>
      <c r="B6" s="76"/>
      <c r="C6" s="90" t="s">
        <v>4071</v>
      </c>
      <c r="D6" s="79" t="s">
        <v>198</v>
      </c>
      <c r="E6" s="13">
        <v>44425</v>
      </c>
      <c r="F6" s="77" t="s">
        <v>3181</v>
      </c>
      <c r="G6" s="13">
        <v>44428</v>
      </c>
      <c r="H6" s="78" t="s">
        <v>3182</v>
      </c>
      <c r="I6" s="15">
        <v>96</v>
      </c>
      <c r="J6" s="15">
        <v>47</v>
      </c>
      <c r="K6" s="15">
        <v>19</v>
      </c>
      <c r="L6" s="15">
        <v>12</v>
      </c>
      <c r="M6" s="84">
        <v>21.431999999999999</v>
      </c>
      <c r="N6" s="73">
        <v>22</v>
      </c>
      <c r="O6" s="64">
        <v>3000</v>
      </c>
      <c r="P6" s="65">
        <f>Table22452368910111213141516171819202122242345678910111213141516171819202122232526272829303132[[#This Row],[PEMBULATAN]]*O6</f>
        <v>66000</v>
      </c>
    </row>
    <row r="7" spans="1:16" ht="39" customHeight="1" x14ac:dyDescent="0.2">
      <c r="A7" s="93"/>
      <c r="B7" s="76"/>
      <c r="C7" s="90" t="s">
        <v>4072</v>
      </c>
      <c r="D7" s="79" t="s">
        <v>198</v>
      </c>
      <c r="E7" s="13">
        <v>44425</v>
      </c>
      <c r="F7" s="77" t="s">
        <v>3181</v>
      </c>
      <c r="G7" s="13">
        <v>44428</v>
      </c>
      <c r="H7" s="78" t="s">
        <v>3182</v>
      </c>
      <c r="I7" s="15">
        <v>75</v>
      </c>
      <c r="J7" s="15">
        <v>58</v>
      </c>
      <c r="K7" s="15">
        <v>15</v>
      </c>
      <c r="L7" s="15">
        <v>9</v>
      </c>
      <c r="M7" s="84">
        <v>16.3125</v>
      </c>
      <c r="N7" s="73">
        <v>17</v>
      </c>
      <c r="O7" s="64">
        <v>3000</v>
      </c>
      <c r="P7" s="65">
        <f>Table22452368910111213141516171819202122242345678910111213141516171819202122232526272829303132[[#This Row],[PEMBULATAN]]*O7</f>
        <v>51000</v>
      </c>
    </row>
    <row r="8" spans="1:16" ht="39" customHeight="1" x14ac:dyDescent="0.2">
      <c r="A8" s="93"/>
      <c r="B8" s="76"/>
      <c r="C8" s="90" t="s">
        <v>4073</v>
      </c>
      <c r="D8" s="79" t="s">
        <v>198</v>
      </c>
      <c r="E8" s="13">
        <v>44425</v>
      </c>
      <c r="F8" s="77" t="s">
        <v>3181</v>
      </c>
      <c r="G8" s="13">
        <v>44428</v>
      </c>
      <c r="H8" s="78" t="s">
        <v>3182</v>
      </c>
      <c r="I8" s="15">
        <v>103</v>
      </c>
      <c r="J8" s="15">
        <v>57</v>
      </c>
      <c r="K8" s="15">
        <v>20</v>
      </c>
      <c r="L8" s="15">
        <v>22</v>
      </c>
      <c r="M8" s="84">
        <v>29.355</v>
      </c>
      <c r="N8" s="73">
        <v>30</v>
      </c>
      <c r="O8" s="64">
        <v>3000</v>
      </c>
      <c r="P8" s="65">
        <f>Table22452368910111213141516171819202122242345678910111213141516171819202122232526272829303132[[#This Row],[PEMBULATAN]]*O8</f>
        <v>90000</v>
      </c>
    </row>
    <row r="9" spans="1:16" ht="39" customHeight="1" x14ac:dyDescent="0.2">
      <c r="A9" s="93"/>
      <c r="B9" s="76"/>
      <c r="C9" s="90" t="s">
        <v>4074</v>
      </c>
      <c r="D9" s="79" t="s">
        <v>198</v>
      </c>
      <c r="E9" s="13">
        <v>44425</v>
      </c>
      <c r="F9" s="77" t="s">
        <v>3181</v>
      </c>
      <c r="G9" s="13">
        <v>44428</v>
      </c>
      <c r="H9" s="78" t="s">
        <v>3182</v>
      </c>
      <c r="I9" s="15">
        <v>96</v>
      </c>
      <c r="J9" s="15">
        <v>51</v>
      </c>
      <c r="K9" s="15">
        <v>18</v>
      </c>
      <c r="L9" s="15">
        <v>17</v>
      </c>
      <c r="M9" s="84">
        <v>22.032</v>
      </c>
      <c r="N9" s="73">
        <v>22</v>
      </c>
      <c r="O9" s="64">
        <v>3000</v>
      </c>
      <c r="P9" s="65">
        <f>Table22452368910111213141516171819202122242345678910111213141516171819202122232526272829303132[[#This Row],[PEMBULATAN]]*O9</f>
        <v>66000</v>
      </c>
    </row>
    <row r="10" spans="1:16" ht="39" customHeight="1" x14ac:dyDescent="0.2">
      <c r="A10" s="93"/>
      <c r="B10" s="76"/>
      <c r="C10" s="90" t="s">
        <v>4075</v>
      </c>
      <c r="D10" s="79" t="s">
        <v>198</v>
      </c>
      <c r="E10" s="13">
        <v>44425</v>
      </c>
      <c r="F10" s="77" t="s">
        <v>3181</v>
      </c>
      <c r="G10" s="13">
        <v>44428</v>
      </c>
      <c r="H10" s="78" t="s">
        <v>3182</v>
      </c>
      <c r="I10" s="15">
        <v>87</v>
      </c>
      <c r="J10" s="15">
        <v>58</v>
      </c>
      <c r="K10" s="15">
        <v>12</v>
      </c>
      <c r="L10" s="15">
        <v>15</v>
      </c>
      <c r="M10" s="84">
        <v>15.138</v>
      </c>
      <c r="N10" s="73">
        <v>15</v>
      </c>
      <c r="O10" s="64">
        <v>3000</v>
      </c>
      <c r="P10" s="65">
        <f>Table22452368910111213141516171819202122242345678910111213141516171819202122232526272829303132[[#This Row],[PEMBULATAN]]*O10</f>
        <v>45000</v>
      </c>
    </row>
    <row r="11" spans="1:16" ht="39" customHeight="1" x14ac:dyDescent="0.2">
      <c r="A11" s="93"/>
      <c r="B11" s="76"/>
      <c r="C11" s="90" t="s">
        <v>4076</v>
      </c>
      <c r="D11" s="79" t="s">
        <v>198</v>
      </c>
      <c r="E11" s="13">
        <v>44425</v>
      </c>
      <c r="F11" s="77" t="s">
        <v>3181</v>
      </c>
      <c r="G11" s="13">
        <v>44428</v>
      </c>
      <c r="H11" s="78" t="s">
        <v>3182</v>
      </c>
      <c r="I11" s="15">
        <v>94</v>
      </c>
      <c r="J11" s="15">
        <v>58</v>
      </c>
      <c r="K11" s="15">
        <v>17</v>
      </c>
      <c r="L11" s="15">
        <v>15</v>
      </c>
      <c r="M11" s="84">
        <v>23.170999999999999</v>
      </c>
      <c r="N11" s="73">
        <v>23</v>
      </c>
      <c r="O11" s="64">
        <v>3000</v>
      </c>
      <c r="P11" s="65">
        <f>Table22452368910111213141516171819202122242345678910111213141516171819202122232526272829303132[[#This Row],[PEMBULATAN]]*O11</f>
        <v>69000</v>
      </c>
    </row>
    <row r="12" spans="1:16" ht="39" customHeight="1" x14ac:dyDescent="0.2">
      <c r="A12" s="93"/>
      <c r="B12" s="76"/>
      <c r="C12" s="90" t="s">
        <v>4077</v>
      </c>
      <c r="D12" s="79" t="s">
        <v>198</v>
      </c>
      <c r="E12" s="13">
        <v>44425</v>
      </c>
      <c r="F12" s="77" t="s">
        <v>3181</v>
      </c>
      <c r="G12" s="13">
        <v>44428</v>
      </c>
      <c r="H12" s="78" t="s">
        <v>3182</v>
      </c>
      <c r="I12" s="15">
        <v>100</v>
      </c>
      <c r="J12" s="15">
        <v>49</v>
      </c>
      <c r="K12" s="15">
        <v>21</v>
      </c>
      <c r="L12" s="15">
        <v>16</v>
      </c>
      <c r="M12" s="84">
        <v>25.725000000000001</v>
      </c>
      <c r="N12" s="73">
        <v>26</v>
      </c>
      <c r="O12" s="64">
        <v>3000</v>
      </c>
      <c r="P12" s="65">
        <f>Table22452368910111213141516171819202122242345678910111213141516171819202122232526272829303132[[#This Row],[PEMBULATAN]]*O12</f>
        <v>78000</v>
      </c>
    </row>
    <row r="13" spans="1:16" ht="39" customHeight="1" x14ac:dyDescent="0.2">
      <c r="A13" s="93"/>
      <c r="B13" s="76"/>
      <c r="C13" s="90" t="s">
        <v>4078</v>
      </c>
      <c r="D13" s="79" t="s">
        <v>198</v>
      </c>
      <c r="E13" s="13">
        <v>44425</v>
      </c>
      <c r="F13" s="77" t="s">
        <v>3181</v>
      </c>
      <c r="G13" s="13">
        <v>44428</v>
      </c>
      <c r="H13" s="78" t="s">
        <v>3182</v>
      </c>
      <c r="I13" s="15">
        <v>95</v>
      </c>
      <c r="J13" s="15">
        <v>60</v>
      </c>
      <c r="K13" s="15">
        <v>20</v>
      </c>
      <c r="L13" s="15">
        <v>15</v>
      </c>
      <c r="M13" s="84">
        <v>28.5</v>
      </c>
      <c r="N13" s="73">
        <v>29</v>
      </c>
      <c r="O13" s="64">
        <v>3000</v>
      </c>
      <c r="P13" s="65">
        <f>Table22452368910111213141516171819202122242345678910111213141516171819202122232526272829303132[[#This Row],[PEMBULATAN]]*O13</f>
        <v>87000</v>
      </c>
    </row>
    <row r="14" spans="1:16" ht="39" customHeight="1" x14ac:dyDescent="0.2">
      <c r="A14" s="93"/>
      <c r="B14" s="76"/>
      <c r="C14" s="90" t="s">
        <v>4079</v>
      </c>
      <c r="D14" s="79" t="s">
        <v>198</v>
      </c>
      <c r="E14" s="13">
        <v>44425</v>
      </c>
      <c r="F14" s="77" t="s">
        <v>3181</v>
      </c>
      <c r="G14" s="13">
        <v>44428</v>
      </c>
      <c r="H14" s="78" t="s">
        <v>3182</v>
      </c>
      <c r="I14" s="15">
        <v>90</v>
      </c>
      <c r="J14" s="15">
        <v>60</v>
      </c>
      <c r="K14" s="15">
        <v>30</v>
      </c>
      <c r="L14" s="15">
        <v>23</v>
      </c>
      <c r="M14" s="84">
        <v>40.5</v>
      </c>
      <c r="N14" s="73">
        <v>41</v>
      </c>
      <c r="O14" s="64">
        <v>3000</v>
      </c>
      <c r="P14" s="65">
        <f>Table22452368910111213141516171819202122242345678910111213141516171819202122232526272829303132[[#This Row],[PEMBULATAN]]*O14</f>
        <v>123000</v>
      </c>
    </row>
    <row r="15" spans="1:16" ht="39" customHeight="1" x14ac:dyDescent="0.2">
      <c r="A15" s="93"/>
      <c r="B15" s="76"/>
      <c r="C15" s="90" t="s">
        <v>4080</v>
      </c>
      <c r="D15" s="79" t="s">
        <v>198</v>
      </c>
      <c r="E15" s="13">
        <v>44425</v>
      </c>
      <c r="F15" s="77" t="s">
        <v>3181</v>
      </c>
      <c r="G15" s="13">
        <v>44428</v>
      </c>
      <c r="H15" s="78" t="s">
        <v>3182</v>
      </c>
      <c r="I15" s="15">
        <v>89</v>
      </c>
      <c r="J15" s="15">
        <v>54</v>
      </c>
      <c r="K15" s="15">
        <v>43</v>
      </c>
      <c r="L15" s="15">
        <v>19</v>
      </c>
      <c r="M15" s="84">
        <v>51.664499999999997</v>
      </c>
      <c r="N15" s="73">
        <v>52</v>
      </c>
      <c r="O15" s="64">
        <v>3000</v>
      </c>
      <c r="P15" s="65">
        <f>Table22452368910111213141516171819202122242345678910111213141516171819202122232526272829303132[[#This Row],[PEMBULATAN]]*O15</f>
        <v>156000</v>
      </c>
    </row>
    <row r="16" spans="1:16" ht="39" customHeight="1" x14ac:dyDescent="0.2">
      <c r="A16" s="93"/>
      <c r="B16" s="76"/>
      <c r="C16" s="90" t="s">
        <v>4081</v>
      </c>
      <c r="D16" s="79" t="s">
        <v>198</v>
      </c>
      <c r="E16" s="13">
        <v>44425</v>
      </c>
      <c r="F16" s="77" t="s">
        <v>3181</v>
      </c>
      <c r="G16" s="13">
        <v>44428</v>
      </c>
      <c r="H16" s="78" t="s">
        <v>3182</v>
      </c>
      <c r="I16" s="15">
        <v>90</v>
      </c>
      <c r="J16" s="15">
        <v>9</v>
      </c>
      <c r="K16" s="15">
        <v>9</v>
      </c>
      <c r="L16" s="15">
        <v>1</v>
      </c>
      <c r="M16" s="84">
        <v>1.8225</v>
      </c>
      <c r="N16" s="73">
        <v>2</v>
      </c>
      <c r="O16" s="64">
        <v>3000</v>
      </c>
      <c r="P16" s="65">
        <f>Table22452368910111213141516171819202122242345678910111213141516171819202122232526272829303132[[#This Row],[PEMBULATAN]]*O16</f>
        <v>6000</v>
      </c>
    </row>
    <row r="17" spans="1:16" ht="39" customHeight="1" x14ac:dyDescent="0.2">
      <c r="A17" s="123"/>
      <c r="B17" s="92"/>
      <c r="C17" s="90" t="s">
        <v>4082</v>
      </c>
      <c r="D17" s="79" t="s">
        <v>198</v>
      </c>
      <c r="E17" s="13">
        <v>44425</v>
      </c>
      <c r="F17" s="77" t="s">
        <v>3181</v>
      </c>
      <c r="G17" s="13">
        <v>44428</v>
      </c>
      <c r="H17" s="78" t="s">
        <v>3182</v>
      </c>
      <c r="I17" s="15">
        <v>90</v>
      </c>
      <c r="J17" s="15">
        <v>52</v>
      </c>
      <c r="K17" s="15">
        <v>25</v>
      </c>
      <c r="L17" s="15">
        <v>7</v>
      </c>
      <c r="M17" s="84">
        <v>29.25</v>
      </c>
      <c r="N17" s="73">
        <v>29</v>
      </c>
      <c r="O17" s="64">
        <v>3000</v>
      </c>
      <c r="P17" s="65">
        <f>Table22452368910111213141516171819202122242345678910111213141516171819202122232526272829303132[[#This Row],[PEMBULATAN]]*O17</f>
        <v>87000</v>
      </c>
    </row>
    <row r="18" spans="1:16" ht="39" customHeight="1" x14ac:dyDescent="0.2">
      <c r="A18" s="93"/>
      <c r="B18" s="76"/>
      <c r="C18" s="113" t="s">
        <v>4083</v>
      </c>
      <c r="D18" s="114" t="s">
        <v>198</v>
      </c>
      <c r="E18" s="115">
        <v>44425</v>
      </c>
      <c r="F18" s="116" t="s">
        <v>3181</v>
      </c>
      <c r="G18" s="115">
        <v>44428</v>
      </c>
      <c r="H18" s="117" t="s">
        <v>3182</v>
      </c>
      <c r="I18" s="118">
        <v>82</v>
      </c>
      <c r="J18" s="118">
        <v>61</v>
      </c>
      <c r="K18" s="118">
        <v>20</v>
      </c>
      <c r="L18" s="118">
        <v>8</v>
      </c>
      <c r="M18" s="119">
        <v>25.01</v>
      </c>
      <c r="N18" s="120">
        <v>25</v>
      </c>
      <c r="O18" s="121">
        <v>3000</v>
      </c>
      <c r="P18" s="122">
        <f>Table22452368910111213141516171819202122242345678910111213141516171819202122232526272829303132[[#This Row],[PEMBULATAN]]*O18</f>
        <v>75000</v>
      </c>
    </row>
    <row r="19" spans="1:16" ht="39" customHeight="1" x14ac:dyDescent="0.2">
      <c r="A19" s="93"/>
      <c r="B19" s="76"/>
      <c r="C19" s="90" t="s">
        <v>4084</v>
      </c>
      <c r="D19" s="79" t="s">
        <v>198</v>
      </c>
      <c r="E19" s="13">
        <v>44425</v>
      </c>
      <c r="F19" s="77" t="s">
        <v>3181</v>
      </c>
      <c r="G19" s="13">
        <v>44428</v>
      </c>
      <c r="H19" s="78" t="s">
        <v>3182</v>
      </c>
      <c r="I19" s="15">
        <v>102</v>
      </c>
      <c r="J19" s="15">
        <v>64</v>
      </c>
      <c r="K19" s="15">
        <v>38</v>
      </c>
      <c r="L19" s="15">
        <v>23</v>
      </c>
      <c r="M19" s="84">
        <v>62.015999999999998</v>
      </c>
      <c r="N19" s="73">
        <v>62</v>
      </c>
      <c r="O19" s="64">
        <v>3000</v>
      </c>
      <c r="P19" s="65">
        <f>Table22452368910111213141516171819202122242345678910111213141516171819202122232526272829303132[[#This Row],[PEMBULATAN]]*O19</f>
        <v>186000</v>
      </c>
    </row>
    <row r="20" spans="1:16" ht="39" customHeight="1" x14ac:dyDescent="0.2">
      <c r="A20" s="93"/>
      <c r="B20" s="76"/>
      <c r="C20" s="90" t="s">
        <v>4085</v>
      </c>
      <c r="D20" s="79" t="s">
        <v>198</v>
      </c>
      <c r="E20" s="13">
        <v>44425</v>
      </c>
      <c r="F20" s="77" t="s">
        <v>3181</v>
      </c>
      <c r="G20" s="13">
        <v>44428</v>
      </c>
      <c r="H20" s="78" t="s">
        <v>3182</v>
      </c>
      <c r="I20" s="15">
        <v>118</v>
      </c>
      <c r="J20" s="15">
        <v>61</v>
      </c>
      <c r="K20" s="15">
        <v>42</v>
      </c>
      <c r="L20" s="15">
        <v>32</v>
      </c>
      <c r="M20" s="84">
        <v>75.578999999999994</v>
      </c>
      <c r="N20" s="73">
        <v>76</v>
      </c>
      <c r="O20" s="64">
        <v>3000</v>
      </c>
      <c r="P20" s="65">
        <f>Table22452368910111213141516171819202122242345678910111213141516171819202122232526272829303132[[#This Row],[PEMBULATAN]]*O20</f>
        <v>228000</v>
      </c>
    </row>
    <row r="21" spans="1:16" ht="39" customHeight="1" x14ac:dyDescent="0.2">
      <c r="A21" s="93"/>
      <c r="B21" s="76"/>
      <c r="C21" s="90" t="s">
        <v>4086</v>
      </c>
      <c r="D21" s="79" t="s">
        <v>198</v>
      </c>
      <c r="E21" s="13">
        <v>44425</v>
      </c>
      <c r="F21" s="77" t="s">
        <v>3181</v>
      </c>
      <c r="G21" s="13">
        <v>44428</v>
      </c>
      <c r="H21" s="78" t="s">
        <v>3182</v>
      </c>
      <c r="I21" s="15">
        <v>101</v>
      </c>
      <c r="J21" s="15">
        <v>54</v>
      </c>
      <c r="K21" s="15">
        <v>30</v>
      </c>
      <c r="L21" s="15">
        <v>22</v>
      </c>
      <c r="M21" s="84">
        <v>40.905000000000001</v>
      </c>
      <c r="N21" s="73">
        <v>41</v>
      </c>
      <c r="O21" s="64">
        <v>3000</v>
      </c>
      <c r="P21" s="65">
        <f>Table22452368910111213141516171819202122242345678910111213141516171819202122232526272829303132[[#This Row],[PEMBULATAN]]*O21</f>
        <v>123000</v>
      </c>
    </row>
    <row r="22" spans="1:16" ht="39" customHeight="1" x14ac:dyDescent="0.2">
      <c r="A22" s="93"/>
      <c r="B22" s="76"/>
      <c r="C22" s="90" t="s">
        <v>4087</v>
      </c>
      <c r="D22" s="79" t="s">
        <v>198</v>
      </c>
      <c r="E22" s="13">
        <v>44425</v>
      </c>
      <c r="F22" s="77" t="s">
        <v>3181</v>
      </c>
      <c r="G22" s="13">
        <v>44428</v>
      </c>
      <c r="H22" s="78" t="s">
        <v>3182</v>
      </c>
      <c r="I22" s="15">
        <v>93</v>
      </c>
      <c r="J22" s="15">
        <v>64</v>
      </c>
      <c r="K22" s="15">
        <v>31</v>
      </c>
      <c r="L22" s="15">
        <v>24</v>
      </c>
      <c r="M22" s="84">
        <v>46.128</v>
      </c>
      <c r="N22" s="73">
        <v>46</v>
      </c>
      <c r="O22" s="64">
        <v>3000</v>
      </c>
      <c r="P22" s="65">
        <f>Table22452368910111213141516171819202122242345678910111213141516171819202122232526272829303132[[#This Row],[PEMBULATAN]]*O22</f>
        <v>138000</v>
      </c>
    </row>
    <row r="23" spans="1:16" ht="39" customHeight="1" x14ac:dyDescent="0.2">
      <c r="A23" s="93"/>
      <c r="B23" s="76"/>
      <c r="C23" s="90" t="s">
        <v>4088</v>
      </c>
      <c r="D23" s="79" t="s">
        <v>198</v>
      </c>
      <c r="E23" s="13">
        <v>44425</v>
      </c>
      <c r="F23" s="77" t="s">
        <v>3181</v>
      </c>
      <c r="G23" s="13">
        <v>44428</v>
      </c>
      <c r="H23" s="78" t="s">
        <v>3182</v>
      </c>
      <c r="I23" s="15">
        <v>80</v>
      </c>
      <c r="J23" s="15">
        <v>50</v>
      </c>
      <c r="K23" s="15">
        <v>20</v>
      </c>
      <c r="L23" s="15">
        <v>13</v>
      </c>
      <c r="M23" s="84">
        <v>20</v>
      </c>
      <c r="N23" s="73">
        <v>20</v>
      </c>
      <c r="O23" s="64">
        <v>3000</v>
      </c>
      <c r="P23" s="65">
        <f>Table22452368910111213141516171819202122242345678910111213141516171819202122232526272829303132[[#This Row],[PEMBULATAN]]*O23</f>
        <v>60000</v>
      </c>
    </row>
    <row r="24" spans="1:16" ht="39" customHeight="1" x14ac:dyDescent="0.2">
      <c r="A24" s="93"/>
      <c r="B24" s="76"/>
      <c r="C24" s="90" t="s">
        <v>4089</v>
      </c>
      <c r="D24" s="79" t="s">
        <v>198</v>
      </c>
      <c r="E24" s="13">
        <v>44425</v>
      </c>
      <c r="F24" s="77" t="s">
        <v>3181</v>
      </c>
      <c r="G24" s="13">
        <v>44428</v>
      </c>
      <c r="H24" s="78" t="s">
        <v>3182</v>
      </c>
      <c r="I24" s="15">
        <v>97</v>
      </c>
      <c r="J24" s="15">
        <v>63</v>
      </c>
      <c r="K24" s="15">
        <v>28</v>
      </c>
      <c r="L24" s="15">
        <v>35</v>
      </c>
      <c r="M24" s="84">
        <v>42.777000000000001</v>
      </c>
      <c r="N24" s="73">
        <v>43</v>
      </c>
      <c r="O24" s="64">
        <v>3000</v>
      </c>
      <c r="P24" s="65">
        <f>Table22452368910111213141516171819202122242345678910111213141516171819202122232526272829303132[[#This Row],[PEMBULATAN]]*O24</f>
        <v>129000</v>
      </c>
    </row>
    <row r="25" spans="1:16" ht="39" customHeight="1" x14ac:dyDescent="0.2">
      <c r="A25" s="93"/>
      <c r="B25" s="76"/>
      <c r="C25" s="90" t="s">
        <v>4090</v>
      </c>
      <c r="D25" s="79" t="s">
        <v>198</v>
      </c>
      <c r="E25" s="13">
        <v>44425</v>
      </c>
      <c r="F25" s="77" t="s">
        <v>3181</v>
      </c>
      <c r="G25" s="13">
        <v>44428</v>
      </c>
      <c r="H25" s="78" t="s">
        <v>3182</v>
      </c>
      <c r="I25" s="15">
        <v>80</v>
      </c>
      <c r="J25" s="15">
        <v>51</v>
      </c>
      <c r="K25" s="15">
        <v>37</v>
      </c>
      <c r="L25" s="15">
        <v>18</v>
      </c>
      <c r="M25" s="84">
        <v>37.74</v>
      </c>
      <c r="N25" s="73">
        <v>38</v>
      </c>
      <c r="O25" s="64">
        <v>3000</v>
      </c>
      <c r="P25" s="65">
        <f>Table22452368910111213141516171819202122242345678910111213141516171819202122232526272829303132[[#This Row],[PEMBULATAN]]*O25</f>
        <v>114000</v>
      </c>
    </row>
    <row r="26" spans="1:16" ht="39" customHeight="1" x14ac:dyDescent="0.2">
      <c r="A26" s="93"/>
      <c r="B26" s="76"/>
      <c r="C26" s="90" t="s">
        <v>4091</v>
      </c>
      <c r="D26" s="79" t="s">
        <v>198</v>
      </c>
      <c r="E26" s="13">
        <v>44425</v>
      </c>
      <c r="F26" s="77" t="s">
        <v>3181</v>
      </c>
      <c r="G26" s="13">
        <v>44428</v>
      </c>
      <c r="H26" s="78" t="s">
        <v>3182</v>
      </c>
      <c r="I26" s="15">
        <v>90</v>
      </c>
      <c r="J26" s="15">
        <v>56</v>
      </c>
      <c r="K26" s="15">
        <v>24</v>
      </c>
      <c r="L26" s="15">
        <v>16</v>
      </c>
      <c r="M26" s="84">
        <v>30.24</v>
      </c>
      <c r="N26" s="73">
        <v>30</v>
      </c>
      <c r="O26" s="64">
        <v>3000</v>
      </c>
      <c r="P26" s="65">
        <f>Table22452368910111213141516171819202122242345678910111213141516171819202122232526272829303132[[#This Row],[PEMBULATAN]]*O26</f>
        <v>90000</v>
      </c>
    </row>
    <row r="27" spans="1:16" ht="39" customHeight="1" x14ac:dyDescent="0.2">
      <c r="A27" s="93"/>
      <c r="B27" s="76"/>
      <c r="C27" s="90" t="s">
        <v>4092</v>
      </c>
      <c r="D27" s="79" t="s">
        <v>198</v>
      </c>
      <c r="E27" s="13">
        <v>44425</v>
      </c>
      <c r="F27" s="77" t="s">
        <v>3181</v>
      </c>
      <c r="G27" s="13">
        <v>44428</v>
      </c>
      <c r="H27" s="78" t="s">
        <v>3182</v>
      </c>
      <c r="I27" s="15">
        <v>83</v>
      </c>
      <c r="J27" s="15">
        <v>52</v>
      </c>
      <c r="K27" s="15">
        <v>26</v>
      </c>
      <c r="L27" s="15">
        <v>9</v>
      </c>
      <c r="M27" s="84">
        <v>28.053999999999998</v>
      </c>
      <c r="N27" s="73">
        <v>28</v>
      </c>
      <c r="O27" s="64">
        <v>3000</v>
      </c>
      <c r="P27" s="65">
        <f>Table22452368910111213141516171819202122242345678910111213141516171819202122232526272829303132[[#This Row],[PEMBULATAN]]*O27</f>
        <v>84000</v>
      </c>
    </row>
    <row r="28" spans="1:16" ht="39" customHeight="1" x14ac:dyDescent="0.2">
      <c r="A28" s="93"/>
      <c r="B28" s="76"/>
      <c r="C28" s="90" t="s">
        <v>4093</v>
      </c>
      <c r="D28" s="79" t="s">
        <v>198</v>
      </c>
      <c r="E28" s="13">
        <v>44425</v>
      </c>
      <c r="F28" s="77" t="s">
        <v>3181</v>
      </c>
      <c r="G28" s="13">
        <v>44428</v>
      </c>
      <c r="H28" s="78" t="s">
        <v>3182</v>
      </c>
      <c r="I28" s="15">
        <v>93</v>
      </c>
      <c r="J28" s="15">
        <v>47</v>
      </c>
      <c r="K28" s="15">
        <v>31</v>
      </c>
      <c r="L28" s="15">
        <v>14</v>
      </c>
      <c r="M28" s="84">
        <v>33.875250000000001</v>
      </c>
      <c r="N28" s="73">
        <v>34</v>
      </c>
      <c r="O28" s="64">
        <v>3000</v>
      </c>
      <c r="P28" s="65">
        <f>Table22452368910111213141516171819202122242345678910111213141516171819202122232526272829303132[[#This Row],[PEMBULATAN]]*O28</f>
        <v>102000</v>
      </c>
    </row>
    <row r="29" spans="1:16" ht="39" customHeight="1" x14ac:dyDescent="0.2">
      <c r="A29" s="93"/>
      <c r="B29" s="76"/>
      <c r="C29" s="90" t="s">
        <v>4094</v>
      </c>
      <c r="D29" s="79" t="s">
        <v>198</v>
      </c>
      <c r="E29" s="13">
        <v>44425</v>
      </c>
      <c r="F29" s="77" t="s">
        <v>3181</v>
      </c>
      <c r="G29" s="13">
        <v>44428</v>
      </c>
      <c r="H29" s="78" t="s">
        <v>3182</v>
      </c>
      <c r="I29" s="15">
        <v>95</v>
      </c>
      <c r="J29" s="15">
        <v>60</v>
      </c>
      <c r="K29" s="15">
        <v>30</v>
      </c>
      <c r="L29" s="15">
        <v>13</v>
      </c>
      <c r="M29" s="84">
        <v>42.75</v>
      </c>
      <c r="N29" s="73">
        <v>43</v>
      </c>
      <c r="O29" s="64">
        <v>3000</v>
      </c>
      <c r="P29" s="65">
        <f>Table22452368910111213141516171819202122242345678910111213141516171819202122232526272829303132[[#This Row],[PEMBULATAN]]*O29</f>
        <v>129000</v>
      </c>
    </row>
    <row r="30" spans="1:16" ht="39" customHeight="1" x14ac:dyDescent="0.2">
      <c r="A30" s="93"/>
      <c r="B30" s="76"/>
      <c r="C30" s="90" t="s">
        <v>4095</v>
      </c>
      <c r="D30" s="79" t="s">
        <v>198</v>
      </c>
      <c r="E30" s="13">
        <v>44425</v>
      </c>
      <c r="F30" s="77" t="s">
        <v>3181</v>
      </c>
      <c r="G30" s="13">
        <v>44428</v>
      </c>
      <c r="H30" s="78" t="s">
        <v>3182</v>
      </c>
      <c r="I30" s="15">
        <v>81</v>
      </c>
      <c r="J30" s="15">
        <v>55</v>
      </c>
      <c r="K30" s="15">
        <v>24</v>
      </c>
      <c r="L30" s="15">
        <v>15</v>
      </c>
      <c r="M30" s="84">
        <v>26.73</v>
      </c>
      <c r="N30" s="73">
        <v>27</v>
      </c>
      <c r="O30" s="64">
        <v>3000</v>
      </c>
      <c r="P30" s="65">
        <f>Table22452368910111213141516171819202122242345678910111213141516171819202122232526272829303132[[#This Row],[PEMBULATAN]]*O30</f>
        <v>81000</v>
      </c>
    </row>
    <row r="31" spans="1:16" ht="39" customHeight="1" x14ac:dyDescent="0.2">
      <c r="A31" s="93"/>
      <c r="B31" s="76"/>
      <c r="C31" s="90" t="s">
        <v>4096</v>
      </c>
      <c r="D31" s="79" t="s">
        <v>198</v>
      </c>
      <c r="E31" s="13">
        <v>44425</v>
      </c>
      <c r="F31" s="77" t="s">
        <v>3181</v>
      </c>
      <c r="G31" s="13">
        <v>44428</v>
      </c>
      <c r="H31" s="78" t="s">
        <v>3182</v>
      </c>
      <c r="I31" s="15">
        <v>100</v>
      </c>
      <c r="J31" s="15">
        <v>53</v>
      </c>
      <c r="K31" s="15">
        <v>23</v>
      </c>
      <c r="L31" s="15">
        <v>17</v>
      </c>
      <c r="M31" s="84">
        <v>30.475000000000001</v>
      </c>
      <c r="N31" s="73">
        <v>31</v>
      </c>
      <c r="O31" s="64">
        <v>3000</v>
      </c>
      <c r="P31" s="65">
        <f>Table22452368910111213141516171819202122242345678910111213141516171819202122232526272829303132[[#This Row],[PEMBULATAN]]*O31</f>
        <v>93000</v>
      </c>
    </row>
    <row r="32" spans="1:16" ht="39" customHeight="1" x14ac:dyDescent="0.2">
      <c r="A32" s="93"/>
      <c r="B32" s="76"/>
      <c r="C32" s="90" t="s">
        <v>4097</v>
      </c>
      <c r="D32" s="79" t="s">
        <v>198</v>
      </c>
      <c r="E32" s="13">
        <v>44425</v>
      </c>
      <c r="F32" s="77" t="s">
        <v>3181</v>
      </c>
      <c r="G32" s="13">
        <v>44428</v>
      </c>
      <c r="H32" s="78" t="s">
        <v>3182</v>
      </c>
      <c r="I32" s="15">
        <v>87</v>
      </c>
      <c r="J32" s="15">
        <v>54</v>
      </c>
      <c r="K32" s="15">
        <v>40</v>
      </c>
      <c r="L32" s="15">
        <v>11</v>
      </c>
      <c r="M32" s="84">
        <v>46.98</v>
      </c>
      <c r="N32" s="73">
        <v>47</v>
      </c>
      <c r="O32" s="64">
        <v>3000</v>
      </c>
      <c r="P32" s="65">
        <f>Table22452368910111213141516171819202122242345678910111213141516171819202122232526272829303132[[#This Row],[PEMBULATAN]]*O32</f>
        <v>141000</v>
      </c>
    </row>
    <row r="33" spans="1:16" ht="39" customHeight="1" x14ac:dyDescent="0.2">
      <c r="A33" s="123"/>
      <c r="B33" s="92"/>
      <c r="C33" s="90" t="s">
        <v>4098</v>
      </c>
      <c r="D33" s="79" t="s">
        <v>198</v>
      </c>
      <c r="E33" s="13">
        <v>44425</v>
      </c>
      <c r="F33" s="77" t="s">
        <v>3181</v>
      </c>
      <c r="G33" s="13">
        <v>44428</v>
      </c>
      <c r="H33" s="78" t="s">
        <v>3182</v>
      </c>
      <c r="I33" s="15">
        <v>96</v>
      </c>
      <c r="J33" s="15">
        <v>60</v>
      </c>
      <c r="K33" s="15">
        <v>22</v>
      </c>
      <c r="L33" s="15">
        <v>30</v>
      </c>
      <c r="M33" s="84">
        <v>31.68</v>
      </c>
      <c r="N33" s="73">
        <v>32</v>
      </c>
      <c r="O33" s="64">
        <v>3000</v>
      </c>
      <c r="P33" s="65">
        <f>Table22452368910111213141516171819202122242345678910111213141516171819202122232526272829303132[[#This Row],[PEMBULATAN]]*O33</f>
        <v>96000</v>
      </c>
    </row>
    <row r="34" spans="1:16" ht="39" customHeight="1" x14ac:dyDescent="0.2">
      <c r="A34" s="93"/>
      <c r="B34" s="76"/>
      <c r="C34" s="113" t="s">
        <v>4099</v>
      </c>
      <c r="D34" s="114" t="s">
        <v>198</v>
      </c>
      <c r="E34" s="115">
        <v>44425</v>
      </c>
      <c r="F34" s="116" t="s">
        <v>3181</v>
      </c>
      <c r="G34" s="115">
        <v>44428</v>
      </c>
      <c r="H34" s="117" t="s">
        <v>3182</v>
      </c>
      <c r="I34" s="118">
        <v>87</v>
      </c>
      <c r="J34" s="118">
        <v>60</v>
      </c>
      <c r="K34" s="118">
        <v>31</v>
      </c>
      <c r="L34" s="118">
        <v>15</v>
      </c>
      <c r="M34" s="119">
        <v>40.454999999999998</v>
      </c>
      <c r="N34" s="120">
        <v>41</v>
      </c>
      <c r="O34" s="121">
        <v>3000</v>
      </c>
      <c r="P34" s="122">
        <f>Table22452368910111213141516171819202122242345678910111213141516171819202122232526272829303132[[#This Row],[PEMBULATAN]]*O34</f>
        <v>123000</v>
      </c>
    </row>
    <row r="35" spans="1:16" ht="39" customHeight="1" x14ac:dyDescent="0.2">
      <c r="A35" s="93"/>
      <c r="B35" s="76"/>
      <c r="C35" s="90" t="s">
        <v>4100</v>
      </c>
      <c r="D35" s="79" t="s">
        <v>198</v>
      </c>
      <c r="E35" s="13">
        <v>44425</v>
      </c>
      <c r="F35" s="77" t="s">
        <v>3181</v>
      </c>
      <c r="G35" s="13">
        <v>44428</v>
      </c>
      <c r="H35" s="78" t="s">
        <v>3182</v>
      </c>
      <c r="I35" s="15">
        <v>90</v>
      </c>
      <c r="J35" s="15">
        <v>58</v>
      </c>
      <c r="K35" s="15">
        <v>40</v>
      </c>
      <c r="L35" s="15">
        <v>20</v>
      </c>
      <c r="M35" s="84">
        <v>52.2</v>
      </c>
      <c r="N35" s="73">
        <v>52</v>
      </c>
      <c r="O35" s="64">
        <v>3000</v>
      </c>
      <c r="P35" s="65">
        <f>Table22452368910111213141516171819202122242345678910111213141516171819202122232526272829303132[[#This Row],[PEMBULATAN]]*O35</f>
        <v>156000</v>
      </c>
    </row>
    <row r="36" spans="1:16" ht="39" customHeight="1" x14ac:dyDescent="0.2">
      <c r="A36" s="93"/>
      <c r="B36" s="76"/>
      <c r="C36" s="90" t="s">
        <v>4101</v>
      </c>
      <c r="D36" s="79" t="s">
        <v>198</v>
      </c>
      <c r="E36" s="13">
        <v>44425</v>
      </c>
      <c r="F36" s="77" t="s">
        <v>3181</v>
      </c>
      <c r="G36" s="13">
        <v>44428</v>
      </c>
      <c r="H36" s="78" t="s">
        <v>3182</v>
      </c>
      <c r="I36" s="15">
        <v>103</v>
      </c>
      <c r="J36" s="15">
        <v>57</v>
      </c>
      <c r="K36" s="15">
        <v>28</v>
      </c>
      <c r="L36" s="15">
        <v>14</v>
      </c>
      <c r="M36" s="84">
        <v>41.097000000000001</v>
      </c>
      <c r="N36" s="73">
        <v>41</v>
      </c>
      <c r="O36" s="64">
        <v>3000</v>
      </c>
      <c r="P36" s="65">
        <f>Table22452368910111213141516171819202122242345678910111213141516171819202122232526272829303132[[#This Row],[PEMBULATAN]]*O36</f>
        <v>123000</v>
      </c>
    </row>
    <row r="37" spans="1:16" ht="39" customHeight="1" x14ac:dyDescent="0.2">
      <c r="A37" s="93"/>
      <c r="B37" s="76"/>
      <c r="C37" s="90" t="s">
        <v>4102</v>
      </c>
      <c r="D37" s="79" t="s">
        <v>198</v>
      </c>
      <c r="E37" s="13">
        <v>44425</v>
      </c>
      <c r="F37" s="77" t="s">
        <v>3181</v>
      </c>
      <c r="G37" s="13">
        <v>44428</v>
      </c>
      <c r="H37" s="78" t="s">
        <v>3182</v>
      </c>
      <c r="I37" s="15">
        <v>90</v>
      </c>
      <c r="J37" s="15">
        <v>60</v>
      </c>
      <c r="K37" s="15">
        <v>36</v>
      </c>
      <c r="L37" s="15">
        <v>23</v>
      </c>
      <c r="M37" s="84">
        <v>48.6</v>
      </c>
      <c r="N37" s="73">
        <v>49</v>
      </c>
      <c r="O37" s="64">
        <v>3000</v>
      </c>
      <c r="P37" s="65">
        <f>Table22452368910111213141516171819202122242345678910111213141516171819202122232526272829303132[[#This Row],[PEMBULATAN]]*O37</f>
        <v>147000</v>
      </c>
    </row>
    <row r="38" spans="1:16" ht="39" customHeight="1" x14ac:dyDescent="0.2">
      <c r="A38" s="93"/>
      <c r="B38" s="76"/>
      <c r="C38" s="90" t="s">
        <v>4103</v>
      </c>
      <c r="D38" s="79" t="s">
        <v>198</v>
      </c>
      <c r="E38" s="13">
        <v>44425</v>
      </c>
      <c r="F38" s="77" t="s">
        <v>3181</v>
      </c>
      <c r="G38" s="13">
        <v>44428</v>
      </c>
      <c r="H38" s="78" t="s">
        <v>3182</v>
      </c>
      <c r="I38" s="15">
        <v>92</v>
      </c>
      <c r="J38" s="15">
        <v>42</v>
      </c>
      <c r="K38" s="15">
        <v>35</v>
      </c>
      <c r="L38" s="15">
        <v>16</v>
      </c>
      <c r="M38" s="84">
        <v>33.81</v>
      </c>
      <c r="N38" s="73">
        <v>34</v>
      </c>
      <c r="O38" s="64">
        <v>3000</v>
      </c>
      <c r="P38" s="65">
        <f>Table22452368910111213141516171819202122242345678910111213141516171819202122232526272829303132[[#This Row],[PEMBULATAN]]*O38</f>
        <v>102000</v>
      </c>
    </row>
    <row r="39" spans="1:16" ht="39" customHeight="1" x14ac:dyDescent="0.2">
      <c r="A39" s="93"/>
      <c r="B39" s="76"/>
      <c r="C39" s="90" t="s">
        <v>4104</v>
      </c>
      <c r="D39" s="79" t="s">
        <v>198</v>
      </c>
      <c r="E39" s="13">
        <v>44425</v>
      </c>
      <c r="F39" s="77" t="s">
        <v>3181</v>
      </c>
      <c r="G39" s="13">
        <v>44428</v>
      </c>
      <c r="H39" s="78" t="s">
        <v>3182</v>
      </c>
      <c r="I39" s="15">
        <v>98</v>
      </c>
      <c r="J39" s="15">
        <v>56</v>
      </c>
      <c r="K39" s="15">
        <v>27</v>
      </c>
      <c r="L39" s="15">
        <v>14</v>
      </c>
      <c r="M39" s="84">
        <v>37.043999999999997</v>
      </c>
      <c r="N39" s="73">
        <v>37</v>
      </c>
      <c r="O39" s="64">
        <v>3000</v>
      </c>
      <c r="P39" s="65">
        <f>Table22452368910111213141516171819202122242345678910111213141516171819202122232526272829303132[[#This Row],[PEMBULATAN]]*O39</f>
        <v>111000</v>
      </c>
    </row>
    <row r="40" spans="1:16" ht="39" customHeight="1" x14ac:dyDescent="0.2">
      <c r="A40" s="93"/>
      <c r="B40" s="76"/>
      <c r="C40" s="90" t="s">
        <v>4105</v>
      </c>
      <c r="D40" s="79" t="s">
        <v>198</v>
      </c>
      <c r="E40" s="13">
        <v>44425</v>
      </c>
      <c r="F40" s="77" t="s">
        <v>3181</v>
      </c>
      <c r="G40" s="13">
        <v>44428</v>
      </c>
      <c r="H40" s="78" t="s">
        <v>3182</v>
      </c>
      <c r="I40" s="15">
        <v>103</v>
      </c>
      <c r="J40" s="15">
        <v>55</v>
      </c>
      <c r="K40" s="15">
        <v>43</v>
      </c>
      <c r="L40" s="15">
        <v>12</v>
      </c>
      <c r="M40" s="84">
        <v>60.89875</v>
      </c>
      <c r="N40" s="73">
        <v>61</v>
      </c>
      <c r="O40" s="64">
        <v>3000</v>
      </c>
      <c r="P40" s="65">
        <f>Table22452368910111213141516171819202122242345678910111213141516171819202122232526272829303132[[#This Row],[PEMBULATAN]]*O40</f>
        <v>183000</v>
      </c>
    </row>
    <row r="41" spans="1:16" ht="39" customHeight="1" x14ac:dyDescent="0.2">
      <c r="A41" s="93"/>
      <c r="B41" s="76"/>
      <c r="C41" s="90" t="s">
        <v>4106</v>
      </c>
      <c r="D41" s="79" t="s">
        <v>198</v>
      </c>
      <c r="E41" s="13">
        <v>44425</v>
      </c>
      <c r="F41" s="77" t="s">
        <v>3181</v>
      </c>
      <c r="G41" s="13">
        <v>44428</v>
      </c>
      <c r="H41" s="78" t="s">
        <v>3182</v>
      </c>
      <c r="I41" s="15">
        <v>90</v>
      </c>
      <c r="J41" s="15">
        <v>47</v>
      </c>
      <c r="K41" s="15">
        <v>32</v>
      </c>
      <c r="L41" s="15">
        <v>12</v>
      </c>
      <c r="M41" s="84">
        <v>33.840000000000003</v>
      </c>
      <c r="N41" s="73">
        <v>34</v>
      </c>
      <c r="O41" s="64">
        <v>3000</v>
      </c>
      <c r="P41" s="65">
        <f>Table22452368910111213141516171819202122242345678910111213141516171819202122232526272829303132[[#This Row],[PEMBULATAN]]*O41</f>
        <v>102000</v>
      </c>
    </row>
    <row r="42" spans="1:16" ht="39" customHeight="1" x14ac:dyDescent="0.2">
      <c r="A42" s="93"/>
      <c r="B42" s="76"/>
      <c r="C42" s="90" t="s">
        <v>4107</v>
      </c>
      <c r="D42" s="79" t="s">
        <v>198</v>
      </c>
      <c r="E42" s="13">
        <v>44425</v>
      </c>
      <c r="F42" s="77" t="s">
        <v>3181</v>
      </c>
      <c r="G42" s="13">
        <v>44428</v>
      </c>
      <c r="H42" s="78" t="s">
        <v>3182</v>
      </c>
      <c r="I42" s="15">
        <v>80</v>
      </c>
      <c r="J42" s="15">
        <v>53</v>
      </c>
      <c r="K42" s="15">
        <v>21</v>
      </c>
      <c r="L42" s="15">
        <v>6</v>
      </c>
      <c r="M42" s="84">
        <v>22.26</v>
      </c>
      <c r="N42" s="73">
        <v>22</v>
      </c>
      <c r="O42" s="64">
        <v>3000</v>
      </c>
      <c r="P42" s="65">
        <f>Table22452368910111213141516171819202122242345678910111213141516171819202122232526272829303132[[#This Row],[PEMBULATAN]]*O42</f>
        <v>66000</v>
      </c>
    </row>
    <row r="43" spans="1:16" ht="39" customHeight="1" x14ac:dyDescent="0.2">
      <c r="A43" s="93"/>
      <c r="B43" s="76"/>
      <c r="C43" s="90" t="s">
        <v>4108</v>
      </c>
      <c r="D43" s="79" t="s">
        <v>198</v>
      </c>
      <c r="E43" s="13">
        <v>44425</v>
      </c>
      <c r="F43" s="77" t="s">
        <v>3181</v>
      </c>
      <c r="G43" s="13">
        <v>44428</v>
      </c>
      <c r="H43" s="78" t="s">
        <v>3182</v>
      </c>
      <c r="I43" s="15">
        <v>82</v>
      </c>
      <c r="J43" s="15">
        <v>51</v>
      </c>
      <c r="K43" s="15">
        <v>22</v>
      </c>
      <c r="L43" s="15">
        <v>12</v>
      </c>
      <c r="M43" s="84">
        <v>23.001000000000001</v>
      </c>
      <c r="N43" s="73">
        <v>23</v>
      </c>
      <c r="O43" s="64">
        <v>3000</v>
      </c>
      <c r="P43" s="65">
        <f>Table22452368910111213141516171819202122242345678910111213141516171819202122232526272829303132[[#This Row],[PEMBULATAN]]*O43</f>
        <v>69000</v>
      </c>
    </row>
    <row r="44" spans="1:16" ht="39" customHeight="1" x14ac:dyDescent="0.2">
      <c r="A44" s="93"/>
      <c r="B44" s="76"/>
      <c r="C44" s="90" t="s">
        <v>4109</v>
      </c>
      <c r="D44" s="79" t="s">
        <v>198</v>
      </c>
      <c r="E44" s="13">
        <v>44425</v>
      </c>
      <c r="F44" s="77" t="s">
        <v>3181</v>
      </c>
      <c r="G44" s="13">
        <v>44428</v>
      </c>
      <c r="H44" s="78" t="s">
        <v>3182</v>
      </c>
      <c r="I44" s="15">
        <v>71</v>
      </c>
      <c r="J44" s="15">
        <v>55</v>
      </c>
      <c r="K44" s="15">
        <v>22</v>
      </c>
      <c r="L44" s="15">
        <v>10</v>
      </c>
      <c r="M44" s="84">
        <v>21.477499999999999</v>
      </c>
      <c r="N44" s="73">
        <v>22</v>
      </c>
      <c r="O44" s="64">
        <v>3000</v>
      </c>
      <c r="P44" s="65">
        <f>Table22452368910111213141516171819202122242345678910111213141516171819202122232526272829303132[[#This Row],[PEMBULATAN]]*O44</f>
        <v>66000</v>
      </c>
    </row>
    <row r="45" spans="1:16" ht="39" customHeight="1" x14ac:dyDescent="0.2">
      <c r="A45" s="93"/>
      <c r="B45" s="76"/>
      <c r="C45" s="90" t="s">
        <v>4110</v>
      </c>
      <c r="D45" s="79" t="s">
        <v>198</v>
      </c>
      <c r="E45" s="13">
        <v>44425</v>
      </c>
      <c r="F45" s="77" t="s">
        <v>3181</v>
      </c>
      <c r="G45" s="13">
        <v>44428</v>
      </c>
      <c r="H45" s="78" t="s">
        <v>3182</v>
      </c>
      <c r="I45" s="15">
        <v>91</v>
      </c>
      <c r="J45" s="15">
        <v>52</v>
      </c>
      <c r="K45" s="15">
        <v>37</v>
      </c>
      <c r="L45" s="15">
        <v>24</v>
      </c>
      <c r="M45" s="84">
        <v>43.771000000000001</v>
      </c>
      <c r="N45" s="73">
        <v>44</v>
      </c>
      <c r="O45" s="64">
        <v>3000</v>
      </c>
      <c r="P45" s="65">
        <f>Table22452368910111213141516171819202122242345678910111213141516171819202122232526272829303132[[#This Row],[PEMBULATAN]]*O45</f>
        <v>132000</v>
      </c>
    </row>
    <row r="46" spans="1:16" ht="39" customHeight="1" x14ac:dyDescent="0.2">
      <c r="A46" s="93"/>
      <c r="B46" s="76"/>
      <c r="C46" s="90" t="s">
        <v>4111</v>
      </c>
      <c r="D46" s="79" t="s">
        <v>198</v>
      </c>
      <c r="E46" s="13">
        <v>44425</v>
      </c>
      <c r="F46" s="77" t="s">
        <v>3181</v>
      </c>
      <c r="G46" s="13">
        <v>44428</v>
      </c>
      <c r="H46" s="78" t="s">
        <v>3182</v>
      </c>
      <c r="I46" s="15">
        <v>91</v>
      </c>
      <c r="J46" s="15">
        <v>60</v>
      </c>
      <c r="K46" s="15">
        <v>41</v>
      </c>
      <c r="L46" s="15">
        <v>14</v>
      </c>
      <c r="M46" s="84">
        <v>55.965000000000003</v>
      </c>
      <c r="N46" s="73">
        <v>56</v>
      </c>
      <c r="O46" s="64">
        <v>3000</v>
      </c>
      <c r="P46" s="65">
        <f>Table22452368910111213141516171819202122242345678910111213141516171819202122232526272829303132[[#This Row],[PEMBULATAN]]*O46</f>
        <v>168000</v>
      </c>
    </row>
    <row r="47" spans="1:16" ht="39" customHeight="1" x14ac:dyDescent="0.2">
      <c r="A47" s="93"/>
      <c r="B47" s="76"/>
      <c r="C47" s="90" t="s">
        <v>4112</v>
      </c>
      <c r="D47" s="79" t="s">
        <v>198</v>
      </c>
      <c r="E47" s="13">
        <v>44425</v>
      </c>
      <c r="F47" s="77" t="s">
        <v>3181</v>
      </c>
      <c r="G47" s="13">
        <v>44428</v>
      </c>
      <c r="H47" s="78" t="s">
        <v>3182</v>
      </c>
      <c r="I47" s="15">
        <v>90</v>
      </c>
      <c r="J47" s="15">
        <v>41</v>
      </c>
      <c r="K47" s="15">
        <v>37</v>
      </c>
      <c r="L47" s="15">
        <v>12</v>
      </c>
      <c r="M47" s="84">
        <v>34.1325</v>
      </c>
      <c r="N47" s="73">
        <v>34</v>
      </c>
      <c r="O47" s="64">
        <v>3000</v>
      </c>
      <c r="P47" s="65">
        <f>Table22452368910111213141516171819202122242345678910111213141516171819202122232526272829303132[[#This Row],[PEMBULATAN]]*O47</f>
        <v>102000</v>
      </c>
    </row>
    <row r="48" spans="1:16" ht="39" customHeight="1" x14ac:dyDescent="0.2">
      <c r="A48" s="93"/>
      <c r="B48" s="76"/>
      <c r="C48" s="90" t="s">
        <v>4113</v>
      </c>
      <c r="D48" s="79" t="s">
        <v>198</v>
      </c>
      <c r="E48" s="13">
        <v>44425</v>
      </c>
      <c r="F48" s="77" t="s">
        <v>3181</v>
      </c>
      <c r="G48" s="13">
        <v>44428</v>
      </c>
      <c r="H48" s="78" t="s">
        <v>3182</v>
      </c>
      <c r="I48" s="15">
        <v>60</v>
      </c>
      <c r="J48" s="15">
        <v>34</v>
      </c>
      <c r="K48" s="15">
        <v>20</v>
      </c>
      <c r="L48" s="15">
        <v>6</v>
      </c>
      <c r="M48" s="84">
        <v>10.199999999999999</v>
      </c>
      <c r="N48" s="73">
        <v>10</v>
      </c>
      <c r="O48" s="64">
        <v>3000</v>
      </c>
      <c r="P48" s="65">
        <f>Table22452368910111213141516171819202122242345678910111213141516171819202122232526272829303132[[#This Row],[PEMBULATAN]]*O48</f>
        <v>30000</v>
      </c>
    </row>
    <row r="49" spans="1:16" ht="39" customHeight="1" x14ac:dyDescent="0.2">
      <c r="A49" s="123"/>
      <c r="B49" s="92"/>
      <c r="C49" s="90" t="s">
        <v>4114</v>
      </c>
      <c r="D49" s="79" t="s">
        <v>198</v>
      </c>
      <c r="E49" s="13">
        <v>44425</v>
      </c>
      <c r="F49" s="77" t="s">
        <v>3181</v>
      </c>
      <c r="G49" s="13">
        <v>44428</v>
      </c>
      <c r="H49" s="78" t="s">
        <v>3182</v>
      </c>
      <c r="I49" s="15">
        <v>54</v>
      </c>
      <c r="J49" s="15">
        <v>43</v>
      </c>
      <c r="K49" s="15">
        <v>24</v>
      </c>
      <c r="L49" s="15">
        <v>9</v>
      </c>
      <c r="M49" s="84">
        <v>13.932</v>
      </c>
      <c r="N49" s="73">
        <v>14</v>
      </c>
      <c r="O49" s="64">
        <v>3000</v>
      </c>
      <c r="P49" s="65">
        <f>Table22452368910111213141516171819202122242345678910111213141516171819202122232526272829303132[[#This Row],[PEMBULATAN]]*O49</f>
        <v>42000</v>
      </c>
    </row>
    <row r="50" spans="1:16" ht="39" customHeight="1" x14ac:dyDescent="0.2">
      <c r="A50" s="93"/>
      <c r="B50" s="76"/>
      <c r="C50" s="113" t="s">
        <v>4115</v>
      </c>
      <c r="D50" s="114" t="s">
        <v>198</v>
      </c>
      <c r="E50" s="115">
        <v>44425</v>
      </c>
      <c r="F50" s="116" t="s">
        <v>3181</v>
      </c>
      <c r="G50" s="115">
        <v>44428</v>
      </c>
      <c r="H50" s="117" t="s">
        <v>3182</v>
      </c>
      <c r="I50" s="118">
        <v>100</v>
      </c>
      <c r="J50" s="118">
        <v>60</v>
      </c>
      <c r="K50" s="118">
        <v>21</v>
      </c>
      <c r="L50" s="118">
        <v>11</v>
      </c>
      <c r="M50" s="119">
        <v>31.5</v>
      </c>
      <c r="N50" s="120">
        <v>32</v>
      </c>
      <c r="O50" s="121">
        <v>3000</v>
      </c>
      <c r="P50" s="122">
        <f>Table22452368910111213141516171819202122242345678910111213141516171819202122232526272829303132[[#This Row],[PEMBULATAN]]*O50</f>
        <v>96000</v>
      </c>
    </row>
    <row r="51" spans="1:16" ht="39" customHeight="1" x14ac:dyDescent="0.2">
      <c r="A51" s="93"/>
      <c r="B51" s="76"/>
      <c r="C51" s="90" t="s">
        <v>4116</v>
      </c>
      <c r="D51" s="79" t="s">
        <v>198</v>
      </c>
      <c r="E51" s="13">
        <v>44425</v>
      </c>
      <c r="F51" s="77" t="s">
        <v>3181</v>
      </c>
      <c r="G51" s="13">
        <v>44428</v>
      </c>
      <c r="H51" s="78" t="s">
        <v>3182</v>
      </c>
      <c r="I51" s="15">
        <v>100</v>
      </c>
      <c r="J51" s="15">
        <v>63</v>
      </c>
      <c r="K51" s="15">
        <v>48</v>
      </c>
      <c r="L51" s="15">
        <v>27</v>
      </c>
      <c r="M51" s="84">
        <v>75.599999999999994</v>
      </c>
      <c r="N51" s="73">
        <v>76</v>
      </c>
      <c r="O51" s="64">
        <v>3000</v>
      </c>
      <c r="P51" s="65">
        <f>Table22452368910111213141516171819202122242345678910111213141516171819202122232526272829303132[[#This Row],[PEMBULATAN]]*O51</f>
        <v>228000</v>
      </c>
    </row>
    <row r="52" spans="1:16" ht="39" customHeight="1" x14ac:dyDescent="0.2">
      <c r="A52" s="93"/>
      <c r="B52" s="76"/>
      <c r="C52" s="90" t="s">
        <v>4117</v>
      </c>
      <c r="D52" s="79" t="s">
        <v>198</v>
      </c>
      <c r="E52" s="13">
        <v>44425</v>
      </c>
      <c r="F52" s="77" t="s">
        <v>3181</v>
      </c>
      <c r="G52" s="13">
        <v>44428</v>
      </c>
      <c r="H52" s="78" t="s">
        <v>3182</v>
      </c>
      <c r="I52" s="15">
        <v>91</v>
      </c>
      <c r="J52" s="15">
        <v>56</v>
      </c>
      <c r="K52" s="15">
        <v>30</v>
      </c>
      <c r="L52" s="15">
        <v>17</v>
      </c>
      <c r="M52" s="84">
        <v>38.22</v>
      </c>
      <c r="N52" s="73">
        <v>38</v>
      </c>
      <c r="O52" s="64">
        <v>3000</v>
      </c>
      <c r="P52" s="65">
        <f>Table22452368910111213141516171819202122242345678910111213141516171819202122232526272829303132[[#This Row],[PEMBULATAN]]*O52</f>
        <v>114000</v>
      </c>
    </row>
    <row r="53" spans="1:16" ht="39" customHeight="1" x14ac:dyDescent="0.2">
      <c r="A53" s="93"/>
      <c r="B53" s="76"/>
      <c r="C53" s="90" t="s">
        <v>4118</v>
      </c>
      <c r="D53" s="79" t="s">
        <v>198</v>
      </c>
      <c r="E53" s="13">
        <v>44425</v>
      </c>
      <c r="F53" s="77" t="s">
        <v>3181</v>
      </c>
      <c r="G53" s="13">
        <v>44428</v>
      </c>
      <c r="H53" s="78" t="s">
        <v>3182</v>
      </c>
      <c r="I53" s="15">
        <v>81</v>
      </c>
      <c r="J53" s="15">
        <v>60</v>
      </c>
      <c r="K53" s="15">
        <v>23</v>
      </c>
      <c r="L53" s="15">
        <v>15</v>
      </c>
      <c r="M53" s="84">
        <v>27.945</v>
      </c>
      <c r="N53" s="73">
        <v>28</v>
      </c>
      <c r="O53" s="64">
        <v>3000</v>
      </c>
      <c r="P53" s="65">
        <f>Table22452368910111213141516171819202122242345678910111213141516171819202122232526272829303132[[#This Row],[PEMBULATAN]]*O53</f>
        <v>84000</v>
      </c>
    </row>
    <row r="54" spans="1:16" ht="39" customHeight="1" x14ac:dyDescent="0.2">
      <c r="A54" s="93"/>
      <c r="B54" s="76"/>
      <c r="C54" s="90" t="s">
        <v>4119</v>
      </c>
      <c r="D54" s="79" t="s">
        <v>198</v>
      </c>
      <c r="E54" s="13">
        <v>44425</v>
      </c>
      <c r="F54" s="77" t="s">
        <v>3181</v>
      </c>
      <c r="G54" s="13">
        <v>44428</v>
      </c>
      <c r="H54" s="78" t="s">
        <v>3182</v>
      </c>
      <c r="I54" s="15">
        <v>90</v>
      </c>
      <c r="J54" s="15">
        <v>53</v>
      </c>
      <c r="K54" s="15">
        <v>51</v>
      </c>
      <c r="L54" s="15">
        <v>10</v>
      </c>
      <c r="M54" s="84">
        <v>60.817500000000003</v>
      </c>
      <c r="N54" s="73">
        <v>61</v>
      </c>
      <c r="O54" s="64">
        <v>3000</v>
      </c>
      <c r="P54" s="65">
        <f>Table22452368910111213141516171819202122242345678910111213141516171819202122232526272829303132[[#This Row],[PEMBULATAN]]*O54</f>
        <v>183000</v>
      </c>
    </row>
    <row r="55" spans="1:16" ht="39" customHeight="1" x14ac:dyDescent="0.2">
      <c r="A55" s="93"/>
      <c r="B55" s="76"/>
      <c r="C55" s="90" t="s">
        <v>4120</v>
      </c>
      <c r="D55" s="79" t="s">
        <v>198</v>
      </c>
      <c r="E55" s="13">
        <v>44425</v>
      </c>
      <c r="F55" s="77" t="s">
        <v>3181</v>
      </c>
      <c r="G55" s="13">
        <v>44428</v>
      </c>
      <c r="H55" s="78" t="s">
        <v>3182</v>
      </c>
      <c r="I55" s="15">
        <v>70</v>
      </c>
      <c r="J55" s="15">
        <v>60</v>
      </c>
      <c r="K55" s="15">
        <v>23</v>
      </c>
      <c r="L55" s="15">
        <v>5</v>
      </c>
      <c r="M55" s="84">
        <v>24.15</v>
      </c>
      <c r="N55" s="73">
        <v>24</v>
      </c>
      <c r="O55" s="64">
        <v>3000</v>
      </c>
      <c r="P55" s="65">
        <f>Table22452368910111213141516171819202122242345678910111213141516171819202122232526272829303132[[#This Row],[PEMBULATAN]]*O55</f>
        <v>72000</v>
      </c>
    </row>
    <row r="56" spans="1:16" ht="39" customHeight="1" x14ac:dyDescent="0.2">
      <c r="A56" s="93"/>
      <c r="B56" s="76"/>
      <c r="C56" s="90" t="s">
        <v>4121</v>
      </c>
      <c r="D56" s="79" t="s">
        <v>198</v>
      </c>
      <c r="E56" s="13">
        <v>44425</v>
      </c>
      <c r="F56" s="77" t="s">
        <v>3181</v>
      </c>
      <c r="G56" s="13">
        <v>44428</v>
      </c>
      <c r="H56" s="78" t="s">
        <v>3182</v>
      </c>
      <c r="I56" s="15">
        <v>80</v>
      </c>
      <c r="J56" s="15">
        <v>50</v>
      </c>
      <c r="K56" s="15">
        <v>22</v>
      </c>
      <c r="L56" s="15">
        <v>9</v>
      </c>
      <c r="M56" s="84">
        <v>22</v>
      </c>
      <c r="N56" s="73">
        <v>22</v>
      </c>
      <c r="O56" s="64">
        <v>3000</v>
      </c>
      <c r="P56" s="65">
        <f>Table22452368910111213141516171819202122242345678910111213141516171819202122232526272829303132[[#This Row],[PEMBULATAN]]*O56</f>
        <v>66000</v>
      </c>
    </row>
    <row r="57" spans="1:16" ht="39" customHeight="1" x14ac:dyDescent="0.2">
      <c r="A57" s="93"/>
      <c r="B57" s="76"/>
      <c r="C57" s="90" t="s">
        <v>4122</v>
      </c>
      <c r="D57" s="79" t="s">
        <v>198</v>
      </c>
      <c r="E57" s="13">
        <v>44425</v>
      </c>
      <c r="F57" s="77" t="s">
        <v>3181</v>
      </c>
      <c r="G57" s="13">
        <v>44428</v>
      </c>
      <c r="H57" s="78" t="s">
        <v>3182</v>
      </c>
      <c r="I57" s="15">
        <v>51</v>
      </c>
      <c r="J57" s="15">
        <v>39</v>
      </c>
      <c r="K57" s="15">
        <v>20</v>
      </c>
      <c r="L57" s="15">
        <v>5</v>
      </c>
      <c r="M57" s="84">
        <v>9.9450000000000003</v>
      </c>
      <c r="N57" s="73">
        <v>10</v>
      </c>
      <c r="O57" s="64">
        <v>3000</v>
      </c>
      <c r="P57" s="65">
        <f>Table22452368910111213141516171819202122242345678910111213141516171819202122232526272829303132[[#This Row],[PEMBULATAN]]*O57</f>
        <v>30000</v>
      </c>
    </row>
    <row r="58" spans="1:16" ht="39" customHeight="1" x14ac:dyDescent="0.2">
      <c r="A58" s="93"/>
      <c r="B58" s="76"/>
      <c r="C58" s="90" t="s">
        <v>4123</v>
      </c>
      <c r="D58" s="79" t="s">
        <v>198</v>
      </c>
      <c r="E58" s="13">
        <v>44425</v>
      </c>
      <c r="F58" s="77" t="s">
        <v>3181</v>
      </c>
      <c r="G58" s="13">
        <v>44428</v>
      </c>
      <c r="H58" s="78" t="s">
        <v>3182</v>
      </c>
      <c r="I58" s="15">
        <v>95</v>
      </c>
      <c r="J58" s="15">
        <v>54</v>
      </c>
      <c r="K58" s="15">
        <v>30</v>
      </c>
      <c r="L58" s="15">
        <v>13</v>
      </c>
      <c r="M58" s="84">
        <v>38.475000000000001</v>
      </c>
      <c r="N58" s="73">
        <v>39</v>
      </c>
      <c r="O58" s="64">
        <v>3000</v>
      </c>
      <c r="P58" s="65">
        <f>Table22452368910111213141516171819202122242345678910111213141516171819202122232526272829303132[[#This Row],[PEMBULATAN]]*O58</f>
        <v>117000</v>
      </c>
    </row>
    <row r="59" spans="1:16" ht="39" customHeight="1" x14ac:dyDescent="0.2">
      <c r="A59" s="93"/>
      <c r="B59" s="76"/>
      <c r="C59" s="90" t="s">
        <v>4124</v>
      </c>
      <c r="D59" s="79" t="s">
        <v>198</v>
      </c>
      <c r="E59" s="13">
        <v>44425</v>
      </c>
      <c r="F59" s="77" t="s">
        <v>3181</v>
      </c>
      <c r="G59" s="13">
        <v>44428</v>
      </c>
      <c r="H59" s="78" t="s">
        <v>3182</v>
      </c>
      <c r="I59" s="15">
        <v>70</v>
      </c>
      <c r="J59" s="15">
        <v>50</v>
      </c>
      <c r="K59" s="15">
        <v>25</v>
      </c>
      <c r="L59" s="15">
        <v>7</v>
      </c>
      <c r="M59" s="84">
        <v>21.875</v>
      </c>
      <c r="N59" s="73">
        <v>22</v>
      </c>
      <c r="O59" s="64">
        <v>3000</v>
      </c>
      <c r="P59" s="65">
        <f>Table22452368910111213141516171819202122242345678910111213141516171819202122232526272829303132[[#This Row],[PEMBULATAN]]*O59</f>
        <v>66000</v>
      </c>
    </row>
    <row r="60" spans="1:16" ht="39" customHeight="1" x14ac:dyDescent="0.2">
      <c r="A60" s="93"/>
      <c r="B60" s="76"/>
      <c r="C60" s="90" t="s">
        <v>4125</v>
      </c>
      <c r="D60" s="79" t="s">
        <v>198</v>
      </c>
      <c r="E60" s="13">
        <v>44425</v>
      </c>
      <c r="F60" s="77" t="s">
        <v>3181</v>
      </c>
      <c r="G60" s="13">
        <v>44428</v>
      </c>
      <c r="H60" s="78" t="s">
        <v>3182</v>
      </c>
      <c r="I60" s="15">
        <v>108</v>
      </c>
      <c r="J60" s="15">
        <v>30</v>
      </c>
      <c r="K60" s="15">
        <v>30</v>
      </c>
      <c r="L60" s="15">
        <v>13</v>
      </c>
      <c r="M60" s="84">
        <v>24.3</v>
      </c>
      <c r="N60" s="73">
        <v>25</v>
      </c>
      <c r="O60" s="64">
        <v>3000</v>
      </c>
      <c r="P60" s="65">
        <f>Table22452368910111213141516171819202122242345678910111213141516171819202122232526272829303132[[#This Row],[PEMBULATAN]]*O60</f>
        <v>75000</v>
      </c>
    </row>
    <row r="61" spans="1:16" ht="39" customHeight="1" x14ac:dyDescent="0.2">
      <c r="A61" s="93"/>
      <c r="B61" s="76"/>
      <c r="C61" s="90" t="s">
        <v>4126</v>
      </c>
      <c r="D61" s="79" t="s">
        <v>198</v>
      </c>
      <c r="E61" s="13">
        <v>44425</v>
      </c>
      <c r="F61" s="77" t="s">
        <v>3181</v>
      </c>
      <c r="G61" s="13">
        <v>44428</v>
      </c>
      <c r="H61" s="78" t="s">
        <v>3182</v>
      </c>
      <c r="I61" s="15">
        <v>90</v>
      </c>
      <c r="J61" s="15">
        <v>52</v>
      </c>
      <c r="K61" s="15">
        <v>23</v>
      </c>
      <c r="L61" s="15">
        <v>16</v>
      </c>
      <c r="M61" s="84">
        <v>26.91</v>
      </c>
      <c r="N61" s="73">
        <v>27</v>
      </c>
      <c r="O61" s="64">
        <v>3000</v>
      </c>
      <c r="P61" s="65">
        <f>Table22452368910111213141516171819202122242345678910111213141516171819202122232526272829303132[[#This Row],[PEMBULATAN]]*O61</f>
        <v>81000</v>
      </c>
    </row>
    <row r="62" spans="1:16" ht="39" customHeight="1" x14ac:dyDescent="0.2">
      <c r="A62" s="93"/>
      <c r="B62" s="76"/>
      <c r="C62" s="90" t="s">
        <v>4127</v>
      </c>
      <c r="D62" s="79" t="s">
        <v>198</v>
      </c>
      <c r="E62" s="13">
        <v>44425</v>
      </c>
      <c r="F62" s="77" t="s">
        <v>3181</v>
      </c>
      <c r="G62" s="13">
        <v>44428</v>
      </c>
      <c r="H62" s="78" t="s">
        <v>3182</v>
      </c>
      <c r="I62" s="15">
        <v>103</v>
      </c>
      <c r="J62" s="15">
        <v>61</v>
      </c>
      <c r="K62" s="15">
        <v>27</v>
      </c>
      <c r="L62" s="15">
        <v>20</v>
      </c>
      <c r="M62" s="84">
        <v>42.410249999999998</v>
      </c>
      <c r="N62" s="73">
        <v>42</v>
      </c>
      <c r="O62" s="64">
        <v>3000</v>
      </c>
      <c r="P62" s="65">
        <f>Table22452368910111213141516171819202122242345678910111213141516171819202122232526272829303132[[#This Row],[PEMBULATAN]]*O62</f>
        <v>126000</v>
      </c>
    </row>
    <row r="63" spans="1:16" ht="39" customHeight="1" x14ac:dyDescent="0.2">
      <c r="A63" s="93"/>
      <c r="B63" s="76"/>
      <c r="C63" s="90" t="s">
        <v>4128</v>
      </c>
      <c r="D63" s="79" t="s">
        <v>198</v>
      </c>
      <c r="E63" s="13">
        <v>44425</v>
      </c>
      <c r="F63" s="77" t="s">
        <v>3181</v>
      </c>
      <c r="G63" s="13">
        <v>44428</v>
      </c>
      <c r="H63" s="78" t="s">
        <v>3182</v>
      </c>
      <c r="I63" s="15">
        <v>95</v>
      </c>
      <c r="J63" s="15">
        <v>58</v>
      </c>
      <c r="K63" s="15">
        <v>30</v>
      </c>
      <c r="L63" s="15">
        <v>11</v>
      </c>
      <c r="M63" s="84">
        <v>41.325000000000003</v>
      </c>
      <c r="N63" s="73">
        <v>42</v>
      </c>
      <c r="O63" s="64">
        <v>3000</v>
      </c>
      <c r="P63" s="65">
        <f>Table22452368910111213141516171819202122242345678910111213141516171819202122232526272829303132[[#This Row],[PEMBULATAN]]*O63</f>
        <v>126000</v>
      </c>
    </row>
    <row r="64" spans="1:16" ht="39" customHeight="1" x14ac:dyDescent="0.2">
      <c r="A64" s="93"/>
      <c r="B64" s="76"/>
      <c r="C64" s="90" t="s">
        <v>4129</v>
      </c>
      <c r="D64" s="79" t="s">
        <v>198</v>
      </c>
      <c r="E64" s="13">
        <v>44425</v>
      </c>
      <c r="F64" s="77" t="s">
        <v>3181</v>
      </c>
      <c r="G64" s="13">
        <v>44428</v>
      </c>
      <c r="H64" s="78" t="s">
        <v>3182</v>
      </c>
      <c r="I64" s="15">
        <v>70</v>
      </c>
      <c r="J64" s="15">
        <v>42</v>
      </c>
      <c r="K64" s="15">
        <v>20</v>
      </c>
      <c r="L64" s="15">
        <v>6</v>
      </c>
      <c r="M64" s="84">
        <v>14.7</v>
      </c>
      <c r="N64" s="73">
        <v>15</v>
      </c>
      <c r="O64" s="64">
        <v>3000</v>
      </c>
      <c r="P64" s="65">
        <f>Table22452368910111213141516171819202122242345678910111213141516171819202122232526272829303132[[#This Row],[PEMBULATAN]]*O64</f>
        <v>45000</v>
      </c>
    </row>
    <row r="65" spans="1:16" ht="39" customHeight="1" x14ac:dyDescent="0.2">
      <c r="A65" s="123"/>
      <c r="B65" s="92"/>
      <c r="C65" s="90" t="s">
        <v>4130</v>
      </c>
      <c r="D65" s="79" t="s">
        <v>198</v>
      </c>
      <c r="E65" s="13">
        <v>44425</v>
      </c>
      <c r="F65" s="77" t="s">
        <v>3181</v>
      </c>
      <c r="G65" s="13">
        <v>44428</v>
      </c>
      <c r="H65" s="78" t="s">
        <v>3182</v>
      </c>
      <c r="I65" s="15">
        <v>102</v>
      </c>
      <c r="J65" s="15">
        <v>60</v>
      </c>
      <c r="K65" s="15">
        <v>37</v>
      </c>
      <c r="L65" s="15">
        <v>20</v>
      </c>
      <c r="M65" s="84">
        <v>56.61</v>
      </c>
      <c r="N65" s="73">
        <v>57</v>
      </c>
      <c r="O65" s="64">
        <v>3000</v>
      </c>
      <c r="P65" s="65">
        <f>Table22452368910111213141516171819202122242345678910111213141516171819202122232526272829303132[[#This Row],[PEMBULATAN]]*O65</f>
        <v>171000</v>
      </c>
    </row>
    <row r="66" spans="1:16" ht="39" customHeight="1" x14ac:dyDescent="0.2">
      <c r="A66" s="93"/>
      <c r="B66" s="76"/>
      <c r="C66" s="113" t="s">
        <v>4131</v>
      </c>
      <c r="D66" s="114" t="s">
        <v>198</v>
      </c>
      <c r="E66" s="115">
        <v>44425</v>
      </c>
      <c r="F66" s="116" t="s">
        <v>3181</v>
      </c>
      <c r="G66" s="115">
        <v>44428</v>
      </c>
      <c r="H66" s="117" t="s">
        <v>3182</v>
      </c>
      <c r="I66" s="118">
        <v>95</v>
      </c>
      <c r="J66" s="118">
        <v>58</v>
      </c>
      <c r="K66" s="118">
        <v>28</v>
      </c>
      <c r="L66" s="118">
        <v>16</v>
      </c>
      <c r="M66" s="119">
        <v>38.57</v>
      </c>
      <c r="N66" s="120">
        <v>39</v>
      </c>
      <c r="O66" s="121">
        <v>3000</v>
      </c>
      <c r="P66" s="122">
        <f>Table22452368910111213141516171819202122242345678910111213141516171819202122232526272829303132[[#This Row],[PEMBULATAN]]*O66</f>
        <v>117000</v>
      </c>
    </row>
    <row r="67" spans="1:16" ht="39" customHeight="1" x14ac:dyDescent="0.2">
      <c r="A67" s="93"/>
      <c r="B67" s="76"/>
      <c r="C67" s="90" t="s">
        <v>4132</v>
      </c>
      <c r="D67" s="79" t="s">
        <v>198</v>
      </c>
      <c r="E67" s="13">
        <v>44425</v>
      </c>
      <c r="F67" s="77" t="s">
        <v>3181</v>
      </c>
      <c r="G67" s="13">
        <v>44428</v>
      </c>
      <c r="H67" s="78" t="s">
        <v>3182</v>
      </c>
      <c r="I67" s="15">
        <v>100</v>
      </c>
      <c r="J67" s="15">
        <v>57</v>
      </c>
      <c r="K67" s="15">
        <v>15</v>
      </c>
      <c r="L67" s="15">
        <v>16</v>
      </c>
      <c r="M67" s="84">
        <v>21.375</v>
      </c>
      <c r="N67" s="73">
        <v>22</v>
      </c>
      <c r="O67" s="64">
        <v>3000</v>
      </c>
      <c r="P67" s="65">
        <f>Table22452368910111213141516171819202122242345678910111213141516171819202122232526272829303132[[#This Row],[PEMBULATAN]]*O67</f>
        <v>66000</v>
      </c>
    </row>
    <row r="68" spans="1:16" ht="39" customHeight="1" x14ac:dyDescent="0.2">
      <c r="A68" s="93"/>
      <c r="B68" s="76"/>
      <c r="C68" s="90" t="s">
        <v>4133</v>
      </c>
      <c r="D68" s="79" t="s">
        <v>198</v>
      </c>
      <c r="E68" s="13">
        <v>44425</v>
      </c>
      <c r="F68" s="77" t="s">
        <v>3181</v>
      </c>
      <c r="G68" s="13">
        <v>44428</v>
      </c>
      <c r="H68" s="78" t="s">
        <v>3182</v>
      </c>
      <c r="I68" s="15">
        <v>96</v>
      </c>
      <c r="J68" s="15">
        <v>60</v>
      </c>
      <c r="K68" s="15">
        <v>28</v>
      </c>
      <c r="L68" s="15">
        <v>22</v>
      </c>
      <c r="M68" s="84">
        <v>40.32</v>
      </c>
      <c r="N68" s="73">
        <v>41</v>
      </c>
      <c r="O68" s="64">
        <v>3000</v>
      </c>
      <c r="P68" s="65">
        <f>Table22452368910111213141516171819202122242345678910111213141516171819202122232526272829303132[[#This Row],[PEMBULATAN]]*O68</f>
        <v>123000</v>
      </c>
    </row>
    <row r="69" spans="1:16" ht="39" customHeight="1" x14ac:dyDescent="0.2">
      <c r="A69" s="93"/>
      <c r="B69" s="76"/>
      <c r="C69" s="90" t="s">
        <v>4134</v>
      </c>
      <c r="D69" s="79" t="s">
        <v>198</v>
      </c>
      <c r="E69" s="13">
        <v>44425</v>
      </c>
      <c r="F69" s="77" t="s">
        <v>3181</v>
      </c>
      <c r="G69" s="13">
        <v>44428</v>
      </c>
      <c r="H69" s="78" t="s">
        <v>3182</v>
      </c>
      <c r="I69" s="15">
        <v>92</v>
      </c>
      <c r="J69" s="15">
        <v>57</v>
      </c>
      <c r="K69" s="15">
        <v>26</v>
      </c>
      <c r="L69" s="15">
        <v>17</v>
      </c>
      <c r="M69" s="84">
        <v>34.085999999999999</v>
      </c>
      <c r="N69" s="73">
        <v>34</v>
      </c>
      <c r="O69" s="64">
        <v>3000</v>
      </c>
      <c r="P69" s="65">
        <f>Table22452368910111213141516171819202122242345678910111213141516171819202122232526272829303132[[#This Row],[PEMBULATAN]]*O69</f>
        <v>102000</v>
      </c>
    </row>
    <row r="70" spans="1:16" ht="39" customHeight="1" x14ac:dyDescent="0.2">
      <c r="A70" s="93"/>
      <c r="B70" s="76"/>
      <c r="C70" s="90" t="s">
        <v>4135</v>
      </c>
      <c r="D70" s="79" t="s">
        <v>198</v>
      </c>
      <c r="E70" s="13">
        <v>44425</v>
      </c>
      <c r="F70" s="77" t="s">
        <v>3181</v>
      </c>
      <c r="G70" s="13">
        <v>44428</v>
      </c>
      <c r="H70" s="78" t="s">
        <v>3182</v>
      </c>
      <c r="I70" s="15">
        <v>100</v>
      </c>
      <c r="J70" s="15">
        <v>60</v>
      </c>
      <c r="K70" s="15">
        <v>26</v>
      </c>
      <c r="L70" s="15">
        <v>15</v>
      </c>
      <c r="M70" s="84">
        <v>39</v>
      </c>
      <c r="N70" s="73">
        <v>39</v>
      </c>
      <c r="O70" s="64">
        <v>3000</v>
      </c>
      <c r="P70" s="65">
        <f>Table22452368910111213141516171819202122242345678910111213141516171819202122232526272829303132[[#This Row],[PEMBULATAN]]*O70</f>
        <v>117000</v>
      </c>
    </row>
    <row r="71" spans="1:16" ht="39" customHeight="1" x14ac:dyDescent="0.2">
      <c r="A71" s="93"/>
      <c r="B71" s="76"/>
      <c r="C71" s="90" t="s">
        <v>4136</v>
      </c>
      <c r="D71" s="79" t="s">
        <v>198</v>
      </c>
      <c r="E71" s="13">
        <v>44425</v>
      </c>
      <c r="F71" s="77" t="s">
        <v>3181</v>
      </c>
      <c r="G71" s="13">
        <v>44428</v>
      </c>
      <c r="H71" s="78" t="s">
        <v>3182</v>
      </c>
      <c r="I71" s="15">
        <v>92</v>
      </c>
      <c r="J71" s="15">
        <v>50</v>
      </c>
      <c r="K71" s="15">
        <v>33</v>
      </c>
      <c r="L71" s="15">
        <v>20</v>
      </c>
      <c r="M71" s="84">
        <v>37.950000000000003</v>
      </c>
      <c r="N71" s="73">
        <v>38</v>
      </c>
      <c r="O71" s="64">
        <v>3000</v>
      </c>
      <c r="P71" s="65">
        <f>Table22452368910111213141516171819202122242345678910111213141516171819202122232526272829303132[[#This Row],[PEMBULATAN]]*O71</f>
        <v>114000</v>
      </c>
    </row>
    <row r="72" spans="1:16" ht="39" customHeight="1" x14ac:dyDescent="0.2">
      <c r="A72" s="93"/>
      <c r="B72" s="76"/>
      <c r="C72" s="90" t="s">
        <v>4137</v>
      </c>
      <c r="D72" s="79" t="s">
        <v>198</v>
      </c>
      <c r="E72" s="13">
        <v>44425</v>
      </c>
      <c r="F72" s="77" t="s">
        <v>3181</v>
      </c>
      <c r="G72" s="13">
        <v>44428</v>
      </c>
      <c r="H72" s="78" t="s">
        <v>3182</v>
      </c>
      <c r="I72" s="15">
        <v>56</v>
      </c>
      <c r="J72" s="15">
        <v>42</v>
      </c>
      <c r="K72" s="15">
        <v>23</v>
      </c>
      <c r="L72" s="15">
        <v>7</v>
      </c>
      <c r="M72" s="84">
        <v>13.523999999999999</v>
      </c>
      <c r="N72" s="73">
        <v>14</v>
      </c>
      <c r="O72" s="64">
        <v>3000</v>
      </c>
      <c r="P72" s="65">
        <f>Table22452368910111213141516171819202122242345678910111213141516171819202122232526272829303132[[#This Row],[PEMBULATAN]]*O72</f>
        <v>42000</v>
      </c>
    </row>
    <row r="73" spans="1:16" ht="39" customHeight="1" x14ac:dyDescent="0.2">
      <c r="A73" s="93"/>
      <c r="B73" s="76"/>
      <c r="C73" s="90" t="s">
        <v>4138</v>
      </c>
      <c r="D73" s="79" t="s">
        <v>198</v>
      </c>
      <c r="E73" s="13">
        <v>44425</v>
      </c>
      <c r="F73" s="77" t="s">
        <v>3181</v>
      </c>
      <c r="G73" s="13">
        <v>44428</v>
      </c>
      <c r="H73" s="78" t="s">
        <v>3182</v>
      </c>
      <c r="I73" s="15">
        <v>54</v>
      </c>
      <c r="J73" s="15">
        <v>49</v>
      </c>
      <c r="K73" s="15">
        <v>7</v>
      </c>
      <c r="L73" s="15">
        <v>2</v>
      </c>
      <c r="M73" s="84">
        <v>4.6304999999999996</v>
      </c>
      <c r="N73" s="73">
        <v>5</v>
      </c>
      <c r="O73" s="64">
        <v>3000</v>
      </c>
      <c r="P73" s="65">
        <f>Table22452368910111213141516171819202122242345678910111213141516171819202122232526272829303132[[#This Row],[PEMBULATAN]]*O73</f>
        <v>15000</v>
      </c>
    </row>
    <row r="74" spans="1:16" ht="39" customHeight="1" x14ac:dyDescent="0.2">
      <c r="A74" s="93"/>
      <c r="B74" s="76"/>
      <c r="C74" s="90" t="s">
        <v>4139</v>
      </c>
      <c r="D74" s="79" t="s">
        <v>198</v>
      </c>
      <c r="E74" s="13">
        <v>44425</v>
      </c>
      <c r="F74" s="77" t="s">
        <v>3181</v>
      </c>
      <c r="G74" s="13">
        <v>44428</v>
      </c>
      <c r="H74" s="78" t="s">
        <v>3182</v>
      </c>
      <c r="I74" s="15">
        <v>52</v>
      </c>
      <c r="J74" s="15">
        <v>34</v>
      </c>
      <c r="K74" s="15">
        <v>40</v>
      </c>
      <c r="L74" s="15">
        <v>10</v>
      </c>
      <c r="M74" s="84">
        <v>17.68</v>
      </c>
      <c r="N74" s="73">
        <v>18</v>
      </c>
      <c r="O74" s="64">
        <v>3000</v>
      </c>
      <c r="P74" s="65">
        <f>Table22452368910111213141516171819202122242345678910111213141516171819202122232526272829303132[[#This Row],[PEMBULATAN]]*O74</f>
        <v>54000</v>
      </c>
    </row>
    <row r="75" spans="1:16" ht="39" customHeight="1" x14ac:dyDescent="0.2">
      <c r="A75" s="93"/>
      <c r="B75" s="76"/>
      <c r="C75" s="90" t="s">
        <v>4140</v>
      </c>
      <c r="D75" s="79" t="s">
        <v>198</v>
      </c>
      <c r="E75" s="13">
        <v>44425</v>
      </c>
      <c r="F75" s="77" t="s">
        <v>3181</v>
      </c>
      <c r="G75" s="13">
        <v>44428</v>
      </c>
      <c r="H75" s="78" t="s">
        <v>3182</v>
      </c>
      <c r="I75" s="15">
        <v>61</v>
      </c>
      <c r="J75" s="15">
        <v>49</v>
      </c>
      <c r="K75" s="15">
        <v>31</v>
      </c>
      <c r="L75" s="15">
        <v>38</v>
      </c>
      <c r="M75" s="84">
        <v>23.164750000000002</v>
      </c>
      <c r="N75" s="73">
        <v>38</v>
      </c>
      <c r="O75" s="64">
        <v>3000</v>
      </c>
      <c r="P75" s="65">
        <f>Table22452368910111213141516171819202122242345678910111213141516171819202122232526272829303132[[#This Row],[PEMBULATAN]]*O75</f>
        <v>114000</v>
      </c>
    </row>
    <row r="76" spans="1:16" ht="39" customHeight="1" x14ac:dyDescent="0.2">
      <c r="A76" s="93"/>
      <c r="B76" s="76"/>
      <c r="C76" s="90" t="s">
        <v>4141</v>
      </c>
      <c r="D76" s="79" t="s">
        <v>198</v>
      </c>
      <c r="E76" s="13">
        <v>44425</v>
      </c>
      <c r="F76" s="77" t="s">
        <v>3181</v>
      </c>
      <c r="G76" s="13">
        <v>44428</v>
      </c>
      <c r="H76" s="78" t="s">
        <v>3182</v>
      </c>
      <c r="I76" s="15">
        <v>49</v>
      </c>
      <c r="J76" s="15">
        <v>47</v>
      </c>
      <c r="K76" s="15">
        <v>12</v>
      </c>
      <c r="L76" s="15">
        <v>4</v>
      </c>
      <c r="M76" s="84">
        <v>6.9089999999999998</v>
      </c>
      <c r="N76" s="73">
        <v>7</v>
      </c>
      <c r="O76" s="64">
        <v>3000</v>
      </c>
      <c r="P76" s="65">
        <f>Table22452368910111213141516171819202122242345678910111213141516171819202122232526272829303132[[#This Row],[PEMBULATAN]]*O76</f>
        <v>21000</v>
      </c>
    </row>
    <row r="77" spans="1:16" ht="39" customHeight="1" x14ac:dyDescent="0.2">
      <c r="A77" s="93"/>
      <c r="B77" s="76"/>
      <c r="C77" s="74" t="s">
        <v>4142</v>
      </c>
      <c r="D77" s="79" t="s">
        <v>198</v>
      </c>
      <c r="E77" s="13">
        <v>44425</v>
      </c>
      <c r="F77" s="77" t="s">
        <v>3181</v>
      </c>
      <c r="G77" s="13">
        <v>44428</v>
      </c>
      <c r="H77" s="78" t="s">
        <v>3182</v>
      </c>
      <c r="I77" s="15">
        <v>103</v>
      </c>
      <c r="J77" s="15">
        <v>20</v>
      </c>
      <c r="K77" s="15">
        <v>16</v>
      </c>
      <c r="L77" s="15">
        <v>4</v>
      </c>
      <c r="M77" s="84">
        <v>8.24</v>
      </c>
      <c r="N77" s="73">
        <v>8</v>
      </c>
      <c r="O77" s="64">
        <v>3000</v>
      </c>
      <c r="P77" s="65">
        <f>Table22452368910111213141516171819202122242345678910111213141516171819202122232526272829303132[[#This Row],[PEMBULATAN]]*O77</f>
        <v>24000</v>
      </c>
    </row>
    <row r="78" spans="1:16" ht="39" customHeight="1" x14ac:dyDescent="0.2">
      <c r="A78" s="93"/>
      <c r="B78" s="76"/>
      <c r="C78" s="74" t="s">
        <v>4143</v>
      </c>
      <c r="D78" s="79" t="s">
        <v>198</v>
      </c>
      <c r="E78" s="13">
        <v>44425</v>
      </c>
      <c r="F78" s="77" t="s">
        <v>3181</v>
      </c>
      <c r="G78" s="13">
        <v>44428</v>
      </c>
      <c r="H78" s="78" t="s">
        <v>3182</v>
      </c>
      <c r="I78" s="15">
        <v>105</v>
      </c>
      <c r="J78" s="15">
        <v>35</v>
      </c>
      <c r="K78" s="15">
        <v>7</v>
      </c>
      <c r="L78" s="15">
        <v>3</v>
      </c>
      <c r="M78" s="84">
        <v>6.4312500000000004</v>
      </c>
      <c r="N78" s="73">
        <v>7</v>
      </c>
      <c r="O78" s="64">
        <v>3000</v>
      </c>
      <c r="P78" s="65">
        <f>Table22452368910111213141516171819202122242345678910111213141516171819202122232526272829303132[[#This Row],[PEMBULATAN]]*O78</f>
        <v>21000</v>
      </c>
    </row>
    <row r="79" spans="1:16" ht="39" customHeight="1" x14ac:dyDescent="0.2">
      <c r="A79" s="93"/>
      <c r="B79" s="76"/>
      <c r="C79" s="74" t="s">
        <v>4144</v>
      </c>
      <c r="D79" s="79" t="s">
        <v>198</v>
      </c>
      <c r="E79" s="13">
        <v>44425</v>
      </c>
      <c r="F79" s="77" t="s">
        <v>3181</v>
      </c>
      <c r="G79" s="13">
        <v>44428</v>
      </c>
      <c r="H79" s="78" t="s">
        <v>3182</v>
      </c>
      <c r="I79" s="15">
        <v>124</v>
      </c>
      <c r="J79" s="15">
        <v>7</v>
      </c>
      <c r="K79" s="15">
        <v>7</v>
      </c>
      <c r="L79" s="15">
        <v>1</v>
      </c>
      <c r="M79" s="84">
        <v>1.5189999999999999</v>
      </c>
      <c r="N79" s="73">
        <v>2</v>
      </c>
      <c r="O79" s="64">
        <v>3000</v>
      </c>
      <c r="P79" s="65">
        <f>Table22452368910111213141516171819202122242345678910111213141516171819202122232526272829303132[[#This Row],[PEMBULATAN]]*O79</f>
        <v>6000</v>
      </c>
    </row>
    <row r="80" spans="1:16" ht="39" customHeight="1" x14ac:dyDescent="0.2">
      <c r="A80" s="93"/>
      <c r="B80" s="76"/>
      <c r="C80" s="74" t="s">
        <v>4145</v>
      </c>
      <c r="D80" s="79" t="s">
        <v>198</v>
      </c>
      <c r="E80" s="13">
        <v>44425</v>
      </c>
      <c r="F80" s="77" t="s">
        <v>3181</v>
      </c>
      <c r="G80" s="13">
        <v>44428</v>
      </c>
      <c r="H80" s="78" t="s">
        <v>3182</v>
      </c>
      <c r="I80" s="15">
        <v>93</v>
      </c>
      <c r="J80" s="15">
        <v>52</v>
      </c>
      <c r="K80" s="15">
        <v>32</v>
      </c>
      <c r="L80" s="15">
        <v>14</v>
      </c>
      <c r="M80" s="84">
        <v>38.688000000000002</v>
      </c>
      <c r="N80" s="73">
        <v>39</v>
      </c>
      <c r="O80" s="64">
        <v>3000</v>
      </c>
      <c r="P80" s="65">
        <f>Table22452368910111213141516171819202122242345678910111213141516171819202122232526272829303132[[#This Row],[PEMBULATAN]]*O80</f>
        <v>117000</v>
      </c>
    </row>
    <row r="81" spans="1:16" ht="39" customHeight="1" x14ac:dyDescent="0.2">
      <c r="A81" s="123"/>
      <c r="B81" s="92"/>
      <c r="C81" s="74" t="s">
        <v>4146</v>
      </c>
      <c r="D81" s="79" t="s">
        <v>198</v>
      </c>
      <c r="E81" s="13">
        <v>44425</v>
      </c>
      <c r="F81" s="77" t="s">
        <v>3181</v>
      </c>
      <c r="G81" s="13">
        <v>44428</v>
      </c>
      <c r="H81" s="78" t="s">
        <v>3182</v>
      </c>
      <c r="I81" s="15">
        <v>47</v>
      </c>
      <c r="J81" s="15">
        <v>36</v>
      </c>
      <c r="K81" s="15">
        <v>12</v>
      </c>
      <c r="L81" s="15">
        <v>2</v>
      </c>
      <c r="M81" s="84">
        <v>5.0759999999999996</v>
      </c>
      <c r="N81" s="73">
        <v>5</v>
      </c>
      <c r="O81" s="64">
        <v>3000</v>
      </c>
      <c r="P81" s="65">
        <f>Table22452368910111213141516171819202122242345678910111213141516171819202122232526272829303132[[#This Row],[PEMBULATAN]]*O81</f>
        <v>15000</v>
      </c>
    </row>
    <row r="82" spans="1:16" ht="39" customHeight="1" x14ac:dyDescent="0.2">
      <c r="A82" s="93"/>
      <c r="B82" s="76"/>
      <c r="C82" s="124" t="s">
        <v>4147</v>
      </c>
      <c r="D82" s="114" t="s">
        <v>198</v>
      </c>
      <c r="E82" s="115">
        <v>44425</v>
      </c>
      <c r="F82" s="116" t="s">
        <v>3181</v>
      </c>
      <c r="G82" s="115">
        <v>44428</v>
      </c>
      <c r="H82" s="117" t="s">
        <v>3182</v>
      </c>
      <c r="I82" s="118">
        <v>100</v>
      </c>
      <c r="J82" s="118">
        <v>56</v>
      </c>
      <c r="K82" s="118">
        <v>25</v>
      </c>
      <c r="L82" s="118">
        <v>17</v>
      </c>
      <c r="M82" s="119">
        <v>35</v>
      </c>
      <c r="N82" s="120">
        <v>35</v>
      </c>
      <c r="O82" s="121">
        <v>3000</v>
      </c>
      <c r="P82" s="122">
        <f>Table22452368910111213141516171819202122242345678910111213141516171819202122232526272829303132[[#This Row],[PEMBULATAN]]*O82</f>
        <v>105000</v>
      </c>
    </row>
    <row r="83" spans="1:16" ht="39" customHeight="1" x14ac:dyDescent="0.2">
      <c r="A83" s="93"/>
      <c r="B83" s="76"/>
      <c r="C83" s="74" t="s">
        <v>4148</v>
      </c>
      <c r="D83" s="79" t="s">
        <v>198</v>
      </c>
      <c r="E83" s="13">
        <v>44425</v>
      </c>
      <c r="F83" s="77" t="s">
        <v>3181</v>
      </c>
      <c r="G83" s="13">
        <v>44428</v>
      </c>
      <c r="H83" s="78" t="s">
        <v>3182</v>
      </c>
      <c r="I83" s="15">
        <v>101</v>
      </c>
      <c r="J83" s="15">
        <v>62</v>
      </c>
      <c r="K83" s="15">
        <v>31</v>
      </c>
      <c r="L83" s="15">
        <v>24</v>
      </c>
      <c r="M83" s="84">
        <v>48.530500000000004</v>
      </c>
      <c r="N83" s="73">
        <v>49</v>
      </c>
      <c r="O83" s="64">
        <v>3000</v>
      </c>
      <c r="P83" s="65">
        <f>Table22452368910111213141516171819202122242345678910111213141516171819202122232526272829303132[[#This Row],[PEMBULATAN]]*O83</f>
        <v>147000</v>
      </c>
    </row>
    <row r="84" spans="1:16" ht="39" customHeight="1" x14ac:dyDescent="0.2">
      <c r="A84" s="93"/>
      <c r="B84" s="76"/>
      <c r="C84" s="74" t="s">
        <v>4149</v>
      </c>
      <c r="D84" s="79" t="s">
        <v>198</v>
      </c>
      <c r="E84" s="13">
        <v>44425</v>
      </c>
      <c r="F84" s="77" t="s">
        <v>3181</v>
      </c>
      <c r="G84" s="13">
        <v>44428</v>
      </c>
      <c r="H84" s="78" t="s">
        <v>3182</v>
      </c>
      <c r="I84" s="15">
        <v>87</v>
      </c>
      <c r="J84" s="15">
        <v>60</v>
      </c>
      <c r="K84" s="15">
        <v>15</v>
      </c>
      <c r="L84" s="15">
        <v>10</v>
      </c>
      <c r="M84" s="84">
        <v>19.574999999999999</v>
      </c>
      <c r="N84" s="73">
        <v>20</v>
      </c>
      <c r="O84" s="64">
        <v>3000</v>
      </c>
      <c r="P84" s="65">
        <f>Table22452368910111213141516171819202122242345678910111213141516171819202122232526272829303132[[#This Row],[PEMBULATAN]]*O84</f>
        <v>60000</v>
      </c>
    </row>
    <row r="85" spans="1:16" ht="39" customHeight="1" x14ac:dyDescent="0.2">
      <c r="A85" s="93"/>
      <c r="B85" s="76"/>
      <c r="C85" s="74" t="s">
        <v>4150</v>
      </c>
      <c r="D85" s="79" t="s">
        <v>198</v>
      </c>
      <c r="E85" s="13">
        <v>44425</v>
      </c>
      <c r="F85" s="77" t="s">
        <v>3181</v>
      </c>
      <c r="G85" s="13">
        <v>44428</v>
      </c>
      <c r="H85" s="78" t="s">
        <v>3182</v>
      </c>
      <c r="I85" s="15">
        <v>92</v>
      </c>
      <c r="J85" s="15">
        <v>53</v>
      </c>
      <c r="K85" s="15">
        <v>40</v>
      </c>
      <c r="L85" s="15">
        <v>23</v>
      </c>
      <c r="M85" s="84">
        <v>48.76</v>
      </c>
      <c r="N85" s="73">
        <v>49</v>
      </c>
      <c r="O85" s="64">
        <v>3000</v>
      </c>
      <c r="P85" s="65">
        <f>Table22452368910111213141516171819202122242345678910111213141516171819202122232526272829303132[[#This Row],[PEMBULATAN]]*O85</f>
        <v>147000</v>
      </c>
    </row>
    <row r="86" spans="1:16" ht="39" customHeight="1" x14ac:dyDescent="0.2">
      <c r="A86" s="93"/>
      <c r="B86" s="76"/>
      <c r="C86" s="74" t="s">
        <v>4151</v>
      </c>
      <c r="D86" s="79" t="s">
        <v>198</v>
      </c>
      <c r="E86" s="13">
        <v>44425</v>
      </c>
      <c r="F86" s="77" t="s">
        <v>3181</v>
      </c>
      <c r="G86" s="13">
        <v>44428</v>
      </c>
      <c r="H86" s="78" t="s">
        <v>3182</v>
      </c>
      <c r="I86" s="15">
        <v>93</v>
      </c>
      <c r="J86" s="15">
        <v>60</v>
      </c>
      <c r="K86" s="15">
        <v>22</v>
      </c>
      <c r="L86" s="15">
        <v>28</v>
      </c>
      <c r="M86" s="84">
        <v>30.69</v>
      </c>
      <c r="N86" s="73">
        <v>31</v>
      </c>
      <c r="O86" s="64">
        <v>3000</v>
      </c>
      <c r="P86" s="65">
        <f>Table22452368910111213141516171819202122242345678910111213141516171819202122232526272829303132[[#This Row],[PEMBULATAN]]*O86</f>
        <v>93000</v>
      </c>
    </row>
    <row r="87" spans="1:16" ht="39" customHeight="1" x14ac:dyDescent="0.2">
      <c r="A87" s="93"/>
      <c r="B87" s="76"/>
      <c r="C87" s="74" t="s">
        <v>4152</v>
      </c>
      <c r="D87" s="79" t="s">
        <v>198</v>
      </c>
      <c r="E87" s="13">
        <v>44425</v>
      </c>
      <c r="F87" s="77" t="s">
        <v>3181</v>
      </c>
      <c r="G87" s="13">
        <v>44428</v>
      </c>
      <c r="H87" s="78" t="s">
        <v>3182</v>
      </c>
      <c r="I87" s="15">
        <v>102</v>
      </c>
      <c r="J87" s="15">
        <v>57</v>
      </c>
      <c r="K87" s="15">
        <v>30</v>
      </c>
      <c r="L87" s="15">
        <v>21</v>
      </c>
      <c r="M87" s="84">
        <v>43.604999999999997</v>
      </c>
      <c r="N87" s="73">
        <v>44</v>
      </c>
      <c r="O87" s="64">
        <v>3000</v>
      </c>
      <c r="P87" s="65">
        <f>Table22452368910111213141516171819202122242345678910111213141516171819202122232526272829303132[[#This Row],[PEMBULATAN]]*O87</f>
        <v>132000</v>
      </c>
    </row>
    <row r="88" spans="1:16" ht="39" customHeight="1" x14ac:dyDescent="0.2">
      <c r="A88" s="93"/>
      <c r="B88" s="76"/>
      <c r="C88" s="74" t="s">
        <v>4153</v>
      </c>
      <c r="D88" s="79" t="s">
        <v>198</v>
      </c>
      <c r="E88" s="13">
        <v>44425</v>
      </c>
      <c r="F88" s="77" t="s">
        <v>3181</v>
      </c>
      <c r="G88" s="13">
        <v>44428</v>
      </c>
      <c r="H88" s="78" t="s">
        <v>3182</v>
      </c>
      <c r="I88" s="15">
        <v>103</v>
      </c>
      <c r="J88" s="15">
        <v>60</v>
      </c>
      <c r="K88" s="15">
        <v>32</v>
      </c>
      <c r="L88" s="15">
        <v>28</v>
      </c>
      <c r="M88" s="84">
        <v>49.44</v>
      </c>
      <c r="N88" s="73">
        <v>50</v>
      </c>
      <c r="O88" s="64">
        <v>3000</v>
      </c>
      <c r="P88" s="65">
        <f>Table22452368910111213141516171819202122242345678910111213141516171819202122232526272829303132[[#This Row],[PEMBULATAN]]*O88</f>
        <v>150000</v>
      </c>
    </row>
    <row r="89" spans="1:16" ht="39" customHeight="1" x14ac:dyDescent="0.2">
      <c r="A89" s="93"/>
      <c r="B89" s="76"/>
      <c r="C89" s="74" t="s">
        <v>4154</v>
      </c>
      <c r="D89" s="79" t="s">
        <v>198</v>
      </c>
      <c r="E89" s="13">
        <v>44425</v>
      </c>
      <c r="F89" s="77" t="s">
        <v>3181</v>
      </c>
      <c r="G89" s="13">
        <v>44428</v>
      </c>
      <c r="H89" s="78" t="s">
        <v>3182</v>
      </c>
      <c r="I89" s="15">
        <v>20</v>
      </c>
      <c r="J89" s="15">
        <v>20</v>
      </c>
      <c r="K89" s="15">
        <v>10</v>
      </c>
      <c r="L89" s="15">
        <v>1</v>
      </c>
      <c r="M89" s="84">
        <v>1</v>
      </c>
      <c r="N89" s="73">
        <v>1</v>
      </c>
      <c r="O89" s="64">
        <v>3000</v>
      </c>
      <c r="P89" s="65">
        <f>Table22452368910111213141516171819202122242345678910111213141516171819202122232526272829303132[[#This Row],[PEMBULATAN]]*O89</f>
        <v>3000</v>
      </c>
    </row>
    <row r="90" spans="1:16" ht="39" customHeight="1" x14ac:dyDescent="0.2">
      <c r="A90" s="93"/>
      <c r="B90" s="76"/>
      <c r="C90" s="74" t="s">
        <v>4155</v>
      </c>
      <c r="D90" s="79" t="s">
        <v>198</v>
      </c>
      <c r="E90" s="13">
        <v>44425</v>
      </c>
      <c r="F90" s="77" t="s">
        <v>3181</v>
      </c>
      <c r="G90" s="13">
        <v>44428</v>
      </c>
      <c r="H90" s="78" t="s">
        <v>3182</v>
      </c>
      <c r="I90" s="15">
        <v>106</v>
      </c>
      <c r="J90" s="15">
        <v>60</v>
      </c>
      <c r="K90" s="15">
        <v>31</v>
      </c>
      <c r="L90" s="15">
        <v>22</v>
      </c>
      <c r="M90" s="84">
        <v>49.29</v>
      </c>
      <c r="N90" s="73">
        <v>49</v>
      </c>
      <c r="O90" s="64">
        <v>3000</v>
      </c>
      <c r="P90" s="65">
        <f>Table22452368910111213141516171819202122242345678910111213141516171819202122232526272829303132[[#This Row],[PEMBULATAN]]*O90</f>
        <v>147000</v>
      </c>
    </row>
    <row r="91" spans="1:16" ht="39" customHeight="1" x14ac:dyDescent="0.2">
      <c r="A91" s="93"/>
      <c r="B91" s="76"/>
      <c r="C91" s="74" t="s">
        <v>4156</v>
      </c>
      <c r="D91" s="79" t="s">
        <v>198</v>
      </c>
      <c r="E91" s="13">
        <v>44425</v>
      </c>
      <c r="F91" s="77" t="s">
        <v>3181</v>
      </c>
      <c r="G91" s="13">
        <v>44428</v>
      </c>
      <c r="H91" s="78" t="s">
        <v>3182</v>
      </c>
      <c r="I91" s="15">
        <v>102</v>
      </c>
      <c r="J91" s="15">
        <v>63</v>
      </c>
      <c r="K91" s="15">
        <v>30</v>
      </c>
      <c r="L91" s="15">
        <v>18</v>
      </c>
      <c r="M91" s="84">
        <v>48.195</v>
      </c>
      <c r="N91" s="73">
        <v>48</v>
      </c>
      <c r="O91" s="64">
        <v>3000</v>
      </c>
      <c r="P91" s="65">
        <f>Table22452368910111213141516171819202122242345678910111213141516171819202122232526272829303132[[#This Row],[PEMBULATAN]]*O91</f>
        <v>144000</v>
      </c>
    </row>
    <row r="92" spans="1:16" ht="39" customHeight="1" x14ac:dyDescent="0.2">
      <c r="A92" s="93"/>
      <c r="B92" s="76"/>
      <c r="C92" s="74" t="s">
        <v>4157</v>
      </c>
      <c r="D92" s="79" t="s">
        <v>198</v>
      </c>
      <c r="E92" s="13">
        <v>44425</v>
      </c>
      <c r="F92" s="77" t="s">
        <v>3181</v>
      </c>
      <c r="G92" s="13">
        <v>44428</v>
      </c>
      <c r="H92" s="78" t="s">
        <v>3182</v>
      </c>
      <c r="I92" s="15">
        <v>90</v>
      </c>
      <c r="J92" s="15">
        <v>60</v>
      </c>
      <c r="K92" s="15">
        <v>29</v>
      </c>
      <c r="L92" s="15">
        <v>13</v>
      </c>
      <c r="M92" s="84">
        <v>39.15</v>
      </c>
      <c r="N92" s="73">
        <v>39</v>
      </c>
      <c r="O92" s="64">
        <v>3000</v>
      </c>
      <c r="P92" s="65">
        <f>Table22452368910111213141516171819202122242345678910111213141516171819202122232526272829303132[[#This Row],[PEMBULATAN]]*O92</f>
        <v>117000</v>
      </c>
    </row>
    <row r="93" spans="1:16" ht="39" customHeight="1" x14ac:dyDescent="0.2">
      <c r="A93" s="93"/>
      <c r="B93" s="76"/>
      <c r="C93" s="74" t="s">
        <v>4158</v>
      </c>
      <c r="D93" s="79" t="s">
        <v>198</v>
      </c>
      <c r="E93" s="13">
        <v>44425</v>
      </c>
      <c r="F93" s="77" t="s">
        <v>3181</v>
      </c>
      <c r="G93" s="13">
        <v>44428</v>
      </c>
      <c r="H93" s="78" t="s">
        <v>3182</v>
      </c>
      <c r="I93" s="15">
        <v>102</v>
      </c>
      <c r="J93" s="15">
        <v>61</v>
      </c>
      <c r="K93" s="15">
        <v>34</v>
      </c>
      <c r="L93" s="15">
        <v>21</v>
      </c>
      <c r="M93" s="84">
        <v>52.887</v>
      </c>
      <c r="N93" s="73">
        <v>53</v>
      </c>
      <c r="O93" s="64">
        <v>3000</v>
      </c>
      <c r="P93" s="65">
        <f>Table22452368910111213141516171819202122242345678910111213141516171819202122232526272829303132[[#This Row],[PEMBULATAN]]*O93</f>
        <v>159000</v>
      </c>
    </row>
    <row r="94" spans="1:16" ht="39" customHeight="1" x14ac:dyDescent="0.2">
      <c r="A94" s="93"/>
      <c r="B94" s="76"/>
      <c r="C94" s="74" t="s">
        <v>4159</v>
      </c>
      <c r="D94" s="79" t="s">
        <v>198</v>
      </c>
      <c r="E94" s="13">
        <v>44425</v>
      </c>
      <c r="F94" s="77" t="s">
        <v>3181</v>
      </c>
      <c r="G94" s="13">
        <v>44428</v>
      </c>
      <c r="H94" s="78" t="s">
        <v>3182</v>
      </c>
      <c r="I94" s="15">
        <v>94</v>
      </c>
      <c r="J94" s="15">
        <v>60</v>
      </c>
      <c r="K94" s="15">
        <v>33</v>
      </c>
      <c r="L94" s="15">
        <v>21</v>
      </c>
      <c r="M94" s="84">
        <v>46.53</v>
      </c>
      <c r="N94" s="73">
        <v>47</v>
      </c>
      <c r="O94" s="64">
        <v>3000</v>
      </c>
      <c r="P94" s="65">
        <f>Table22452368910111213141516171819202122242345678910111213141516171819202122232526272829303132[[#This Row],[PEMBULATAN]]*O94</f>
        <v>141000</v>
      </c>
    </row>
    <row r="95" spans="1:16" ht="39" customHeight="1" x14ac:dyDescent="0.2">
      <c r="A95" s="93"/>
      <c r="B95" s="76"/>
      <c r="C95" s="74" t="s">
        <v>4160</v>
      </c>
      <c r="D95" s="79" t="s">
        <v>198</v>
      </c>
      <c r="E95" s="13">
        <v>44425</v>
      </c>
      <c r="F95" s="77" t="s">
        <v>3181</v>
      </c>
      <c r="G95" s="13">
        <v>44428</v>
      </c>
      <c r="H95" s="78" t="s">
        <v>3182</v>
      </c>
      <c r="I95" s="15">
        <v>89</v>
      </c>
      <c r="J95" s="15">
        <v>58</v>
      </c>
      <c r="K95" s="15">
        <v>27</v>
      </c>
      <c r="L95" s="15">
        <v>22</v>
      </c>
      <c r="M95" s="84">
        <v>34.843499999999999</v>
      </c>
      <c r="N95" s="73">
        <v>35</v>
      </c>
      <c r="O95" s="64">
        <v>3000</v>
      </c>
      <c r="P95" s="65">
        <f>Table22452368910111213141516171819202122242345678910111213141516171819202122232526272829303132[[#This Row],[PEMBULATAN]]*O95</f>
        <v>105000</v>
      </c>
    </row>
    <row r="96" spans="1:16" ht="39" customHeight="1" x14ac:dyDescent="0.2">
      <c r="A96" s="93"/>
      <c r="B96" s="76"/>
      <c r="C96" s="74" t="s">
        <v>4161</v>
      </c>
      <c r="D96" s="79" t="s">
        <v>198</v>
      </c>
      <c r="E96" s="13">
        <v>44425</v>
      </c>
      <c r="F96" s="77" t="s">
        <v>3181</v>
      </c>
      <c r="G96" s="13">
        <v>44428</v>
      </c>
      <c r="H96" s="78" t="s">
        <v>3182</v>
      </c>
      <c r="I96" s="15">
        <v>101</v>
      </c>
      <c r="J96" s="15">
        <v>51</v>
      </c>
      <c r="K96" s="15">
        <v>30</v>
      </c>
      <c r="L96" s="15">
        <v>24</v>
      </c>
      <c r="M96" s="84">
        <v>38.6325</v>
      </c>
      <c r="N96" s="73">
        <v>39</v>
      </c>
      <c r="O96" s="64">
        <v>3000</v>
      </c>
      <c r="P96" s="65">
        <f>Table22452368910111213141516171819202122242345678910111213141516171819202122232526272829303132[[#This Row],[PEMBULATAN]]*O96</f>
        <v>117000</v>
      </c>
    </row>
    <row r="97" spans="1:16" ht="39" customHeight="1" x14ac:dyDescent="0.2">
      <c r="A97" s="93"/>
      <c r="B97" s="76"/>
      <c r="C97" s="74" t="s">
        <v>4162</v>
      </c>
      <c r="D97" s="79" t="s">
        <v>198</v>
      </c>
      <c r="E97" s="13">
        <v>44425</v>
      </c>
      <c r="F97" s="77" t="s">
        <v>3181</v>
      </c>
      <c r="G97" s="13">
        <v>44428</v>
      </c>
      <c r="H97" s="78" t="s">
        <v>3182</v>
      </c>
      <c r="I97" s="15">
        <v>101</v>
      </c>
      <c r="J97" s="15">
        <v>60</v>
      </c>
      <c r="K97" s="15">
        <v>35</v>
      </c>
      <c r="L97" s="15">
        <v>16</v>
      </c>
      <c r="M97" s="84">
        <v>53.024999999999999</v>
      </c>
      <c r="N97" s="73">
        <v>53</v>
      </c>
      <c r="O97" s="64">
        <v>3000</v>
      </c>
      <c r="P97" s="65">
        <f>Table22452368910111213141516171819202122242345678910111213141516171819202122232526272829303132[[#This Row],[PEMBULATAN]]*O97</f>
        <v>159000</v>
      </c>
    </row>
    <row r="98" spans="1:16" ht="39" customHeight="1" x14ac:dyDescent="0.2">
      <c r="A98" s="93"/>
      <c r="B98" s="76"/>
      <c r="C98" s="74" t="s">
        <v>4163</v>
      </c>
      <c r="D98" s="79" t="s">
        <v>198</v>
      </c>
      <c r="E98" s="13">
        <v>44425</v>
      </c>
      <c r="F98" s="77" t="s">
        <v>3181</v>
      </c>
      <c r="G98" s="13">
        <v>44428</v>
      </c>
      <c r="H98" s="78" t="s">
        <v>3182</v>
      </c>
      <c r="I98" s="15">
        <v>45</v>
      </c>
      <c r="J98" s="15">
        <v>53</v>
      </c>
      <c r="K98" s="15">
        <v>21</v>
      </c>
      <c r="L98" s="15">
        <v>2</v>
      </c>
      <c r="M98" s="84">
        <v>12.52125</v>
      </c>
      <c r="N98" s="73">
        <v>13</v>
      </c>
      <c r="O98" s="64">
        <v>3000</v>
      </c>
      <c r="P98" s="65">
        <f>Table22452368910111213141516171819202122242345678910111213141516171819202122232526272829303132[[#This Row],[PEMBULATAN]]*O98</f>
        <v>39000</v>
      </c>
    </row>
    <row r="99" spans="1:16" ht="39" customHeight="1" x14ac:dyDescent="0.2">
      <c r="A99" s="93"/>
      <c r="B99" s="76"/>
      <c r="C99" s="74" t="s">
        <v>4164</v>
      </c>
      <c r="D99" s="79" t="s">
        <v>198</v>
      </c>
      <c r="E99" s="13">
        <v>44425</v>
      </c>
      <c r="F99" s="77" t="s">
        <v>3181</v>
      </c>
      <c r="G99" s="13">
        <v>44428</v>
      </c>
      <c r="H99" s="78" t="s">
        <v>3182</v>
      </c>
      <c r="I99" s="15">
        <v>91</v>
      </c>
      <c r="J99" s="15">
        <v>55</v>
      </c>
      <c r="K99" s="15">
        <v>25</v>
      </c>
      <c r="L99" s="15">
        <v>19</v>
      </c>
      <c r="M99" s="84">
        <v>31.28125</v>
      </c>
      <c r="N99" s="73">
        <v>31</v>
      </c>
      <c r="O99" s="64">
        <v>3000</v>
      </c>
      <c r="P99" s="65">
        <f>Table22452368910111213141516171819202122242345678910111213141516171819202122232526272829303132[[#This Row],[PEMBULATAN]]*O99</f>
        <v>93000</v>
      </c>
    </row>
    <row r="100" spans="1:16" ht="39" customHeight="1" x14ac:dyDescent="0.2">
      <c r="A100" s="93"/>
      <c r="B100" s="76"/>
      <c r="C100" s="74" t="s">
        <v>4165</v>
      </c>
      <c r="D100" s="79" t="s">
        <v>198</v>
      </c>
      <c r="E100" s="13">
        <v>44425</v>
      </c>
      <c r="F100" s="77" t="s">
        <v>3181</v>
      </c>
      <c r="G100" s="13">
        <v>44428</v>
      </c>
      <c r="H100" s="78" t="s">
        <v>3182</v>
      </c>
      <c r="I100" s="15">
        <v>25</v>
      </c>
      <c r="J100" s="15">
        <v>16</v>
      </c>
      <c r="K100" s="15">
        <v>10</v>
      </c>
      <c r="L100" s="15">
        <v>23</v>
      </c>
      <c r="M100" s="84">
        <v>1</v>
      </c>
      <c r="N100" s="73">
        <v>23</v>
      </c>
      <c r="O100" s="64">
        <v>3000</v>
      </c>
      <c r="P100" s="65">
        <f>Table22452368910111213141516171819202122242345678910111213141516171819202122232526272829303132[[#This Row],[PEMBULATAN]]*O100</f>
        <v>69000</v>
      </c>
    </row>
    <row r="101" spans="1:16" ht="39" customHeight="1" x14ac:dyDescent="0.2">
      <c r="A101" s="93"/>
      <c r="B101" s="76"/>
      <c r="C101" s="74" t="s">
        <v>4166</v>
      </c>
      <c r="D101" s="79" t="s">
        <v>198</v>
      </c>
      <c r="E101" s="13">
        <v>44425</v>
      </c>
      <c r="F101" s="77" t="s">
        <v>3181</v>
      </c>
      <c r="G101" s="13">
        <v>44428</v>
      </c>
      <c r="H101" s="78" t="s">
        <v>3182</v>
      </c>
      <c r="I101" s="15">
        <v>25</v>
      </c>
      <c r="J101" s="15">
        <v>16</v>
      </c>
      <c r="K101" s="15">
        <v>10</v>
      </c>
      <c r="L101" s="15">
        <v>23</v>
      </c>
      <c r="M101" s="84">
        <v>1</v>
      </c>
      <c r="N101" s="73">
        <v>23</v>
      </c>
      <c r="O101" s="64">
        <v>3000</v>
      </c>
      <c r="P101" s="65">
        <f>Table22452368910111213141516171819202122242345678910111213141516171819202122232526272829303132[[#This Row],[PEMBULATAN]]*O101</f>
        <v>69000</v>
      </c>
    </row>
    <row r="102" spans="1:16" ht="39" customHeight="1" x14ac:dyDescent="0.2">
      <c r="A102" s="93"/>
      <c r="B102" s="76"/>
      <c r="C102" s="74" t="s">
        <v>4167</v>
      </c>
      <c r="D102" s="79" t="s">
        <v>198</v>
      </c>
      <c r="E102" s="13">
        <v>44425</v>
      </c>
      <c r="F102" s="77" t="s">
        <v>3181</v>
      </c>
      <c r="G102" s="13">
        <v>44428</v>
      </c>
      <c r="H102" s="78" t="s">
        <v>3182</v>
      </c>
      <c r="I102" s="15">
        <v>72</v>
      </c>
      <c r="J102" s="15">
        <v>42</v>
      </c>
      <c r="K102" s="15">
        <v>20</v>
      </c>
      <c r="L102" s="15">
        <v>4</v>
      </c>
      <c r="M102" s="84">
        <v>15.12</v>
      </c>
      <c r="N102" s="73">
        <v>15</v>
      </c>
      <c r="O102" s="64">
        <v>3000</v>
      </c>
      <c r="P102" s="65">
        <f>Table22452368910111213141516171819202122242345678910111213141516171819202122232526272829303132[[#This Row],[PEMBULATAN]]*O102</f>
        <v>45000</v>
      </c>
    </row>
    <row r="103" spans="1:16" ht="39" customHeight="1" x14ac:dyDescent="0.2">
      <c r="A103" s="93"/>
      <c r="B103" s="76"/>
      <c r="C103" s="74" t="s">
        <v>4168</v>
      </c>
      <c r="D103" s="79" t="s">
        <v>198</v>
      </c>
      <c r="E103" s="13">
        <v>44425</v>
      </c>
      <c r="F103" s="77" t="s">
        <v>3181</v>
      </c>
      <c r="G103" s="13">
        <v>44428</v>
      </c>
      <c r="H103" s="78" t="s">
        <v>3182</v>
      </c>
      <c r="I103" s="15">
        <v>50</v>
      </c>
      <c r="J103" s="15">
        <v>37</v>
      </c>
      <c r="K103" s="15">
        <v>21</v>
      </c>
      <c r="L103" s="15">
        <v>4</v>
      </c>
      <c r="M103" s="84">
        <v>9.7125000000000004</v>
      </c>
      <c r="N103" s="73">
        <v>10</v>
      </c>
      <c r="O103" s="64">
        <v>3000</v>
      </c>
      <c r="P103" s="65">
        <f>Table22452368910111213141516171819202122242345678910111213141516171819202122232526272829303132[[#This Row],[PEMBULATAN]]*O103</f>
        <v>30000</v>
      </c>
    </row>
    <row r="104" spans="1:16" ht="39" customHeight="1" x14ac:dyDescent="0.2">
      <c r="A104" s="93"/>
      <c r="B104" s="76"/>
      <c r="C104" s="74" t="s">
        <v>4169</v>
      </c>
      <c r="D104" s="79" t="s">
        <v>198</v>
      </c>
      <c r="E104" s="13">
        <v>44425</v>
      </c>
      <c r="F104" s="77" t="s">
        <v>3181</v>
      </c>
      <c r="G104" s="13">
        <v>44428</v>
      </c>
      <c r="H104" s="78" t="s">
        <v>3182</v>
      </c>
      <c r="I104" s="15">
        <v>90</v>
      </c>
      <c r="J104" s="15">
        <v>42</v>
      </c>
      <c r="K104" s="15">
        <v>20</v>
      </c>
      <c r="L104" s="15">
        <v>7</v>
      </c>
      <c r="M104" s="84">
        <v>18.899999999999999</v>
      </c>
      <c r="N104" s="73">
        <v>19</v>
      </c>
      <c r="O104" s="64">
        <v>3000</v>
      </c>
      <c r="P104" s="65">
        <f>Table22452368910111213141516171819202122242345678910111213141516171819202122232526272829303132[[#This Row],[PEMBULATAN]]*O104</f>
        <v>57000</v>
      </c>
    </row>
    <row r="105" spans="1:16" ht="39" customHeight="1" x14ac:dyDescent="0.2">
      <c r="A105" s="93"/>
      <c r="B105" s="76"/>
      <c r="C105" s="74" t="s">
        <v>4170</v>
      </c>
      <c r="D105" s="79" t="s">
        <v>198</v>
      </c>
      <c r="E105" s="13">
        <v>44425</v>
      </c>
      <c r="F105" s="77" t="s">
        <v>3181</v>
      </c>
      <c r="G105" s="13">
        <v>44428</v>
      </c>
      <c r="H105" s="78" t="s">
        <v>3182</v>
      </c>
      <c r="I105" s="15">
        <v>60</v>
      </c>
      <c r="J105" s="15">
        <v>40</v>
      </c>
      <c r="K105" s="15">
        <v>17</v>
      </c>
      <c r="L105" s="15">
        <v>6</v>
      </c>
      <c r="M105" s="84">
        <v>10.199999999999999</v>
      </c>
      <c r="N105" s="73">
        <v>10</v>
      </c>
      <c r="O105" s="64">
        <v>3000</v>
      </c>
      <c r="P105" s="65">
        <f>Table22452368910111213141516171819202122242345678910111213141516171819202122232526272829303132[[#This Row],[PEMBULATAN]]*O105</f>
        <v>30000</v>
      </c>
    </row>
    <row r="106" spans="1:16" ht="39" customHeight="1" x14ac:dyDescent="0.2">
      <c r="A106" s="93"/>
      <c r="B106" s="76"/>
      <c r="C106" s="74" t="s">
        <v>4171</v>
      </c>
      <c r="D106" s="79" t="s">
        <v>198</v>
      </c>
      <c r="E106" s="13">
        <v>44425</v>
      </c>
      <c r="F106" s="77" t="s">
        <v>3181</v>
      </c>
      <c r="G106" s="13">
        <v>44428</v>
      </c>
      <c r="H106" s="78" t="s">
        <v>3182</v>
      </c>
      <c r="I106" s="15">
        <v>60</v>
      </c>
      <c r="J106" s="15">
        <v>60</v>
      </c>
      <c r="K106" s="15">
        <v>12</v>
      </c>
      <c r="L106" s="15">
        <v>8</v>
      </c>
      <c r="M106" s="84">
        <v>10.8</v>
      </c>
      <c r="N106" s="73">
        <v>11</v>
      </c>
      <c r="O106" s="64">
        <v>3000</v>
      </c>
      <c r="P106" s="65">
        <f>Table22452368910111213141516171819202122242345678910111213141516171819202122232526272829303132[[#This Row],[PEMBULATAN]]*O106</f>
        <v>33000</v>
      </c>
    </row>
    <row r="107" spans="1:16" ht="39" customHeight="1" x14ac:dyDescent="0.2">
      <c r="A107" s="93"/>
      <c r="B107" s="76"/>
      <c r="C107" s="74" t="s">
        <v>4172</v>
      </c>
      <c r="D107" s="79" t="s">
        <v>198</v>
      </c>
      <c r="E107" s="13">
        <v>44425</v>
      </c>
      <c r="F107" s="77" t="s">
        <v>3181</v>
      </c>
      <c r="G107" s="13">
        <v>44428</v>
      </c>
      <c r="H107" s="78" t="s">
        <v>3182</v>
      </c>
      <c r="I107" s="15">
        <v>93</v>
      </c>
      <c r="J107" s="15">
        <v>61</v>
      </c>
      <c r="K107" s="15">
        <v>14</v>
      </c>
      <c r="L107" s="15">
        <v>11</v>
      </c>
      <c r="M107" s="84">
        <v>19.855499999999999</v>
      </c>
      <c r="N107" s="73">
        <v>20</v>
      </c>
      <c r="O107" s="64">
        <v>3000</v>
      </c>
      <c r="P107" s="65">
        <f>Table22452368910111213141516171819202122242345678910111213141516171819202122232526272829303132[[#This Row],[PEMBULATAN]]*O107</f>
        <v>60000</v>
      </c>
    </row>
    <row r="108" spans="1:16" ht="39" customHeight="1" x14ac:dyDescent="0.2">
      <c r="A108" s="93"/>
      <c r="B108" s="76"/>
      <c r="C108" s="74" t="s">
        <v>4173</v>
      </c>
      <c r="D108" s="79" t="s">
        <v>198</v>
      </c>
      <c r="E108" s="13">
        <v>44425</v>
      </c>
      <c r="F108" s="77" t="s">
        <v>3181</v>
      </c>
      <c r="G108" s="13">
        <v>44428</v>
      </c>
      <c r="H108" s="78" t="s">
        <v>3182</v>
      </c>
      <c r="I108" s="15">
        <v>80</v>
      </c>
      <c r="J108" s="15">
        <v>61</v>
      </c>
      <c r="K108" s="15">
        <v>28</v>
      </c>
      <c r="L108" s="15">
        <v>14</v>
      </c>
      <c r="M108" s="84">
        <v>34.159999999999997</v>
      </c>
      <c r="N108" s="73">
        <v>34</v>
      </c>
      <c r="O108" s="64">
        <v>3000</v>
      </c>
      <c r="P108" s="65">
        <f>Table22452368910111213141516171819202122242345678910111213141516171819202122232526272829303132[[#This Row],[PEMBULATAN]]*O108</f>
        <v>102000</v>
      </c>
    </row>
    <row r="109" spans="1:16" ht="39" customHeight="1" x14ac:dyDescent="0.2">
      <c r="A109" s="93"/>
      <c r="B109" s="76"/>
      <c r="C109" s="74" t="s">
        <v>4174</v>
      </c>
      <c r="D109" s="79" t="s">
        <v>198</v>
      </c>
      <c r="E109" s="13">
        <v>44425</v>
      </c>
      <c r="F109" s="77" t="s">
        <v>3181</v>
      </c>
      <c r="G109" s="13">
        <v>44428</v>
      </c>
      <c r="H109" s="78" t="s">
        <v>3182</v>
      </c>
      <c r="I109" s="15">
        <v>70</v>
      </c>
      <c r="J109" s="15">
        <v>64</v>
      </c>
      <c r="K109" s="15">
        <v>21</v>
      </c>
      <c r="L109" s="15">
        <v>8</v>
      </c>
      <c r="M109" s="84">
        <v>23.52</v>
      </c>
      <c r="N109" s="73">
        <v>24</v>
      </c>
      <c r="O109" s="64">
        <v>3000</v>
      </c>
      <c r="P109" s="65">
        <f>Table22452368910111213141516171819202122242345678910111213141516171819202122232526272829303132[[#This Row],[PEMBULATAN]]*O109</f>
        <v>72000</v>
      </c>
    </row>
    <row r="110" spans="1:16" ht="39" customHeight="1" x14ac:dyDescent="0.2">
      <c r="A110" s="93"/>
      <c r="B110" s="76"/>
      <c r="C110" s="74" t="s">
        <v>4175</v>
      </c>
      <c r="D110" s="79" t="s">
        <v>198</v>
      </c>
      <c r="E110" s="13">
        <v>44425</v>
      </c>
      <c r="F110" s="77" t="s">
        <v>3181</v>
      </c>
      <c r="G110" s="13">
        <v>44428</v>
      </c>
      <c r="H110" s="78" t="s">
        <v>3182</v>
      </c>
      <c r="I110" s="15">
        <v>78</v>
      </c>
      <c r="J110" s="15">
        <v>52</v>
      </c>
      <c r="K110" s="15">
        <v>20</v>
      </c>
      <c r="L110" s="15">
        <v>7</v>
      </c>
      <c r="M110" s="84">
        <v>20.28</v>
      </c>
      <c r="N110" s="73">
        <v>20</v>
      </c>
      <c r="O110" s="64">
        <v>3000</v>
      </c>
      <c r="P110" s="65">
        <f>Table22452368910111213141516171819202122242345678910111213141516171819202122232526272829303132[[#This Row],[PEMBULATAN]]*O110</f>
        <v>60000</v>
      </c>
    </row>
    <row r="111" spans="1:16" ht="39" customHeight="1" x14ac:dyDescent="0.2">
      <c r="A111" s="93"/>
      <c r="B111" s="76"/>
      <c r="C111" s="74" t="s">
        <v>4176</v>
      </c>
      <c r="D111" s="79" t="s">
        <v>198</v>
      </c>
      <c r="E111" s="13">
        <v>44425</v>
      </c>
      <c r="F111" s="77" t="s">
        <v>3181</v>
      </c>
      <c r="G111" s="13">
        <v>44428</v>
      </c>
      <c r="H111" s="78" t="s">
        <v>3182</v>
      </c>
      <c r="I111" s="15">
        <v>90</v>
      </c>
      <c r="J111" s="15">
        <v>70</v>
      </c>
      <c r="K111" s="15">
        <v>36</v>
      </c>
      <c r="L111" s="15">
        <v>21</v>
      </c>
      <c r="M111" s="84">
        <v>56.7</v>
      </c>
      <c r="N111" s="73">
        <v>57</v>
      </c>
      <c r="O111" s="64">
        <v>3000</v>
      </c>
      <c r="P111" s="65">
        <f>Table22452368910111213141516171819202122242345678910111213141516171819202122232526272829303132[[#This Row],[PEMBULATAN]]*O111</f>
        <v>171000</v>
      </c>
    </row>
    <row r="112" spans="1:16" ht="39" customHeight="1" x14ac:dyDescent="0.2">
      <c r="A112" s="93"/>
      <c r="B112" s="76"/>
      <c r="C112" s="74" t="s">
        <v>4177</v>
      </c>
      <c r="D112" s="79" t="s">
        <v>198</v>
      </c>
      <c r="E112" s="13">
        <v>44425</v>
      </c>
      <c r="F112" s="77" t="s">
        <v>3181</v>
      </c>
      <c r="G112" s="13">
        <v>44428</v>
      </c>
      <c r="H112" s="78" t="s">
        <v>3182</v>
      </c>
      <c r="I112" s="15">
        <v>60</v>
      </c>
      <c r="J112" s="15">
        <v>40</v>
      </c>
      <c r="K112" s="15">
        <v>32</v>
      </c>
      <c r="L112" s="15">
        <v>7</v>
      </c>
      <c r="M112" s="84">
        <v>19.2</v>
      </c>
      <c r="N112" s="73">
        <v>19</v>
      </c>
      <c r="O112" s="64">
        <v>3000</v>
      </c>
      <c r="P112" s="65">
        <f>Table22452368910111213141516171819202122242345678910111213141516171819202122232526272829303132[[#This Row],[PEMBULATAN]]*O112</f>
        <v>57000</v>
      </c>
    </row>
    <row r="113" spans="1:16" ht="39" customHeight="1" x14ac:dyDescent="0.2">
      <c r="A113" s="123"/>
      <c r="B113" s="92"/>
      <c r="C113" s="74" t="s">
        <v>4178</v>
      </c>
      <c r="D113" s="79" t="s">
        <v>198</v>
      </c>
      <c r="E113" s="13">
        <v>44425</v>
      </c>
      <c r="F113" s="77" t="s">
        <v>3181</v>
      </c>
      <c r="G113" s="13">
        <v>44428</v>
      </c>
      <c r="H113" s="78" t="s">
        <v>3182</v>
      </c>
      <c r="I113" s="15">
        <v>91</v>
      </c>
      <c r="J113" s="15">
        <v>52</v>
      </c>
      <c r="K113" s="15">
        <v>23</v>
      </c>
      <c r="L113" s="15">
        <v>8</v>
      </c>
      <c r="M113" s="84">
        <v>27.209</v>
      </c>
      <c r="N113" s="73">
        <v>27</v>
      </c>
      <c r="O113" s="64">
        <v>3000</v>
      </c>
      <c r="P113" s="65">
        <f>Table22452368910111213141516171819202122242345678910111213141516171819202122232526272829303132[[#This Row],[PEMBULATAN]]*O113</f>
        <v>81000</v>
      </c>
    </row>
    <row r="114" spans="1:16" ht="39" customHeight="1" x14ac:dyDescent="0.2">
      <c r="A114" s="93"/>
      <c r="B114" s="76"/>
      <c r="C114" s="124" t="s">
        <v>4179</v>
      </c>
      <c r="D114" s="114" t="s">
        <v>198</v>
      </c>
      <c r="E114" s="115">
        <v>44425</v>
      </c>
      <c r="F114" s="116" t="s">
        <v>3181</v>
      </c>
      <c r="G114" s="115">
        <v>44428</v>
      </c>
      <c r="H114" s="117" t="s">
        <v>3182</v>
      </c>
      <c r="I114" s="118">
        <v>102</v>
      </c>
      <c r="J114" s="118">
        <v>60</v>
      </c>
      <c r="K114" s="118">
        <v>47</v>
      </c>
      <c r="L114" s="118">
        <v>22</v>
      </c>
      <c r="M114" s="119">
        <v>71.91</v>
      </c>
      <c r="N114" s="120">
        <v>72</v>
      </c>
      <c r="O114" s="121">
        <v>3000</v>
      </c>
      <c r="P114" s="122">
        <f>Table22452368910111213141516171819202122242345678910111213141516171819202122232526272829303132[[#This Row],[PEMBULATAN]]*O114</f>
        <v>216000</v>
      </c>
    </row>
    <row r="115" spans="1:16" ht="39" customHeight="1" x14ac:dyDescent="0.2">
      <c r="A115" s="93"/>
      <c r="B115" s="76"/>
      <c r="C115" s="74" t="s">
        <v>4180</v>
      </c>
      <c r="D115" s="79" t="s">
        <v>198</v>
      </c>
      <c r="E115" s="13">
        <v>44425</v>
      </c>
      <c r="F115" s="77" t="s">
        <v>3181</v>
      </c>
      <c r="G115" s="13">
        <v>44428</v>
      </c>
      <c r="H115" s="78" t="s">
        <v>3182</v>
      </c>
      <c r="I115" s="15">
        <v>60</v>
      </c>
      <c r="J115" s="15">
        <v>31</v>
      </c>
      <c r="K115" s="15">
        <v>15</v>
      </c>
      <c r="L115" s="15">
        <v>2</v>
      </c>
      <c r="M115" s="84">
        <v>6.9749999999999996</v>
      </c>
      <c r="N115" s="73">
        <v>7</v>
      </c>
      <c r="O115" s="64">
        <v>3000</v>
      </c>
      <c r="P115" s="65">
        <f>Table22452368910111213141516171819202122242345678910111213141516171819202122232526272829303132[[#This Row],[PEMBULATAN]]*O115</f>
        <v>21000</v>
      </c>
    </row>
    <row r="116" spans="1:16" ht="39" customHeight="1" x14ac:dyDescent="0.2">
      <c r="A116" s="93"/>
      <c r="B116" s="76"/>
      <c r="C116" s="74" t="s">
        <v>4181</v>
      </c>
      <c r="D116" s="79" t="s">
        <v>198</v>
      </c>
      <c r="E116" s="13">
        <v>44425</v>
      </c>
      <c r="F116" s="77" t="s">
        <v>3181</v>
      </c>
      <c r="G116" s="13">
        <v>44428</v>
      </c>
      <c r="H116" s="78" t="s">
        <v>3182</v>
      </c>
      <c r="I116" s="15">
        <v>60</v>
      </c>
      <c r="J116" s="15">
        <v>51</v>
      </c>
      <c r="K116" s="15">
        <v>22</v>
      </c>
      <c r="L116" s="15">
        <v>7</v>
      </c>
      <c r="M116" s="84">
        <v>16.829999999999998</v>
      </c>
      <c r="N116" s="73">
        <v>17</v>
      </c>
      <c r="O116" s="64">
        <v>3000</v>
      </c>
      <c r="P116" s="65">
        <f>Table22452368910111213141516171819202122242345678910111213141516171819202122232526272829303132[[#This Row],[PEMBULATAN]]*O116</f>
        <v>51000</v>
      </c>
    </row>
    <row r="117" spans="1:16" ht="39" customHeight="1" x14ac:dyDescent="0.2">
      <c r="A117" s="93"/>
      <c r="B117" s="76"/>
      <c r="C117" s="74" t="s">
        <v>4182</v>
      </c>
      <c r="D117" s="79" t="s">
        <v>198</v>
      </c>
      <c r="E117" s="13">
        <v>44425</v>
      </c>
      <c r="F117" s="77" t="s">
        <v>3181</v>
      </c>
      <c r="G117" s="13">
        <v>44428</v>
      </c>
      <c r="H117" s="78" t="s">
        <v>3182</v>
      </c>
      <c r="I117" s="15">
        <v>82</v>
      </c>
      <c r="J117" s="15">
        <v>53</v>
      </c>
      <c r="K117" s="15">
        <v>27</v>
      </c>
      <c r="L117" s="15">
        <v>11</v>
      </c>
      <c r="M117" s="84">
        <v>29.3355</v>
      </c>
      <c r="N117" s="73">
        <v>30</v>
      </c>
      <c r="O117" s="64">
        <v>3000</v>
      </c>
      <c r="P117" s="65">
        <f>Table22452368910111213141516171819202122242345678910111213141516171819202122232526272829303132[[#This Row],[PEMBULATAN]]*O117</f>
        <v>90000</v>
      </c>
    </row>
    <row r="118" spans="1:16" ht="39" customHeight="1" x14ac:dyDescent="0.2">
      <c r="A118" s="93"/>
      <c r="B118" s="76"/>
      <c r="C118" s="74" t="s">
        <v>4183</v>
      </c>
      <c r="D118" s="79" t="s">
        <v>198</v>
      </c>
      <c r="E118" s="13">
        <v>44425</v>
      </c>
      <c r="F118" s="77" t="s">
        <v>3181</v>
      </c>
      <c r="G118" s="13">
        <v>44428</v>
      </c>
      <c r="H118" s="78" t="s">
        <v>3182</v>
      </c>
      <c r="I118" s="15">
        <v>103</v>
      </c>
      <c r="J118" s="15">
        <v>58</v>
      </c>
      <c r="K118" s="15">
        <v>31</v>
      </c>
      <c r="L118" s="15">
        <v>25</v>
      </c>
      <c r="M118" s="84">
        <v>46.298499999999997</v>
      </c>
      <c r="N118" s="73">
        <v>47</v>
      </c>
      <c r="O118" s="64">
        <v>3000</v>
      </c>
      <c r="P118" s="65">
        <f>Table22452368910111213141516171819202122242345678910111213141516171819202122232526272829303132[[#This Row],[PEMBULATAN]]*O118</f>
        <v>141000</v>
      </c>
    </row>
    <row r="119" spans="1:16" ht="39" customHeight="1" x14ac:dyDescent="0.2">
      <c r="A119" s="93"/>
      <c r="B119" s="76"/>
      <c r="C119" s="74" t="s">
        <v>4184</v>
      </c>
      <c r="D119" s="79" t="s">
        <v>198</v>
      </c>
      <c r="E119" s="13">
        <v>44425</v>
      </c>
      <c r="F119" s="77" t="s">
        <v>3181</v>
      </c>
      <c r="G119" s="13">
        <v>44428</v>
      </c>
      <c r="H119" s="78" t="s">
        <v>3182</v>
      </c>
      <c r="I119" s="15">
        <v>86</v>
      </c>
      <c r="J119" s="15">
        <v>57</v>
      </c>
      <c r="K119" s="15">
        <v>27</v>
      </c>
      <c r="L119" s="15">
        <v>12</v>
      </c>
      <c r="M119" s="84">
        <v>33.088500000000003</v>
      </c>
      <c r="N119" s="73">
        <v>33</v>
      </c>
      <c r="O119" s="64">
        <v>3000</v>
      </c>
      <c r="P119" s="65">
        <f>Table22452368910111213141516171819202122242345678910111213141516171819202122232526272829303132[[#This Row],[PEMBULATAN]]*O119</f>
        <v>99000</v>
      </c>
    </row>
    <row r="120" spans="1:16" ht="39" customHeight="1" x14ac:dyDescent="0.2">
      <c r="A120" s="93"/>
      <c r="B120" s="76"/>
      <c r="C120" s="74" t="s">
        <v>4185</v>
      </c>
      <c r="D120" s="79" t="s">
        <v>198</v>
      </c>
      <c r="E120" s="13">
        <v>44425</v>
      </c>
      <c r="F120" s="77" t="s">
        <v>3181</v>
      </c>
      <c r="G120" s="13">
        <v>44428</v>
      </c>
      <c r="H120" s="78" t="s">
        <v>3182</v>
      </c>
      <c r="I120" s="15">
        <v>70</v>
      </c>
      <c r="J120" s="15">
        <v>48</v>
      </c>
      <c r="K120" s="15">
        <v>25</v>
      </c>
      <c r="L120" s="15">
        <v>8</v>
      </c>
      <c r="M120" s="84">
        <v>21</v>
      </c>
      <c r="N120" s="73">
        <v>21</v>
      </c>
      <c r="O120" s="64">
        <v>3000</v>
      </c>
      <c r="P120" s="65">
        <f>Table22452368910111213141516171819202122242345678910111213141516171819202122232526272829303132[[#This Row],[PEMBULATAN]]*O120</f>
        <v>63000</v>
      </c>
    </row>
    <row r="121" spans="1:16" ht="39" customHeight="1" x14ac:dyDescent="0.2">
      <c r="A121" s="93"/>
      <c r="B121" s="76"/>
      <c r="C121" s="74" t="s">
        <v>4186</v>
      </c>
      <c r="D121" s="79" t="s">
        <v>198</v>
      </c>
      <c r="E121" s="13">
        <v>44425</v>
      </c>
      <c r="F121" s="77" t="s">
        <v>3181</v>
      </c>
      <c r="G121" s="13">
        <v>44428</v>
      </c>
      <c r="H121" s="78" t="s">
        <v>3182</v>
      </c>
      <c r="I121" s="15">
        <v>91</v>
      </c>
      <c r="J121" s="15">
        <v>54</v>
      </c>
      <c r="K121" s="15">
        <v>21</v>
      </c>
      <c r="L121" s="15">
        <v>15</v>
      </c>
      <c r="M121" s="84">
        <v>25.798500000000001</v>
      </c>
      <c r="N121" s="73">
        <v>26</v>
      </c>
      <c r="O121" s="64">
        <v>3000</v>
      </c>
      <c r="P121" s="65">
        <f>Table22452368910111213141516171819202122242345678910111213141516171819202122232526272829303132[[#This Row],[PEMBULATAN]]*O121</f>
        <v>78000</v>
      </c>
    </row>
    <row r="122" spans="1:16" ht="39" customHeight="1" x14ac:dyDescent="0.2">
      <c r="A122" s="93"/>
      <c r="B122" s="76"/>
      <c r="C122" s="74" t="s">
        <v>4187</v>
      </c>
      <c r="D122" s="79" t="s">
        <v>198</v>
      </c>
      <c r="E122" s="13">
        <v>44425</v>
      </c>
      <c r="F122" s="77" t="s">
        <v>3181</v>
      </c>
      <c r="G122" s="13">
        <v>44428</v>
      </c>
      <c r="H122" s="78" t="s">
        <v>3182</v>
      </c>
      <c r="I122" s="15">
        <v>100</v>
      </c>
      <c r="J122" s="15">
        <v>70</v>
      </c>
      <c r="K122" s="15">
        <v>30</v>
      </c>
      <c r="L122" s="15">
        <v>18</v>
      </c>
      <c r="M122" s="84">
        <v>52.5</v>
      </c>
      <c r="N122" s="73">
        <v>53</v>
      </c>
      <c r="O122" s="64">
        <v>3000</v>
      </c>
      <c r="P122" s="65">
        <f>Table22452368910111213141516171819202122242345678910111213141516171819202122232526272829303132[[#This Row],[PEMBULATAN]]*O122</f>
        <v>159000</v>
      </c>
    </row>
    <row r="123" spans="1:16" ht="39" customHeight="1" x14ac:dyDescent="0.2">
      <c r="A123" s="93"/>
      <c r="B123" s="76"/>
      <c r="C123" s="74" t="s">
        <v>4188</v>
      </c>
      <c r="D123" s="79" t="s">
        <v>198</v>
      </c>
      <c r="E123" s="13">
        <v>44425</v>
      </c>
      <c r="F123" s="77" t="s">
        <v>3181</v>
      </c>
      <c r="G123" s="13">
        <v>44428</v>
      </c>
      <c r="H123" s="78" t="s">
        <v>3182</v>
      </c>
      <c r="I123" s="15">
        <v>90</v>
      </c>
      <c r="J123" s="15">
        <v>71</v>
      </c>
      <c r="K123" s="15">
        <v>15</v>
      </c>
      <c r="L123" s="15">
        <v>14</v>
      </c>
      <c r="M123" s="84">
        <v>23.962499999999999</v>
      </c>
      <c r="N123" s="73">
        <v>24</v>
      </c>
      <c r="O123" s="64">
        <v>3000</v>
      </c>
      <c r="P123" s="65">
        <f>Table22452368910111213141516171819202122242345678910111213141516171819202122232526272829303132[[#This Row],[PEMBULATAN]]*O123</f>
        <v>72000</v>
      </c>
    </row>
    <row r="124" spans="1:16" ht="39" customHeight="1" x14ac:dyDescent="0.2">
      <c r="A124" s="93"/>
      <c r="B124" s="76"/>
      <c r="C124" s="74" t="s">
        <v>4189</v>
      </c>
      <c r="D124" s="79" t="s">
        <v>198</v>
      </c>
      <c r="E124" s="13">
        <v>44425</v>
      </c>
      <c r="F124" s="77" t="s">
        <v>3181</v>
      </c>
      <c r="G124" s="13">
        <v>44428</v>
      </c>
      <c r="H124" s="78" t="s">
        <v>3182</v>
      </c>
      <c r="I124" s="15">
        <v>72</v>
      </c>
      <c r="J124" s="15">
        <v>57</v>
      </c>
      <c r="K124" s="15">
        <v>20</v>
      </c>
      <c r="L124" s="15">
        <v>10</v>
      </c>
      <c r="M124" s="84">
        <v>20.52</v>
      </c>
      <c r="N124" s="73">
        <v>21</v>
      </c>
      <c r="O124" s="64">
        <v>3000</v>
      </c>
      <c r="P124" s="65">
        <f>Table22452368910111213141516171819202122242345678910111213141516171819202122232526272829303132[[#This Row],[PEMBULATAN]]*O124</f>
        <v>63000</v>
      </c>
    </row>
    <row r="125" spans="1:16" ht="39" customHeight="1" x14ac:dyDescent="0.2">
      <c r="A125" s="93"/>
      <c r="B125" s="76"/>
      <c r="C125" s="74" t="s">
        <v>4190</v>
      </c>
      <c r="D125" s="79" t="s">
        <v>198</v>
      </c>
      <c r="E125" s="13">
        <v>44425</v>
      </c>
      <c r="F125" s="77" t="s">
        <v>3181</v>
      </c>
      <c r="G125" s="13">
        <v>44428</v>
      </c>
      <c r="H125" s="78" t="s">
        <v>3182</v>
      </c>
      <c r="I125" s="15">
        <v>93</v>
      </c>
      <c r="J125" s="15">
        <v>58</v>
      </c>
      <c r="K125" s="15">
        <v>19</v>
      </c>
      <c r="L125" s="15">
        <v>16</v>
      </c>
      <c r="M125" s="84">
        <v>25.621500000000001</v>
      </c>
      <c r="N125" s="73">
        <v>26</v>
      </c>
      <c r="O125" s="64">
        <v>3000</v>
      </c>
      <c r="P125" s="65">
        <f>Table22452368910111213141516171819202122242345678910111213141516171819202122232526272829303132[[#This Row],[PEMBULATAN]]*O125</f>
        <v>78000</v>
      </c>
    </row>
    <row r="126" spans="1:16" ht="39" customHeight="1" x14ac:dyDescent="0.2">
      <c r="A126" s="93"/>
      <c r="B126" s="76"/>
      <c r="C126" s="74" t="s">
        <v>4191</v>
      </c>
      <c r="D126" s="79" t="s">
        <v>198</v>
      </c>
      <c r="E126" s="13">
        <v>44425</v>
      </c>
      <c r="F126" s="77" t="s">
        <v>3181</v>
      </c>
      <c r="G126" s="13">
        <v>44428</v>
      </c>
      <c r="H126" s="78" t="s">
        <v>3182</v>
      </c>
      <c r="I126" s="15">
        <v>50</v>
      </c>
      <c r="J126" s="15">
        <v>42</v>
      </c>
      <c r="K126" s="15">
        <v>20</v>
      </c>
      <c r="L126" s="15">
        <v>5</v>
      </c>
      <c r="M126" s="84">
        <v>10.5</v>
      </c>
      <c r="N126" s="73">
        <v>11</v>
      </c>
      <c r="O126" s="64">
        <v>3000</v>
      </c>
      <c r="P126" s="65">
        <f>Table22452368910111213141516171819202122242345678910111213141516171819202122232526272829303132[[#This Row],[PEMBULATAN]]*O126</f>
        <v>33000</v>
      </c>
    </row>
    <row r="127" spans="1:16" ht="39" customHeight="1" x14ac:dyDescent="0.2">
      <c r="A127" s="93"/>
      <c r="B127" s="76"/>
      <c r="C127" s="74" t="s">
        <v>4192</v>
      </c>
      <c r="D127" s="79" t="s">
        <v>198</v>
      </c>
      <c r="E127" s="13">
        <v>44425</v>
      </c>
      <c r="F127" s="77" t="s">
        <v>3181</v>
      </c>
      <c r="G127" s="13">
        <v>44428</v>
      </c>
      <c r="H127" s="78" t="s">
        <v>3182</v>
      </c>
      <c r="I127" s="15">
        <v>62</v>
      </c>
      <c r="J127" s="15">
        <v>53</v>
      </c>
      <c r="K127" s="15">
        <v>26</v>
      </c>
      <c r="L127" s="15">
        <v>3</v>
      </c>
      <c r="M127" s="84">
        <v>21.359000000000002</v>
      </c>
      <c r="N127" s="73">
        <v>22</v>
      </c>
      <c r="O127" s="64">
        <v>3000</v>
      </c>
      <c r="P127" s="65">
        <f>Table22452368910111213141516171819202122242345678910111213141516171819202122232526272829303132[[#This Row],[PEMBULATAN]]*O127</f>
        <v>66000</v>
      </c>
    </row>
    <row r="128" spans="1:16" ht="39" customHeight="1" x14ac:dyDescent="0.2">
      <c r="A128" s="93"/>
      <c r="B128" s="76"/>
      <c r="C128" s="74" t="s">
        <v>4193</v>
      </c>
      <c r="D128" s="79" t="s">
        <v>198</v>
      </c>
      <c r="E128" s="13">
        <v>44425</v>
      </c>
      <c r="F128" s="77" t="s">
        <v>3181</v>
      </c>
      <c r="G128" s="13">
        <v>44428</v>
      </c>
      <c r="H128" s="78" t="s">
        <v>3182</v>
      </c>
      <c r="I128" s="15">
        <v>73</v>
      </c>
      <c r="J128" s="15">
        <v>50</v>
      </c>
      <c r="K128" s="15">
        <v>20</v>
      </c>
      <c r="L128" s="15">
        <v>10</v>
      </c>
      <c r="M128" s="84">
        <v>18.25</v>
      </c>
      <c r="N128" s="73">
        <v>18</v>
      </c>
      <c r="O128" s="64">
        <v>3000</v>
      </c>
      <c r="P128" s="65">
        <f>Table22452368910111213141516171819202122242345678910111213141516171819202122232526272829303132[[#This Row],[PEMBULATAN]]*O128</f>
        <v>54000</v>
      </c>
    </row>
    <row r="129" spans="1:16" ht="39" customHeight="1" x14ac:dyDescent="0.2">
      <c r="A129" s="123"/>
      <c r="B129" s="92"/>
      <c r="C129" s="74" t="s">
        <v>4194</v>
      </c>
      <c r="D129" s="79" t="s">
        <v>198</v>
      </c>
      <c r="E129" s="13">
        <v>44425</v>
      </c>
      <c r="F129" s="77" t="s">
        <v>3181</v>
      </c>
      <c r="G129" s="13">
        <v>44428</v>
      </c>
      <c r="H129" s="78" t="s">
        <v>3182</v>
      </c>
      <c r="I129" s="15">
        <v>101</v>
      </c>
      <c r="J129" s="15">
        <v>50</v>
      </c>
      <c r="K129" s="15">
        <v>43</v>
      </c>
      <c r="L129" s="15">
        <v>22</v>
      </c>
      <c r="M129" s="84">
        <v>54.287500000000001</v>
      </c>
      <c r="N129" s="73">
        <v>54</v>
      </c>
      <c r="O129" s="64">
        <v>3000</v>
      </c>
      <c r="P129" s="65">
        <f>Table22452368910111213141516171819202122242345678910111213141516171819202122232526272829303132[[#This Row],[PEMBULATAN]]*O129</f>
        <v>162000</v>
      </c>
    </row>
    <row r="130" spans="1:16" ht="39" customHeight="1" x14ac:dyDescent="0.2">
      <c r="A130" s="93"/>
      <c r="B130" s="76"/>
      <c r="C130" s="124" t="s">
        <v>4195</v>
      </c>
      <c r="D130" s="114" t="s">
        <v>198</v>
      </c>
      <c r="E130" s="115">
        <v>44425</v>
      </c>
      <c r="F130" s="116" t="s">
        <v>3181</v>
      </c>
      <c r="G130" s="115">
        <v>44428</v>
      </c>
      <c r="H130" s="117" t="s">
        <v>3182</v>
      </c>
      <c r="I130" s="118">
        <v>93</v>
      </c>
      <c r="J130" s="118">
        <v>52</v>
      </c>
      <c r="K130" s="118">
        <v>29</v>
      </c>
      <c r="L130" s="118">
        <v>21</v>
      </c>
      <c r="M130" s="119">
        <v>35.061</v>
      </c>
      <c r="N130" s="120">
        <v>35</v>
      </c>
      <c r="O130" s="121">
        <v>3000</v>
      </c>
      <c r="P130" s="122">
        <f>Table22452368910111213141516171819202122242345678910111213141516171819202122232526272829303132[[#This Row],[PEMBULATAN]]*O130</f>
        <v>105000</v>
      </c>
    </row>
    <row r="131" spans="1:16" ht="39" customHeight="1" x14ac:dyDescent="0.2">
      <c r="A131" s="93"/>
      <c r="B131" s="76"/>
      <c r="C131" s="74" t="s">
        <v>4196</v>
      </c>
      <c r="D131" s="79" t="s">
        <v>198</v>
      </c>
      <c r="E131" s="13">
        <v>44425</v>
      </c>
      <c r="F131" s="77" t="s">
        <v>3181</v>
      </c>
      <c r="G131" s="13">
        <v>44428</v>
      </c>
      <c r="H131" s="78" t="s">
        <v>3182</v>
      </c>
      <c r="I131" s="15">
        <v>90</v>
      </c>
      <c r="J131" s="15">
        <v>53</v>
      </c>
      <c r="K131" s="15">
        <v>17</v>
      </c>
      <c r="L131" s="15">
        <v>11</v>
      </c>
      <c r="M131" s="84">
        <v>20.272500000000001</v>
      </c>
      <c r="N131" s="73">
        <v>20</v>
      </c>
      <c r="O131" s="64">
        <v>3000</v>
      </c>
      <c r="P131" s="65">
        <f>Table22452368910111213141516171819202122242345678910111213141516171819202122232526272829303132[[#This Row],[PEMBULATAN]]*O131</f>
        <v>60000</v>
      </c>
    </row>
    <row r="132" spans="1:16" ht="39" customHeight="1" x14ac:dyDescent="0.2">
      <c r="A132" s="93"/>
      <c r="B132" s="92"/>
      <c r="C132" s="74" t="s">
        <v>4197</v>
      </c>
      <c r="D132" s="79" t="s">
        <v>198</v>
      </c>
      <c r="E132" s="13">
        <v>44425</v>
      </c>
      <c r="F132" s="77" t="s">
        <v>3181</v>
      </c>
      <c r="G132" s="13">
        <v>44428</v>
      </c>
      <c r="H132" s="78" t="s">
        <v>3182</v>
      </c>
      <c r="I132" s="15">
        <v>94</v>
      </c>
      <c r="J132" s="15">
        <v>57</v>
      </c>
      <c r="K132" s="15">
        <v>22</v>
      </c>
      <c r="L132" s="15">
        <v>20</v>
      </c>
      <c r="M132" s="84">
        <v>29.469000000000001</v>
      </c>
      <c r="N132" s="73">
        <v>30</v>
      </c>
      <c r="O132" s="64">
        <v>3000</v>
      </c>
      <c r="P132" s="65">
        <f>Table22452368910111213141516171819202122242345678910111213141516171819202122232526272829303132[[#This Row],[PEMBULATAN]]*O132</f>
        <v>90000</v>
      </c>
    </row>
    <row r="133" spans="1:16" ht="39" customHeight="1" x14ac:dyDescent="0.2">
      <c r="A133" s="93"/>
      <c r="B133" s="76" t="s">
        <v>4198</v>
      </c>
      <c r="C133" s="74" t="s">
        <v>4199</v>
      </c>
      <c r="D133" s="79" t="s">
        <v>198</v>
      </c>
      <c r="E133" s="13">
        <v>44425</v>
      </c>
      <c r="F133" s="77" t="s">
        <v>3181</v>
      </c>
      <c r="G133" s="13">
        <v>44428</v>
      </c>
      <c r="H133" s="78" t="s">
        <v>3182</v>
      </c>
      <c r="I133" s="15">
        <v>58</v>
      </c>
      <c r="J133" s="15">
        <v>46</v>
      </c>
      <c r="K133" s="15">
        <v>10</v>
      </c>
      <c r="L133" s="15">
        <v>7</v>
      </c>
      <c r="M133" s="84">
        <v>6.67</v>
      </c>
      <c r="N133" s="73">
        <v>7</v>
      </c>
      <c r="O133" s="64">
        <v>3000</v>
      </c>
      <c r="P133" s="65">
        <f>Table22452368910111213141516171819202122242345678910111213141516171819202122232526272829303132[[#This Row],[PEMBULATAN]]*O133</f>
        <v>21000</v>
      </c>
    </row>
    <row r="134" spans="1:16" ht="39" customHeight="1" x14ac:dyDescent="0.2">
      <c r="A134" s="93"/>
      <c r="B134" s="76"/>
      <c r="C134" s="74" t="s">
        <v>4200</v>
      </c>
      <c r="D134" s="79" t="s">
        <v>198</v>
      </c>
      <c r="E134" s="13">
        <v>44425</v>
      </c>
      <c r="F134" s="77" t="s">
        <v>3181</v>
      </c>
      <c r="G134" s="13">
        <v>44428</v>
      </c>
      <c r="H134" s="78" t="s">
        <v>3182</v>
      </c>
      <c r="I134" s="15">
        <v>42</v>
      </c>
      <c r="J134" s="15">
        <v>28</v>
      </c>
      <c r="K134" s="15">
        <v>32</v>
      </c>
      <c r="L134" s="15">
        <v>5</v>
      </c>
      <c r="M134" s="84">
        <v>9.4079999999999995</v>
      </c>
      <c r="N134" s="73">
        <v>10</v>
      </c>
      <c r="O134" s="64">
        <v>3000</v>
      </c>
      <c r="P134" s="65">
        <f>Table22452368910111213141516171819202122242345678910111213141516171819202122232526272829303132[[#This Row],[PEMBULATAN]]*O134</f>
        <v>30000</v>
      </c>
    </row>
    <row r="135" spans="1:16" ht="39" customHeight="1" x14ac:dyDescent="0.2">
      <c r="A135" s="93"/>
      <c r="B135" s="76"/>
      <c r="C135" s="74" t="s">
        <v>4201</v>
      </c>
      <c r="D135" s="79" t="s">
        <v>198</v>
      </c>
      <c r="E135" s="13">
        <v>44425</v>
      </c>
      <c r="F135" s="77" t="s">
        <v>3181</v>
      </c>
      <c r="G135" s="13">
        <v>44428</v>
      </c>
      <c r="H135" s="78" t="s">
        <v>3182</v>
      </c>
      <c r="I135" s="15">
        <v>72</v>
      </c>
      <c r="J135" s="15">
        <v>41</v>
      </c>
      <c r="K135" s="15">
        <v>24</v>
      </c>
      <c r="L135" s="15">
        <v>6</v>
      </c>
      <c r="M135" s="84">
        <v>17.712</v>
      </c>
      <c r="N135" s="73">
        <v>18</v>
      </c>
      <c r="O135" s="64">
        <v>3000</v>
      </c>
      <c r="P135" s="65">
        <f>Table22452368910111213141516171819202122242345678910111213141516171819202122232526272829303132[[#This Row],[PEMBULATAN]]*O135</f>
        <v>54000</v>
      </c>
    </row>
    <row r="136" spans="1:16" ht="39" customHeight="1" x14ac:dyDescent="0.2">
      <c r="A136" s="93"/>
      <c r="B136" s="76"/>
      <c r="C136" s="74" t="s">
        <v>4202</v>
      </c>
      <c r="D136" s="79" t="s">
        <v>198</v>
      </c>
      <c r="E136" s="13">
        <v>44425</v>
      </c>
      <c r="F136" s="77" t="s">
        <v>3181</v>
      </c>
      <c r="G136" s="13">
        <v>44428</v>
      </c>
      <c r="H136" s="78" t="s">
        <v>3182</v>
      </c>
      <c r="I136" s="15">
        <v>55</v>
      </c>
      <c r="J136" s="15">
        <v>60</v>
      </c>
      <c r="K136" s="15">
        <v>12</v>
      </c>
      <c r="L136" s="15">
        <v>7</v>
      </c>
      <c r="M136" s="84">
        <v>9.9</v>
      </c>
      <c r="N136" s="73">
        <v>10</v>
      </c>
      <c r="O136" s="64">
        <v>3000</v>
      </c>
      <c r="P136" s="65">
        <f>Table22452368910111213141516171819202122242345678910111213141516171819202122232526272829303132[[#This Row],[PEMBULATAN]]*O136</f>
        <v>30000</v>
      </c>
    </row>
    <row r="137" spans="1:16" ht="39" customHeight="1" x14ac:dyDescent="0.2">
      <c r="A137" s="93"/>
      <c r="B137" s="76"/>
      <c r="C137" s="74" t="s">
        <v>4203</v>
      </c>
      <c r="D137" s="79" t="s">
        <v>198</v>
      </c>
      <c r="E137" s="13">
        <v>44425</v>
      </c>
      <c r="F137" s="77" t="s">
        <v>3181</v>
      </c>
      <c r="G137" s="13">
        <v>44428</v>
      </c>
      <c r="H137" s="78" t="s">
        <v>3182</v>
      </c>
      <c r="I137" s="15">
        <v>87</v>
      </c>
      <c r="J137" s="15">
        <v>60</v>
      </c>
      <c r="K137" s="15">
        <v>23</v>
      </c>
      <c r="L137" s="15">
        <v>13</v>
      </c>
      <c r="M137" s="84">
        <v>30.015000000000001</v>
      </c>
      <c r="N137" s="73">
        <v>30</v>
      </c>
      <c r="O137" s="64">
        <v>3000</v>
      </c>
      <c r="P137" s="65">
        <f>Table22452368910111213141516171819202122242345678910111213141516171819202122232526272829303132[[#This Row],[PEMBULATAN]]*O137</f>
        <v>90000</v>
      </c>
    </row>
    <row r="138" spans="1:16" ht="22.5" customHeight="1" x14ac:dyDescent="0.2">
      <c r="A138" s="144" t="s">
        <v>33</v>
      </c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6"/>
      <c r="M138" s="80">
        <f>SUBTOTAL(109,Table22452368910111213141516171819202122242345678910111213141516171819202122232526272829303132[KG VOLUME])</f>
        <v>4055.1062499999994</v>
      </c>
      <c r="N138" s="68">
        <f>SUM(N3:N137)</f>
        <v>4138</v>
      </c>
      <c r="O138" s="147">
        <f>SUM(P3:P137)</f>
        <v>12414000</v>
      </c>
      <c r="P138" s="148"/>
    </row>
    <row r="139" spans="1:16" ht="22.5" customHeight="1" x14ac:dyDescent="0.2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6"/>
      <c r="N139" s="88" t="s">
        <v>54</v>
      </c>
      <c r="O139" s="87"/>
      <c r="P139" s="87">
        <f>O138*10%</f>
        <v>1241400</v>
      </c>
    </row>
    <row r="140" spans="1:16" x14ac:dyDescent="0.2">
      <c r="A140" s="11"/>
      <c r="B140" s="56" t="s">
        <v>47</v>
      </c>
      <c r="C140" s="55"/>
      <c r="D140" s="57" t="s">
        <v>48</v>
      </c>
      <c r="H140" s="63"/>
      <c r="N140" s="62" t="s">
        <v>34</v>
      </c>
      <c r="P140" s="69">
        <f>O138*1%</f>
        <v>124140</v>
      </c>
    </row>
    <row r="141" spans="1:16" x14ac:dyDescent="0.2">
      <c r="A141" s="11"/>
      <c r="H141" s="63"/>
      <c r="N141" s="62" t="s">
        <v>35</v>
      </c>
      <c r="P141" s="71">
        <v>0</v>
      </c>
    </row>
    <row r="142" spans="1:16" ht="15.75" thickBot="1" x14ac:dyDescent="0.25">
      <c r="A142" s="11"/>
      <c r="H142" s="63"/>
      <c r="N142" s="62" t="s">
        <v>36</v>
      </c>
      <c r="P142" s="71">
        <v>0</v>
      </c>
    </row>
    <row r="143" spans="1:16" x14ac:dyDescent="0.2">
      <c r="A143" s="11"/>
      <c r="H143" s="63"/>
      <c r="N143" s="66" t="s">
        <v>37</v>
      </c>
      <c r="O143" s="67"/>
      <c r="P143" s="70">
        <f>O138-P139+P140</f>
        <v>11296740</v>
      </c>
    </row>
    <row r="144" spans="1:16" x14ac:dyDescent="0.2">
      <c r="B144" s="56"/>
      <c r="C144" s="55"/>
      <c r="D144" s="57"/>
    </row>
    <row r="146" spans="1:16" x14ac:dyDescent="0.2">
      <c r="A146" s="11"/>
      <c r="H146" s="63"/>
      <c r="P146" s="72"/>
    </row>
    <row r="147" spans="1:16" x14ac:dyDescent="0.2">
      <c r="A147" s="11"/>
      <c r="H147" s="63"/>
      <c r="O147" s="58"/>
      <c r="P147" s="72"/>
    </row>
    <row r="148" spans="1:16" s="3" customFormat="1" x14ac:dyDescent="0.25">
      <c r="A148" s="11"/>
      <c r="B148" s="2"/>
      <c r="C148" s="2"/>
      <c r="E148" s="12"/>
      <c r="H148" s="63"/>
      <c r="N148" s="14"/>
      <c r="O148" s="14"/>
      <c r="P148" s="14"/>
    </row>
    <row r="149" spans="1:16" s="3" customFormat="1" x14ac:dyDescent="0.25">
      <c r="A149" s="11"/>
      <c r="B149" s="2"/>
      <c r="C149" s="2"/>
      <c r="E149" s="12"/>
      <c r="H149" s="63"/>
      <c r="N149" s="14"/>
      <c r="O149" s="14"/>
      <c r="P149" s="14"/>
    </row>
    <row r="150" spans="1:16" s="3" customFormat="1" x14ac:dyDescent="0.25">
      <c r="A150" s="11"/>
      <c r="B150" s="2"/>
      <c r="C150" s="2"/>
      <c r="E150" s="12"/>
      <c r="H150" s="63"/>
      <c r="N150" s="14"/>
      <c r="O150" s="14"/>
      <c r="P150" s="14"/>
    </row>
    <row r="151" spans="1:16" s="3" customFormat="1" x14ac:dyDescent="0.25">
      <c r="A151" s="11"/>
      <c r="B151" s="2"/>
      <c r="C151" s="2"/>
      <c r="E151" s="12"/>
      <c r="H151" s="63"/>
      <c r="N151" s="14"/>
      <c r="O151" s="14"/>
      <c r="P151" s="14"/>
    </row>
    <row r="152" spans="1:16" s="3" customFormat="1" x14ac:dyDescent="0.25">
      <c r="A152" s="11"/>
      <c r="B152" s="2"/>
      <c r="C152" s="2"/>
      <c r="E152" s="12"/>
      <c r="H152" s="63"/>
      <c r="N152" s="14"/>
      <c r="O152" s="14"/>
      <c r="P152" s="14"/>
    </row>
    <row r="153" spans="1:16" s="3" customFormat="1" x14ac:dyDescent="0.25">
      <c r="A153" s="11"/>
      <c r="B153" s="2"/>
      <c r="C153" s="2"/>
      <c r="E153" s="12"/>
      <c r="H153" s="63"/>
      <c r="N153" s="14"/>
      <c r="O153" s="14"/>
      <c r="P153" s="14"/>
    </row>
    <row r="154" spans="1:16" s="3" customFormat="1" x14ac:dyDescent="0.25">
      <c r="A154" s="11"/>
      <c r="B154" s="2"/>
      <c r="C154" s="2"/>
      <c r="E154" s="12"/>
      <c r="H154" s="63"/>
      <c r="N154" s="14"/>
      <c r="O154" s="14"/>
      <c r="P154" s="14"/>
    </row>
    <row r="155" spans="1:16" s="3" customFormat="1" x14ac:dyDescent="0.25">
      <c r="A155" s="11"/>
      <c r="B155" s="2"/>
      <c r="C155" s="2"/>
      <c r="E155" s="12"/>
      <c r="H155" s="63"/>
      <c r="N155" s="14"/>
      <c r="O155" s="14"/>
      <c r="P155" s="14"/>
    </row>
    <row r="156" spans="1:16" s="3" customFormat="1" x14ac:dyDescent="0.25">
      <c r="A156" s="11"/>
      <c r="B156" s="2"/>
      <c r="C156" s="2"/>
      <c r="E156" s="12"/>
      <c r="H156" s="63"/>
      <c r="N156" s="14"/>
      <c r="O156" s="14"/>
      <c r="P156" s="14"/>
    </row>
    <row r="157" spans="1:16" s="3" customFormat="1" x14ac:dyDescent="0.25">
      <c r="A157" s="11"/>
      <c r="B157" s="2"/>
      <c r="C157" s="2"/>
      <c r="E157" s="12"/>
      <c r="H157" s="63"/>
      <c r="N157" s="14"/>
      <c r="O157" s="14"/>
      <c r="P157" s="14"/>
    </row>
    <row r="158" spans="1:16" s="3" customFormat="1" x14ac:dyDescent="0.25">
      <c r="A158" s="11"/>
      <c r="B158" s="2"/>
      <c r="C158" s="2"/>
      <c r="E158" s="12"/>
      <c r="H158" s="63"/>
      <c r="N158" s="14"/>
      <c r="O158" s="14"/>
      <c r="P158" s="14"/>
    </row>
    <row r="159" spans="1:16" s="3" customFormat="1" x14ac:dyDescent="0.25">
      <c r="A159" s="11"/>
      <c r="B159" s="2"/>
      <c r="C159" s="2"/>
      <c r="E159" s="12"/>
      <c r="H159" s="63"/>
      <c r="N159" s="14"/>
      <c r="O159" s="14"/>
      <c r="P159" s="14"/>
    </row>
  </sheetData>
  <mergeCells count="3">
    <mergeCell ref="A3:A4"/>
    <mergeCell ref="A138:L138"/>
    <mergeCell ref="O138:P138"/>
  </mergeCells>
  <conditionalFormatting sqref="B3">
    <cfRule type="duplicateValues" dxfId="83" priority="2"/>
  </conditionalFormatting>
  <conditionalFormatting sqref="B4:B137">
    <cfRule type="duplicateValues" dxfId="82" priority="8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6"/>
  <sheetViews>
    <sheetView zoomScale="110" zoomScaleNormal="110" workbookViewId="0">
      <pane xSplit="3" ySplit="2" topLeftCell="D3" activePane="bottomRight" state="frozen"/>
      <selection activeCell="N482" sqref="N482"/>
      <selection pane="topRight" activeCell="N482" sqref="N482"/>
      <selection pane="bottomLeft" activeCell="N482" sqref="N482"/>
      <selection pane="bottomRight" activeCell="H277" sqref="H27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5105</v>
      </c>
      <c r="B3" s="75" t="s">
        <v>4206</v>
      </c>
      <c r="C3" s="9" t="s">
        <v>4207</v>
      </c>
      <c r="D3" s="77" t="s">
        <v>82</v>
      </c>
      <c r="E3" s="13">
        <v>44425</v>
      </c>
      <c r="F3" s="77" t="s">
        <v>4470</v>
      </c>
      <c r="G3" s="13">
        <v>44429</v>
      </c>
      <c r="H3" s="10" t="s">
        <v>4471</v>
      </c>
      <c r="I3" s="1">
        <v>90</v>
      </c>
      <c r="J3" s="1">
        <v>53</v>
      </c>
      <c r="K3" s="1">
        <v>20</v>
      </c>
      <c r="L3" s="1">
        <v>6</v>
      </c>
      <c r="M3" s="83">
        <v>23.85</v>
      </c>
      <c r="N3" s="8">
        <v>24</v>
      </c>
      <c r="O3" s="64">
        <v>3000</v>
      </c>
      <c r="P3" s="65">
        <f>Table224523689101112131415161718192021222423456789101112131415161718192021222325262728293031323334[[#This Row],[PEMBULATAN]]*O3</f>
        <v>72000</v>
      </c>
    </row>
    <row r="4" spans="1:16" ht="39" customHeight="1" x14ac:dyDescent="0.2">
      <c r="A4" s="143"/>
      <c r="B4" s="76"/>
      <c r="C4" s="9" t="s">
        <v>4208</v>
      </c>
      <c r="D4" s="77" t="s">
        <v>82</v>
      </c>
      <c r="E4" s="13">
        <v>44425</v>
      </c>
      <c r="F4" s="77" t="s">
        <v>4470</v>
      </c>
      <c r="G4" s="13">
        <v>44429</v>
      </c>
      <c r="H4" s="10" t="s">
        <v>4471</v>
      </c>
      <c r="I4" s="1">
        <v>47</v>
      </c>
      <c r="J4" s="1">
        <v>33</v>
      </c>
      <c r="K4" s="1">
        <v>29</v>
      </c>
      <c r="L4" s="1">
        <v>6</v>
      </c>
      <c r="M4" s="83">
        <v>11.24475</v>
      </c>
      <c r="N4" s="8">
        <v>11</v>
      </c>
      <c r="O4" s="64">
        <v>3000</v>
      </c>
      <c r="P4" s="65">
        <f>Table224523689101112131415161718192021222423456789101112131415161718192021222325262728293031323334[[#This Row],[PEMBULATAN]]*O4</f>
        <v>33000</v>
      </c>
    </row>
    <row r="5" spans="1:16" ht="39" customHeight="1" x14ac:dyDescent="0.2">
      <c r="A5" s="94"/>
      <c r="B5" s="76"/>
      <c r="C5" s="90" t="s">
        <v>4209</v>
      </c>
      <c r="D5" s="79" t="s">
        <v>82</v>
      </c>
      <c r="E5" s="13">
        <v>44425</v>
      </c>
      <c r="F5" s="77" t="s">
        <v>4470</v>
      </c>
      <c r="G5" s="13">
        <v>44429</v>
      </c>
      <c r="H5" s="78" t="s">
        <v>4471</v>
      </c>
      <c r="I5" s="15">
        <v>40</v>
      </c>
      <c r="J5" s="15">
        <v>40</v>
      </c>
      <c r="K5" s="15">
        <v>13</v>
      </c>
      <c r="L5" s="15">
        <v>4</v>
      </c>
      <c r="M5" s="84">
        <v>5.2</v>
      </c>
      <c r="N5" s="73">
        <v>5</v>
      </c>
      <c r="O5" s="64">
        <v>3000</v>
      </c>
      <c r="P5" s="65">
        <f>Table224523689101112131415161718192021222423456789101112131415161718192021222325262728293031323334[[#This Row],[PEMBULATAN]]*O5</f>
        <v>15000</v>
      </c>
    </row>
    <row r="6" spans="1:16" ht="39" customHeight="1" x14ac:dyDescent="0.2">
      <c r="A6" s="94"/>
      <c r="B6" s="76"/>
      <c r="C6" s="90" t="s">
        <v>4210</v>
      </c>
      <c r="D6" s="79" t="s">
        <v>82</v>
      </c>
      <c r="E6" s="13">
        <v>44425</v>
      </c>
      <c r="F6" s="77" t="s">
        <v>4470</v>
      </c>
      <c r="G6" s="13">
        <v>44429</v>
      </c>
      <c r="H6" s="78" t="s">
        <v>4471</v>
      </c>
      <c r="I6" s="15">
        <v>9</v>
      </c>
      <c r="J6" s="15">
        <v>39</v>
      </c>
      <c r="K6" s="15">
        <v>35</v>
      </c>
      <c r="L6" s="15">
        <v>9</v>
      </c>
      <c r="M6" s="84">
        <v>3.07125</v>
      </c>
      <c r="N6" s="73">
        <v>9</v>
      </c>
      <c r="O6" s="64">
        <v>3000</v>
      </c>
      <c r="P6" s="65">
        <f>Table224523689101112131415161718192021222423456789101112131415161718192021222325262728293031323334[[#This Row],[PEMBULATAN]]*O6</f>
        <v>27000</v>
      </c>
    </row>
    <row r="7" spans="1:16" ht="39" customHeight="1" x14ac:dyDescent="0.2">
      <c r="A7" s="94"/>
      <c r="B7" s="76"/>
      <c r="C7" s="90" t="s">
        <v>4211</v>
      </c>
      <c r="D7" s="79" t="s">
        <v>82</v>
      </c>
      <c r="E7" s="13">
        <v>44425</v>
      </c>
      <c r="F7" s="77" t="s">
        <v>4470</v>
      </c>
      <c r="G7" s="13">
        <v>44429</v>
      </c>
      <c r="H7" s="78" t="s">
        <v>4471</v>
      </c>
      <c r="I7" s="15">
        <v>75</v>
      </c>
      <c r="J7" s="15">
        <v>64</v>
      </c>
      <c r="K7" s="15">
        <v>32</v>
      </c>
      <c r="L7" s="15">
        <v>8</v>
      </c>
      <c r="M7" s="84">
        <v>38.4</v>
      </c>
      <c r="N7" s="73">
        <v>38</v>
      </c>
      <c r="O7" s="64">
        <v>3000</v>
      </c>
      <c r="P7" s="65">
        <f>Table224523689101112131415161718192021222423456789101112131415161718192021222325262728293031323334[[#This Row],[PEMBULATAN]]*O7</f>
        <v>114000</v>
      </c>
    </row>
    <row r="8" spans="1:16" ht="39" customHeight="1" x14ac:dyDescent="0.2">
      <c r="A8" s="94"/>
      <c r="B8" s="76"/>
      <c r="C8" s="90" t="s">
        <v>4212</v>
      </c>
      <c r="D8" s="79" t="s">
        <v>82</v>
      </c>
      <c r="E8" s="13">
        <v>44425</v>
      </c>
      <c r="F8" s="77" t="s">
        <v>4470</v>
      </c>
      <c r="G8" s="13">
        <v>44429</v>
      </c>
      <c r="H8" s="78" t="s">
        <v>4471</v>
      </c>
      <c r="I8" s="15">
        <v>93</v>
      </c>
      <c r="J8" s="15">
        <v>56</v>
      </c>
      <c r="K8" s="15">
        <v>40</v>
      </c>
      <c r="L8" s="15">
        <v>24</v>
      </c>
      <c r="M8" s="84">
        <v>52.08</v>
      </c>
      <c r="N8" s="73">
        <v>52</v>
      </c>
      <c r="O8" s="64">
        <v>3000</v>
      </c>
      <c r="P8" s="65">
        <f>Table224523689101112131415161718192021222423456789101112131415161718192021222325262728293031323334[[#This Row],[PEMBULATAN]]*O8</f>
        <v>156000</v>
      </c>
    </row>
    <row r="9" spans="1:16" ht="39" customHeight="1" x14ac:dyDescent="0.2">
      <c r="A9" s="94"/>
      <c r="B9" s="76"/>
      <c r="C9" s="90" t="s">
        <v>4213</v>
      </c>
      <c r="D9" s="79" t="s">
        <v>82</v>
      </c>
      <c r="E9" s="13">
        <v>44425</v>
      </c>
      <c r="F9" s="77" t="s">
        <v>4470</v>
      </c>
      <c r="G9" s="13">
        <v>44429</v>
      </c>
      <c r="H9" s="78" t="s">
        <v>4471</v>
      </c>
      <c r="I9" s="15">
        <v>40</v>
      </c>
      <c r="J9" s="15">
        <v>38</v>
      </c>
      <c r="K9" s="15">
        <v>20</v>
      </c>
      <c r="L9" s="15">
        <v>3</v>
      </c>
      <c r="M9" s="84">
        <v>7.6</v>
      </c>
      <c r="N9" s="73">
        <v>8</v>
      </c>
      <c r="O9" s="64">
        <v>3000</v>
      </c>
      <c r="P9" s="65">
        <f>Table224523689101112131415161718192021222423456789101112131415161718192021222325262728293031323334[[#This Row],[PEMBULATAN]]*O9</f>
        <v>24000</v>
      </c>
    </row>
    <row r="10" spans="1:16" ht="39" customHeight="1" x14ac:dyDescent="0.2">
      <c r="A10" s="94"/>
      <c r="B10" s="76"/>
      <c r="C10" s="90" t="s">
        <v>4214</v>
      </c>
      <c r="D10" s="79" t="s">
        <v>82</v>
      </c>
      <c r="E10" s="13">
        <v>44425</v>
      </c>
      <c r="F10" s="77" t="s">
        <v>4470</v>
      </c>
      <c r="G10" s="13">
        <v>44429</v>
      </c>
      <c r="H10" s="78" t="s">
        <v>4471</v>
      </c>
      <c r="I10" s="15">
        <v>94</v>
      </c>
      <c r="J10" s="15">
        <v>62</v>
      </c>
      <c r="K10" s="15">
        <v>20</v>
      </c>
      <c r="L10" s="15">
        <v>15</v>
      </c>
      <c r="M10" s="84">
        <v>29.14</v>
      </c>
      <c r="N10" s="73">
        <v>29</v>
      </c>
      <c r="O10" s="64">
        <v>3000</v>
      </c>
      <c r="P10" s="65">
        <f>Table224523689101112131415161718192021222423456789101112131415161718192021222325262728293031323334[[#This Row],[PEMBULATAN]]*O10</f>
        <v>87000</v>
      </c>
    </row>
    <row r="11" spans="1:16" ht="39" customHeight="1" x14ac:dyDescent="0.2">
      <c r="A11" s="94"/>
      <c r="B11" s="76"/>
      <c r="C11" s="90" t="s">
        <v>4215</v>
      </c>
      <c r="D11" s="79" t="s">
        <v>82</v>
      </c>
      <c r="E11" s="13">
        <v>44425</v>
      </c>
      <c r="F11" s="77" t="s">
        <v>4470</v>
      </c>
      <c r="G11" s="13">
        <v>44429</v>
      </c>
      <c r="H11" s="78" t="s">
        <v>4471</v>
      </c>
      <c r="I11" s="15">
        <v>93</v>
      </c>
      <c r="J11" s="15">
        <v>73</v>
      </c>
      <c r="K11" s="15">
        <v>38</v>
      </c>
      <c r="L11" s="15">
        <v>13</v>
      </c>
      <c r="M11" s="84">
        <v>64.495500000000007</v>
      </c>
      <c r="N11" s="73">
        <v>65</v>
      </c>
      <c r="O11" s="64">
        <v>3000</v>
      </c>
      <c r="P11" s="65">
        <f>Table224523689101112131415161718192021222423456789101112131415161718192021222325262728293031323334[[#This Row],[PEMBULATAN]]*O11</f>
        <v>195000</v>
      </c>
    </row>
    <row r="12" spans="1:16" ht="39" customHeight="1" x14ac:dyDescent="0.2">
      <c r="A12" s="94"/>
      <c r="B12" s="76"/>
      <c r="C12" s="90" t="s">
        <v>4216</v>
      </c>
      <c r="D12" s="79" t="s">
        <v>82</v>
      </c>
      <c r="E12" s="13">
        <v>44425</v>
      </c>
      <c r="F12" s="77" t="s">
        <v>4470</v>
      </c>
      <c r="G12" s="13">
        <v>44429</v>
      </c>
      <c r="H12" s="78" t="s">
        <v>4471</v>
      </c>
      <c r="I12" s="15">
        <v>107</v>
      </c>
      <c r="J12" s="15">
        <v>46</v>
      </c>
      <c r="K12" s="15">
        <v>34</v>
      </c>
      <c r="L12" s="15">
        <v>11</v>
      </c>
      <c r="M12" s="84">
        <v>41.837000000000003</v>
      </c>
      <c r="N12" s="73">
        <v>42</v>
      </c>
      <c r="O12" s="64">
        <v>3000</v>
      </c>
      <c r="P12" s="65">
        <f>Table224523689101112131415161718192021222423456789101112131415161718192021222325262728293031323334[[#This Row],[PEMBULATAN]]*O12</f>
        <v>126000</v>
      </c>
    </row>
    <row r="13" spans="1:16" ht="39" customHeight="1" x14ac:dyDescent="0.2">
      <c r="A13" s="94"/>
      <c r="B13" s="76"/>
      <c r="C13" s="90" t="s">
        <v>4217</v>
      </c>
      <c r="D13" s="79" t="s">
        <v>82</v>
      </c>
      <c r="E13" s="13">
        <v>44425</v>
      </c>
      <c r="F13" s="77" t="s">
        <v>4470</v>
      </c>
      <c r="G13" s="13">
        <v>44429</v>
      </c>
      <c r="H13" s="78" t="s">
        <v>4471</v>
      </c>
      <c r="I13" s="15">
        <v>57</v>
      </c>
      <c r="J13" s="15">
        <v>56</v>
      </c>
      <c r="K13" s="15">
        <v>24</v>
      </c>
      <c r="L13" s="15">
        <v>4</v>
      </c>
      <c r="M13" s="84">
        <v>19.152000000000001</v>
      </c>
      <c r="N13" s="73">
        <v>19</v>
      </c>
      <c r="O13" s="64">
        <v>3000</v>
      </c>
      <c r="P13" s="65">
        <f>Table224523689101112131415161718192021222423456789101112131415161718192021222325262728293031323334[[#This Row],[PEMBULATAN]]*O13</f>
        <v>57000</v>
      </c>
    </row>
    <row r="14" spans="1:16" ht="39" customHeight="1" x14ac:dyDescent="0.2">
      <c r="A14" s="94"/>
      <c r="B14" s="76"/>
      <c r="C14" s="90" t="s">
        <v>4218</v>
      </c>
      <c r="D14" s="79" t="s">
        <v>82</v>
      </c>
      <c r="E14" s="13">
        <v>44425</v>
      </c>
      <c r="F14" s="77" t="s">
        <v>4470</v>
      </c>
      <c r="G14" s="13">
        <v>44429</v>
      </c>
      <c r="H14" s="78" t="s">
        <v>4471</v>
      </c>
      <c r="I14" s="15">
        <v>60</v>
      </c>
      <c r="J14" s="15">
        <v>50</v>
      </c>
      <c r="K14" s="15">
        <v>28</v>
      </c>
      <c r="L14" s="15">
        <v>5</v>
      </c>
      <c r="M14" s="84">
        <v>21</v>
      </c>
      <c r="N14" s="73">
        <v>21</v>
      </c>
      <c r="O14" s="64">
        <v>3000</v>
      </c>
      <c r="P14" s="65">
        <f>Table224523689101112131415161718192021222423456789101112131415161718192021222325262728293031323334[[#This Row],[PEMBULATAN]]*O14</f>
        <v>63000</v>
      </c>
    </row>
    <row r="15" spans="1:16" ht="39" customHeight="1" x14ac:dyDescent="0.2">
      <c r="A15" s="94"/>
      <c r="B15" s="76"/>
      <c r="C15" s="90" t="s">
        <v>4219</v>
      </c>
      <c r="D15" s="79" t="s">
        <v>82</v>
      </c>
      <c r="E15" s="13">
        <v>44425</v>
      </c>
      <c r="F15" s="77" t="s">
        <v>4470</v>
      </c>
      <c r="G15" s="13">
        <v>44429</v>
      </c>
      <c r="H15" s="78" t="s">
        <v>4471</v>
      </c>
      <c r="I15" s="15">
        <v>103</v>
      </c>
      <c r="J15" s="15">
        <v>66</v>
      </c>
      <c r="K15" s="15">
        <v>33</v>
      </c>
      <c r="L15" s="15">
        <v>10</v>
      </c>
      <c r="M15" s="84">
        <v>56.083500000000001</v>
      </c>
      <c r="N15" s="73">
        <v>56</v>
      </c>
      <c r="O15" s="64">
        <v>3000</v>
      </c>
      <c r="P15" s="65">
        <f>Table224523689101112131415161718192021222423456789101112131415161718192021222325262728293031323334[[#This Row],[PEMBULATAN]]*O15</f>
        <v>168000</v>
      </c>
    </row>
    <row r="16" spans="1:16" ht="39" customHeight="1" x14ac:dyDescent="0.2">
      <c r="A16" s="94"/>
      <c r="B16" s="76"/>
      <c r="C16" s="90" t="s">
        <v>4220</v>
      </c>
      <c r="D16" s="79" t="s">
        <v>82</v>
      </c>
      <c r="E16" s="13">
        <v>44425</v>
      </c>
      <c r="F16" s="77" t="s">
        <v>4470</v>
      </c>
      <c r="G16" s="13">
        <v>44429</v>
      </c>
      <c r="H16" s="78" t="s">
        <v>4471</v>
      </c>
      <c r="I16" s="15">
        <v>104</v>
      </c>
      <c r="J16" s="15">
        <v>50</v>
      </c>
      <c r="K16" s="15">
        <v>30</v>
      </c>
      <c r="L16" s="15">
        <v>7</v>
      </c>
      <c r="M16" s="84">
        <v>39</v>
      </c>
      <c r="N16" s="73">
        <v>39</v>
      </c>
      <c r="O16" s="64">
        <v>3000</v>
      </c>
      <c r="P16" s="65">
        <f>Table224523689101112131415161718192021222423456789101112131415161718192021222325262728293031323334[[#This Row],[PEMBULATAN]]*O16</f>
        <v>117000</v>
      </c>
    </row>
    <row r="17" spans="1:16" ht="39" customHeight="1" x14ac:dyDescent="0.2">
      <c r="A17" s="123"/>
      <c r="B17" s="92"/>
      <c r="C17" s="90" t="s">
        <v>4221</v>
      </c>
      <c r="D17" s="79" t="s">
        <v>82</v>
      </c>
      <c r="E17" s="13">
        <v>44425</v>
      </c>
      <c r="F17" s="77" t="s">
        <v>4470</v>
      </c>
      <c r="G17" s="13">
        <v>44429</v>
      </c>
      <c r="H17" s="78" t="s">
        <v>4471</v>
      </c>
      <c r="I17" s="15">
        <v>63</v>
      </c>
      <c r="J17" s="15">
        <v>63</v>
      </c>
      <c r="K17" s="15">
        <v>26</v>
      </c>
      <c r="L17" s="15">
        <v>10</v>
      </c>
      <c r="M17" s="84">
        <v>25.798500000000001</v>
      </c>
      <c r="N17" s="73">
        <v>26</v>
      </c>
      <c r="O17" s="64">
        <v>3000</v>
      </c>
      <c r="P17" s="65">
        <f>Table224523689101112131415161718192021222423456789101112131415161718192021222325262728293031323334[[#This Row],[PEMBULATAN]]*O17</f>
        <v>78000</v>
      </c>
    </row>
    <row r="18" spans="1:16" ht="39" customHeight="1" x14ac:dyDescent="0.2">
      <c r="A18" s="94"/>
      <c r="B18" s="76"/>
      <c r="C18" s="113" t="s">
        <v>4222</v>
      </c>
      <c r="D18" s="114" t="s">
        <v>82</v>
      </c>
      <c r="E18" s="115">
        <v>44425</v>
      </c>
      <c r="F18" s="116" t="s">
        <v>4470</v>
      </c>
      <c r="G18" s="115">
        <v>44429</v>
      </c>
      <c r="H18" s="117" t="s">
        <v>4471</v>
      </c>
      <c r="I18" s="118">
        <v>103</v>
      </c>
      <c r="J18" s="118">
        <v>66</v>
      </c>
      <c r="K18" s="118">
        <v>38</v>
      </c>
      <c r="L18" s="118">
        <v>19</v>
      </c>
      <c r="M18" s="119">
        <v>64.581000000000003</v>
      </c>
      <c r="N18" s="120">
        <v>65</v>
      </c>
      <c r="O18" s="121">
        <v>3000</v>
      </c>
      <c r="P18" s="122">
        <f>Table224523689101112131415161718192021222423456789101112131415161718192021222325262728293031323334[[#This Row],[PEMBULATAN]]*O18</f>
        <v>195000</v>
      </c>
    </row>
    <row r="19" spans="1:16" ht="39" customHeight="1" x14ac:dyDescent="0.2">
      <c r="A19" s="94"/>
      <c r="B19" s="76"/>
      <c r="C19" s="90" t="s">
        <v>4223</v>
      </c>
      <c r="D19" s="79" t="s">
        <v>82</v>
      </c>
      <c r="E19" s="13">
        <v>44425</v>
      </c>
      <c r="F19" s="77" t="s">
        <v>4470</v>
      </c>
      <c r="G19" s="13">
        <v>44429</v>
      </c>
      <c r="H19" s="78" t="s">
        <v>4471</v>
      </c>
      <c r="I19" s="15">
        <v>69</v>
      </c>
      <c r="J19" s="15">
        <v>92</v>
      </c>
      <c r="K19" s="15">
        <v>38</v>
      </c>
      <c r="L19" s="15">
        <v>6</v>
      </c>
      <c r="M19" s="84">
        <v>60.305999999999997</v>
      </c>
      <c r="N19" s="73">
        <v>61</v>
      </c>
      <c r="O19" s="64">
        <v>3000</v>
      </c>
      <c r="P19" s="65">
        <f>Table224523689101112131415161718192021222423456789101112131415161718192021222325262728293031323334[[#This Row],[PEMBULATAN]]*O19</f>
        <v>183000</v>
      </c>
    </row>
    <row r="20" spans="1:16" ht="39" customHeight="1" x14ac:dyDescent="0.2">
      <c r="A20" s="94"/>
      <c r="B20" s="76"/>
      <c r="C20" s="90" t="s">
        <v>4224</v>
      </c>
      <c r="D20" s="79" t="s">
        <v>82</v>
      </c>
      <c r="E20" s="13">
        <v>44425</v>
      </c>
      <c r="F20" s="77" t="s">
        <v>4470</v>
      </c>
      <c r="G20" s="13">
        <v>44429</v>
      </c>
      <c r="H20" s="78" t="s">
        <v>4471</v>
      </c>
      <c r="I20" s="15">
        <v>56</v>
      </c>
      <c r="J20" s="15">
        <v>43</v>
      </c>
      <c r="K20" s="15">
        <v>14</v>
      </c>
      <c r="L20" s="15">
        <v>4</v>
      </c>
      <c r="M20" s="84">
        <v>8.4280000000000008</v>
      </c>
      <c r="N20" s="73">
        <v>9</v>
      </c>
      <c r="O20" s="64">
        <v>3000</v>
      </c>
      <c r="P20" s="65">
        <f>Table224523689101112131415161718192021222423456789101112131415161718192021222325262728293031323334[[#This Row],[PEMBULATAN]]*O20</f>
        <v>27000</v>
      </c>
    </row>
    <row r="21" spans="1:16" ht="39" customHeight="1" x14ac:dyDescent="0.2">
      <c r="A21" s="94"/>
      <c r="B21" s="76"/>
      <c r="C21" s="90" t="s">
        <v>4225</v>
      </c>
      <c r="D21" s="79" t="s">
        <v>82</v>
      </c>
      <c r="E21" s="13">
        <v>44425</v>
      </c>
      <c r="F21" s="77" t="s">
        <v>4470</v>
      </c>
      <c r="G21" s="13">
        <v>44429</v>
      </c>
      <c r="H21" s="78" t="s">
        <v>4471</v>
      </c>
      <c r="I21" s="15">
        <v>60</v>
      </c>
      <c r="J21" s="15">
        <v>65</v>
      </c>
      <c r="K21" s="15">
        <v>30</v>
      </c>
      <c r="L21" s="15">
        <v>11</v>
      </c>
      <c r="M21" s="84">
        <v>29.25</v>
      </c>
      <c r="N21" s="73">
        <v>29</v>
      </c>
      <c r="O21" s="64">
        <v>3000</v>
      </c>
      <c r="P21" s="65">
        <f>Table224523689101112131415161718192021222423456789101112131415161718192021222325262728293031323334[[#This Row],[PEMBULATAN]]*O21</f>
        <v>87000</v>
      </c>
    </row>
    <row r="22" spans="1:16" ht="39" customHeight="1" x14ac:dyDescent="0.2">
      <c r="A22" s="94"/>
      <c r="B22" s="76"/>
      <c r="C22" s="90" t="s">
        <v>4226</v>
      </c>
      <c r="D22" s="79" t="s">
        <v>82</v>
      </c>
      <c r="E22" s="13">
        <v>44425</v>
      </c>
      <c r="F22" s="77" t="s">
        <v>4470</v>
      </c>
      <c r="G22" s="13">
        <v>44429</v>
      </c>
      <c r="H22" s="78" t="s">
        <v>4471</v>
      </c>
      <c r="I22" s="15">
        <v>27</v>
      </c>
      <c r="J22" s="15">
        <v>30</v>
      </c>
      <c r="K22" s="15">
        <v>7</v>
      </c>
      <c r="L22" s="15">
        <v>1</v>
      </c>
      <c r="M22" s="84">
        <v>1.4175</v>
      </c>
      <c r="N22" s="73">
        <v>2</v>
      </c>
      <c r="O22" s="64">
        <v>3000</v>
      </c>
      <c r="P22" s="65">
        <f>Table224523689101112131415161718192021222423456789101112131415161718192021222325262728293031323334[[#This Row],[PEMBULATAN]]*O22</f>
        <v>6000</v>
      </c>
    </row>
    <row r="23" spans="1:16" ht="39" customHeight="1" x14ac:dyDescent="0.2">
      <c r="A23" s="94"/>
      <c r="B23" s="76"/>
      <c r="C23" s="90" t="s">
        <v>4227</v>
      </c>
      <c r="D23" s="79" t="s">
        <v>82</v>
      </c>
      <c r="E23" s="13">
        <v>44425</v>
      </c>
      <c r="F23" s="77" t="s">
        <v>4470</v>
      </c>
      <c r="G23" s="13">
        <v>44429</v>
      </c>
      <c r="H23" s="78" t="s">
        <v>4471</v>
      </c>
      <c r="I23" s="15">
        <v>54</v>
      </c>
      <c r="J23" s="15">
        <v>30</v>
      </c>
      <c r="K23" s="15">
        <v>28</v>
      </c>
      <c r="L23" s="15">
        <v>5</v>
      </c>
      <c r="M23" s="84">
        <v>11.34</v>
      </c>
      <c r="N23" s="73">
        <v>12</v>
      </c>
      <c r="O23" s="64">
        <v>3000</v>
      </c>
      <c r="P23" s="65">
        <f>Table224523689101112131415161718192021222423456789101112131415161718192021222325262728293031323334[[#This Row],[PEMBULATAN]]*O23</f>
        <v>36000</v>
      </c>
    </row>
    <row r="24" spans="1:16" ht="39" customHeight="1" x14ac:dyDescent="0.2">
      <c r="A24" s="94"/>
      <c r="B24" s="76"/>
      <c r="C24" s="90" t="s">
        <v>4228</v>
      </c>
      <c r="D24" s="79" t="s">
        <v>82</v>
      </c>
      <c r="E24" s="13">
        <v>44425</v>
      </c>
      <c r="F24" s="77" t="s">
        <v>4470</v>
      </c>
      <c r="G24" s="13">
        <v>44429</v>
      </c>
      <c r="H24" s="78" t="s">
        <v>4471</v>
      </c>
      <c r="I24" s="15">
        <v>62</v>
      </c>
      <c r="J24" s="15">
        <v>63</v>
      </c>
      <c r="K24" s="15">
        <v>21</v>
      </c>
      <c r="L24" s="15">
        <v>11</v>
      </c>
      <c r="M24" s="84">
        <v>20.506499999999999</v>
      </c>
      <c r="N24" s="73">
        <v>21</v>
      </c>
      <c r="O24" s="64">
        <v>3000</v>
      </c>
      <c r="P24" s="65">
        <f>Table224523689101112131415161718192021222423456789101112131415161718192021222325262728293031323334[[#This Row],[PEMBULATAN]]*O24</f>
        <v>63000</v>
      </c>
    </row>
    <row r="25" spans="1:16" ht="39" customHeight="1" x14ac:dyDescent="0.2">
      <c r="A25" s="94"/>
      <c r="B25" s="76"/>
      <c r="C25" s="90" t="s">
        <v>4229</v>
      </c>
      <c r="D25" s="79" t="s">
        <v>82</v>
      </c>
      <c r="E25" s="13">
        <v>44425</v>
      </c>
      <c r="F25" s="77" t="s">
        <v>4470</v>
      </c>
      <c r="G25" s="13">
        <v>44429</v>
      </c>
      <c r="H25" s="78" t="s">
        <v>4471</v>
      </c>
      <c r="I25" s="15">
        <v>102</v>
      </c>
      <c r="J25" s="15">
        <v>62</v>
      </c>
      <c r="K25" s="15">
        <v>32</v>
      </c>
      <c r="L25" s="15">
        <v>13</v>
      </c>
      <c r="M25" s="84">
        <v>50.591999999999999</v>
      </c>
      <c r="N25" s="73">
        <v>51</v>
      </c>
      <c r="O25" s="64">
        <v>3000</v>
      </c>
      <c r="P25" s="65">
        <f>Table224523689101112131415161718192021222423456789101112131415161718192021222325262728293031323334[[#This Row],[PEMBULATAN]]*O25</f>
        <v>153000</v>
      </c>
    </row>
    <row r="26" spans="1:16" ht="39" customHeight="1" x14ac:dyDescent="0.2">
      <c r="A26" s="94"/>
      <c r="B26" s="76"/>
      <c r="C26" s="90" t="s">
        <v>4230</v>
      </c>
      <c r="D26" s="79" t="s">
        <v>82</v>
      </c>
      <c r="E26" s="13">
        <v>44425</v>
      </c>
      <c r="F26" s="77" t="s">
        <v>4470</v>
      </c>
      <c r="G26" s="13">
        <v>44429</v>
      </c>
      <c r="H26" s="78" t="s">
        <v>4471</v>
      </c>
      <c r="I26" s="15">
        <v>58</v>
      </c>
      <c r="J26" s="15">
        <v>73</v>
      </c>
      <c r="K26" s="15">
        <v>30</v>
      </c>
      <c r="L26" s="15">
        <v>4</v>
      </c>
      <c r="M26" s="84">
        <v>31.754999999999999</v>
      </c>
      <c r="N26" s="73">
        <v>32</v>
      </c>
      <c r="O26" s="64">
        <v>3000</v>
      </c>
      <c r="P26" s="65">
        <f>Table224523689101112131415161718192021222423456789101112131415161718192021222325262728293031323334[[#This Row],[PEMBULATAN]]*O26</f>
        <v>96000</v>
      </c>
    </row>
    <row r="27" spans="1:16" ht="39" customHeight="1" x14ac:dyDescent="0.2">
      <c r="A27" s="94"/>
      <c r="B27" s="76"/>
      <c r="C27" s="90" t="s">
        <v>4231</v>
      </c>
      <c r="D27" s="79" t="s">
        <v>82</v>
      </c>
      <c r="E27" s="13">
        <v>44425</v>
      </c>
      <c r="F27" s="77" t="s">
        <v>4470</v>
      </c>
      <c r="G27" s="13">
        <v>44429</v>
      </c>
      <c r="H27" s="78" t="s">
        <v>4471</v>
      </c>
      <c r="I27" s="15">
        <v>65</v>
      </c>
      <c r="J27" s="15">
        <v>59</v>
      </c>
      <c r="K27" s="15">
        <v>13</v>
      </c>
      <c r="L27" s="15">
        <v>10</v>
      </c>
      <c r="M27" s="84">
        <v>12.463749999999999</v>
      </c>
      <c r="N27" s="73">
        <v>13</v>
      </c>
      <c r="O27" s="64">
        <v>3000</v>
      </c>
      <c r="P27" s="65">
        <f>Table224523689101112131415161718192021222423456789101112131415161718192021222325262728293031323334[[#This Row],[PEMBULATAN]]*O27</f>
        <v>39000</v>
      </c>
    </row>
    <row r="28" spans="1:16" ht="39" customHeight="1" x14ac:dyDescent="0.2">
      <c r="A28" s="94"/>
      <c r="B28" s="76"/>
      <c r="C28" s="90" t="s">
        <v>4232</v>
      </c>
      <c r="D28" s="79" t="s">
        <v>82</v>
      </c>
      <c r="E28" s="13">
        <v>44425</v>
      </c>
      <c r="F28" s="77" t="s">
        <v>4470</v>
      </c>
      <c r="G28" s="13">
        <v>44429</v>
      </c>
      <c r="H28" s="78" t="s">
        <v>4471</v>
      </c>
      <c r="I28" s="15">
        <v>103</v>
      </c>
      <c r="J28" s="15">
        <v>49</v>
      </c>
      <c r="K28" s="15">
        <v>90</v>
      </c>
      <c r="L28" s="15">
        <v>17</v>
      </c>
      <c r="M28" s="84">
        <v>113.5575</v>
      </c>
      <c r="N28" s="73">
        <v>114</v>
      </c>
      <c r="O28" s="64">
        <v>3000</v>
      </c>
      <c r="P28" s="65">
        <f>Table224523689101112131415161718192021222423456789101112131415161718192021222325262728293031323334[[#This Row],[PEMBULATAN]]*O28</f>
        <v>342000</v>
      </c>
    </row>
    <row r="29" spans="1:16" ht="39" customHeight="1" x14ac:dyDescent="0.2">
      <c r="A29" s="94"/>
      <c r="B29" s="76"/>
      <c r="C29" s="90" t="s">
        <v>4233</v>
      </c>
      <c r="D29" s="79" t="s">
        <v>82</v>
      </c>
      <c r="E29" s="13">
        <v>44425</v>
      </c>
      <c r="F29" s="77" t="s">
        <v>4470</v>
      </c>
      <c r="G29" s="13">
        <v>44429</v>
      </c>
      <c r="H29" s="78" t="s">
        <v>4471</v>
      </c>
      <c r="I29" s="15">
        <v>80</v>
      </c>
      <c r="J29" s="15">
        <v>60</v>
      </c>
      <c r="K29" s="15">
        <v>30</v>
      </c>
      <c r="L29" s="15">
        <v>11</v>
      </c>
      <c r="M29" s="84">
        <v>36</v>
      </c>
      <c r="N29" s="73">
        <v>36</v>
      </c>
      <c r="O29" s="64">
        <v>3000</v>
      </c>
      <c r="P29" s="65">
        <f>Table224523689101112131415161718192021222423456789101112131415161718192021222325262728293031323334[[#This Row],[PEMBULATAN]]*O29</f>
        <v>108000</v>
      </c>
    </row>
    <row r="30" spans="1:16" ht="39" customHeight="1" x14ac:dyDescent="0.2">
      <c r="A30" s="94"/>
      <c r="B30" s="76"/>
      <c r="C30" s="90" t="s">
        <v>4234</v>
      </c>
      <c r="D30" s="79" t="s">
        <v>82</v>
      </c>
      <c r="E30" s="13">
        <v>44425</v>
      </c>
      <c r="F30" s="77" t="s">
        <v>4470</v>
      </c>
      <c r="G30" s="13">
        <v>44429</v>
      </c>
      <c r="H30" s="78" t="s">
        <v>4471</v>
      </c>
      <c r="I30" s="15">
        <v>103</v>
      </c>
      <c r="J30" s="15">
        <v>63</v>
      </c>
      <c r="K30" s="15">
        <v>30</v>
      </c>
      <c r="L30" s="15">
        <v>22</v>
      </c>
      <c r="M30" s="84">
        <v>48.667499999999997</v>
      </c>
      <c r="N30" s="73">
        <v>49</v>
      </c>
      <c r="O30" s="64">
        <v>3000</v>
      </c>
      <c r="P30" s="65">
        <f>Table224523689101112131415161718192021222423456789101112131415161718192021222325262728293031323334[[#This Row],[PEMBULATAN]]*O30</f>
        <v>147000</v>
      </c>
    </row>
    <row r="31" spans="1:16" ht="39" customHeight="1" x14ac:dyDescent="0.2">
      <c r="A31" s="94"/>
      <c r="B31" s="76"/>
      <c r="C31" s="90" t="s">
        <v>4235</v>
      </c>
      <c r="D31" s="79" t="s">
        <v>82</v>
      </c>
      <c r="E31" s="13">
        <v>44425</v>
      </c>
      <c r="F31" s="77" t="s">
        <v>4470</v>
      </c>
      <c r="G31" s="13">
        <v>44429</v>
      </c>
      <c r="H31" s="78" t="s">
        <v>4471</v>
      </c>
      <c r="I31" s="15">
        <v>90</v>
      </c>
      <c r="J31" s="15">
        <v>63</v>
      </c>
      <c r="K31" s="15">
        <v>20</v>
      </c>
      <c r="L31" s="15">
        <v>17</v>
      </c>
      <c r="M31" s="84">
        <v>28.35</v>
      </c>
      <c r="N31" s="73">
        <v>29</v>
      </c>
      <c r="O31" s="64">
        <v>3000</v>
      </c>
      <c r="P31" s="65">
        <f>Table224523689101112131415161718192021222423456789101112131415161718192021222325262728293031323334[[#This Row],[PEMBULATAN]]*O31</f>
        <v>87000</v>
      </c>
    </row>
    <row r="32" spans="1:16" ht="39" customHeight="1" x14ac:dyDescent="0.2">
      <c r="A32" s="94"/>
      <c r="B32" s="76"/>
      <c r="C32" s="90" t="s">
        <v>4236</v>
      </c>
      <c r="D32" s="79" t="s">
        <v>82</v>
      </c>
      <c r="E32" s="13">
        <v>44425</v>
      </c>
      <c r="F32" s="77" t="s">
        <v>4470</v>
      </c>
      <c r="G32" s="13">
        <v>44429</v>
      </c>
      <c r="H32" s="78" t="s">
        <v>4471</v>
      </c>
      <c r="I32" s="15">
        <v>60</v>
      </c>
      <c r="J32" s="15">
        <v>45</v>
      </c>
      <c r="K32" s="15">
        <v>32</v>
      </c>
      <c r="L32" s="15">
        <v>4</v>
      </c>
      <c r="M32" s="84">
        <v>21.6</v>
      </c>
      <c r="N32" s="73">
        <v>22</v>
      </c>
      <c r="O32" s="64">
        <v>3000</v>
      </c>
      <c r="P32" s="65">
        <f>Table224523689101112131415161718192021222423456789101112131415161718192021222325262728293031323334[[#This Row],[PEMBULATAN]]*O32</f>
        <v>66000</v>
      </c>
    </row>
    <row r="33" spans="1:16" ht="39" customHeight="1" x14ac:dyDescent="0.2">
      <c r="A33" s="123"/>
      <c r="B33" s="92"/>
      <c r="C33" s="90" t="s">
        <v>4237</v>
      </c>
      <c r="D33" s="79" t="s">
        <v>82</v>
      </c>
      <c r="E33" s="13">
        <v>44425</v>
      </c>
      <c r="F33" s="77" t="s">
        <v>4470</v>
      </c>
      <c r="G33" s="13">
        <v>44429</v>
      </c>
      <c r="H33" s="78" t="s">
        <v>4471</v>
      </c>
      <c r="I33" s="15">
        <v>55</v>
      </c>
      <c r="J33" s="15">
        <v>43</v>
      </c>
      <c r="K33" s="15">
        <v>21</v>
      </c>
      <c r="L33" s="15">
        <v>8</v>
      </c>
      <c r="M33" s="84">
        <v>12.41625</v>
      </c>
      <c r="N33" s="73">
        <v>13</v>
      </c>
      <c r="O33" s="64">
        <v>3000</v>
      </c>
      <c r="P33" s="65">
        <f>Table224523689101112131415161718192021222423456789101112131415161718192021222325262728293031323334[[#This Row],[PEMBULATAN]]*O33</f>
        <v>39000</v>
      </c>
    </row>
    <row r="34" spans="1:16" ht="39" customHeight="1" x14ac:dyDescent="0.2">
      <c r="A34" s="94"/>
      <c r="B34" s="76"/>
      <c r="C34" s="113" t="s">
        <v>4238</v>
      </c>
      <c r="D34" s="114" t="s">
        <v>82</v>
      </c>
      <c r="E34" s="115">
        <v>44425</v>
      </c>
      <c r="F34" s="116" t="s">
        <v>4470</v>
      </c>
      <c r="G34" s="115">
        <v>44429</v>
      </c>
      <c r="H34" s="117" t="s">
        <v>4471</v>
      </c>
      <c r="I34" s="118">
        <v>102</v>
      </c>
      <c r="J34" s="118">
        <v>75</v>
      </c>
      <c r="K34" s="118">
        <v>34</v>
      </c>
      <c r="L34" s="118">
        <v>23</v>
      </c>
      <c r="M34" s="119">
        <v>65.025000000000006</v>
      </c>
      <c r="N34" s="120">
        <v>65</v>
      </c>
      <c r="O34" s="121">
        <v>3000</v>
      </c>
      <c r="P34" s="122">
        <f>Table224523689101112131415161718192021222423456789101112131415161718192021222325262728293031323334[[#This Row],[PEMBULATAN]]*O34</f>
        <v>195000</v>
      </c>
    </row>
    <row r="35" spans="1:16" ht="39" customHeight="1" x14ac:dyDescent="0.2">
      <c r="A35" s="94"/>
      <c r="B35" s="76"/>
      <c r="C35" s="90" t="s">
        <v>4239</v>
      </c>
      <c r="D35" s="79" t="s">
        <v>82</v>
      </c>
      <c r="E35" s="13">
        <v>44425</v>
      </c>
      <c r="F35" s="77" t="s">
        <v>4470</v>
      </c>
      <c r="G35" s="13">
        <v>44429</v>
      </c>
      <c r="H35" s="78" t="s">
        <v>4471</v>
      </c>
      <c r="I35" s="15">
        <v>98</v>
      </c>
      <c r="J35" s="15">
        <v>56</v>
      </c>
      <c r="K35" s="15">
        <v>32</v>
      </c>
      <c r="L35" s="15">
        <v>10</v>
      </c>
      <c r="M35" s="84">
        <v>43.904000000000003</v>
      </c>
      <c r="N35" s="73">
        <v>44</v>
      </c>
      <c r="O35" s="64">
        <v>3000</v>
      </c>
      <c r="P35" s="65">
        <f>Table224523689101112131415161718192021222423456789101112131415161718192021222325262728293031323334[[#This Row],[PEMBULATAN]]*O35</f>
        <v>132000</v>
      </c>
    </row>
    <row r="36" spans="1:16" ht="39" customHeight="1" x14ac:dyDescent="0.2">
      <c r="A36" s="94"/>
      <c r="B36" s="76"/>
      <c r="C36" s="90" t="s">
        <v>4240</v>
      </c>
      <c r="D36" s="79" t="s">
        <v>82</v>
      </c>
      <c r="E36" s="13">
        <v>44425</v>
      </c>
      <c r="F36" s="77" t="s">
        <v>4470</v>
      </c>
      <c r="G36" s="13">
        <v>44429</v>
      </c>
      <c r="H36" s="78" t="s">
        <v>4471</v>
      </c>
      <c r="I36" s="15">
        <v>90</v>
      </c>
      <c r="J36" s="15">
        <v>54</v>
      </c>
      <c r="K36" s="15">
        <v>21</v>
      </c>
      <c r="L36" s="15">
        <v>15</v>
      </c>
      <c r="M36" s="84">
        <v>25.515000000000001</v>
      </c>
      <c r="N36" s="73">
        <v>26</v>
      </c>
      <c r="O36" s="64">
        <v>3000</v>
      </c>
      <c r="P36" s="65">
        <f>Table224523689101112131415161718192021222423456789101112131415161718192021222325262728293031323334[[#This Row],[PEMBULATAN]]*O36</f>
        <v>78000</v>
      </c>
    </row>
    <row r="37" spans="1:16" ht="39" customHeight="1" x14ac:dyDescent="0.2">
      <c r="A37" s="94"/>
      <c r="B37" s="76"/>
      <c r="C37" s="90" t="s">
        <v>4241</v>
      </c>
      <c r="D37" s="79" t="s">
        <v>82</v>
      </c>
      <c r="E37" s="13">
        <v>44425</v>
      </c>
      <c r="F37" s="77" t="s">
        <v>4470</v>
      </c>
      <c r="G37" s="13">
        <v>44429</v>
      </c>
      <c r="H37" s="78" t="s">
        <v>4471</v>
      </c>
      <c r="I37" s="15">
        <v>98</v>
      </c>
      <c r="J37" s="15">
        <v>66</v>
      </c>
      <c r="K37" s="15">
        <v>21</v>
      </c>
      <c r="L37" s="15">
        <v>13</v>
      </c>
      <c r="M37" s="84">
        <v>33.957000000000001</v>
      </c>
      <c r="N37" s="73">
        <v>34</v>
      </c>
      <c r="O37" s="64">
        <v>3000</v>
      </c>
      <c r="P37" s="65">
        <f>Table224523689101112131415161718192021222423456789101112131415161718192021222325262728293031323334[[#This Row],[PEMBULATAN]]*O37</f>
        <v>102000</v>
      </c>
    </row>
    <row r="38" spans="1:16" ht="39" customHeight="1" x14ac:dyDescent="0.2">
      <c r="A38" s="94"/>
      <c r="B38" s="76"/>
      <c r="C38" s="90" t="s">
        <v>4242</v>
      </c>
      <c r="D38" s="79" t="s">
        <v>82</v>
      </c>
      <c r="E38" s="13">
        <v>44425</v>
      </c>
      <c r="F38" s="77" t="s">
        <v>4470</v>
      </c>
      <c r="G38" s="13">
        <v>44429</v>
      </c>
      <c r="H38" s="78" t="s">
        <v>4471</v>
      </c>
      <c r="I38" s="15">
        <v>80</v>
      </c>
      <c r="J38" s="15">
        <v>65</v>
      </c>
      <c r="K38" s="15">
        <v>32</v>
      </c>
      <c r="L38" s="15">
        <v>15</v>
      </c>
      <c r="M38" s="84">
        <v>41.6</v>
      </c>
      <c r="N38" s="73">
        <v>42</v>
      </c>
      <c r="O38" s="64">
        <v>3000</v>
      </c>
      <c r="P38" s="65">
        <f>Table224523689101112131415161718192021222423456789101112131415161718192021222325262728293031323334[[#This Row],[PEMBULATAN]]*O38</f>
        <v>126000</v>
      </c>
    </row>
    <row r="39" spans="1:16" ht="39" customHeight="1" x14ac:dyDescent="0.2">
      <c r="A39" s="94"/>
      <c r="B39" s="76"/>
      <c r="C39" s="90" t="s">
        <v>4243</v>
      </c>
      <c r="D39" s="79" t="s">
        <v>82</v>
      </c>
      <c r="E39" s="13">
        <v>44425</v>
      </c>
      <c r="F39" s="77" t="s">
        <v>4470</v>
      </c>
      <c r="G39" s="13">
        <v>44429</v>
      </c>
      <c r="H39" s="78" t="s">
        <v>4471</v>
      </c>
      <c r="I39" s="15">
        <v>103</v>
      </c>
      <c r="J39" s="15">
        <v>67</v>
      </c>
      <c r="K39" s="15">
        <v>30</v>
      </c>
      <c r="L39" s="15">
        <v>31</v>
      </c>
      <c r="M39" s="84">
        <v>51.7575</v>
      </c>
      <c r="N39" s="73">
        <v>52</v>
      </c>
      <c r="O39" s="64">
        <v>3000</v>
      </c>
      <c r="P39" s="65">
        <f>Table224523689101112131415161718192021222423456789101112131415161718192021222325262728293031323334[[#This Row],[PEMBULATAN]]*O39</f>
        <v>156000</v>
      </c>
    </row>
    <row r="40" spans="1:16" ht="39" customHeight="1" x14ac:dyDescent="0.2">
      <c r="A40" s="94"/>
      <c r="B40" s="76"/>
      <c r="C40" s="90" t="s">
        <v>4244</v>
      </c>
      <c r="D40" s="79" t="s">
        <v>82</v>
      </c>
      <c r="E40" s="13">
        <v>44425</v>
      </c>
      <c r="F40" s="77" t="s">
        <v>4470</v>
      </c>
      <c r="G40" s="13">
        <v>44429</v>
      </c>
      <c r="H40" s="78" t="s">
        <v>4471</v>
      </c>
      <c r="I40" s="15">
        <v>105</v>
      </c>
      <c r="J40" s="15">
        <v>65</v>
      </c>
      <c r="K40" s="15">
        <v>29</v>
      </c>
      <c r="L40" s="15">
        <v>32</v>
      </c>
      <c r="M40" s="84">
        <v>49.481250000000003</v>
      </c>
      <c r="N40" s="73">
        <v>49</v>
      </c>
      <c r="O40" s="64">
        <v>3000</v>
      </c>
      <c r="P40" s="65">
        <f>Table224523689101112131415161718192021222423456789101112131415161718192021222325262728293031323334[[#This Row],[PEMBULATAN]]*O40</f>
        <v>147000</v>
      </c>
    </row>
    <row r="41" spans="1:16" ht="39" customHeight="1" x14ac:dyDescent="0.2">
      <c r="A41" s="94"/>
      <c r="B41" s="76"/>
      <c r="C41" s="90" t="s">
        <v>4245</v>
      </c>
      <c r="D41" s="79" t="s">
        <v>82</v>
      </c>
      <c r="E41" s="13">
        <v>44425</v>
      </c>
      <c r="F41" s="77" t="s">
        <v>4470</v>
      </c>
      <c r="G41" s="13">
        <v>44429</v>
      </c>
      <c r="H41" s="78" t="s">
        <v>4471</v>
      </c>
      <c r="I41" s="15">
        <v>90</v>
      </c>
      <c r="J41" s="15">
        <v>66</v>
      </c>
      <c r="K41" s="15">
        <v>32</v>
      </c>
      <c r="L41" s="15">
        <v>9</v>
      </c>
      <c r="M41" s="84">
        <v>47.52</v>
      </c>
      <c r="N41" s="73">
        <v>48</v>
      </c>
      <c r="O41" s="64">
        <v>3000</v>
      </c>
      <c r="P41" s="65">
        <f>Table224523689101112131415161718192021222423456789101112131415161718192021222325262728293031323334[[#This Row],[PEMBULATAN]]*O41</f>
        <v>144000</v>
      </c>
    </row>
    <row r="42" spans="1:16" ht="39" customHeight="1" x14ac:dyDescent="0.2">
      <c r="A42" s="94"/>
      <c r="B42" s="76"/>
      <c r="C42" s="90" t="s">
        <v>4246</v>
      </c>
      <c r="D42" s="79" t="s">
        <v>82</v>
      </c>
      <c r="E42" s="13">
        <v>44425</v>
      </c>
      <c r="F42" s="77" t="s">
        <v>4470</v>
      </c>
      <c r="G42" s="13">
        <v>44429</v>
      </c>
      <c r="H42" s="78" t="s">
        <v>4471</v>
      </c>
      <c r="I42" s="15">
        <v>90</v>
      </c>
      <c r="J42" s="15">
        <v>66</v>
      </c>
      <c r="K42" s="15">
        <v>32</v>
      </c>
      <c r="L42" s="15">
        <v>22</v>
      </c>
      <c r="M42" s="84">
        <v>47.52</v>
      </c>
      <c r="N42" s="73">
        <v>48</v>
      </c>
      <c r="O42" s="64">
        <v>3000</v>
      </c>
      <c r="P42" s="65">
        <f>Table224523689101112131415161718192021222423456789101112131415161718192021222325262728293031323334[[#This Row],[PEMBULATAN]]*O42</f>
        <v>144000</v>
      </c>
    </row>
    <row r="43" spans="1:16" ht="39" customHeight="1" x14ac:dyDescent="0.2">
      <c r="A43" s="94"/>
      <c r="B43" s="76"/>
      <c r="C43" s="90" t="s">
        <v>4247</v>
      </c>
      <c r="D43" s="79" t="s">
        <v>82</v>
      </c>
      <c r="E43" s="13">
        <v>44425</v>
      </c>
      <c r="F43" s="77" t="s">
        <v>4470</v>
      </c>
      <c r="G43" s="13">
        <v>44429</v>
      </c>
      <c r="H43" s="78" t="s">
        <v>4471</v>
      </c>
      <c r="I43" s="15">
        <v>97</v>
      </c>
      <c r="J43" s="15">
        <v>44</v>
      </c>
      <c r="K43" s="15">
        <v>22</v>
      </c>
      <c r="L43" s="15">
        <v>10</v>
      </c>
      <c r="M43" s="84">
        <v>23.474</v>
      </c>
      <c r="N43" s="73">
        <v>24</v>
      </c>
      <c r="O43" s="64">
        <v>3000</v>
      </c>
      <c r="P43" s="65">
        <f>Table224523689101112131415161718192021222423456789101112131415161718192021222325262728293031323334[[#This Row],[PEMBULATAN]]*O43</f>
        <v>72000</v>
      </c>
    </row>
    <row r="44" spans="1:16" ht="39" customHeight="1" x14ac:dyDescent="0.2">
      <c r="A44" s="94"/>
      <c r="B44" s="76"/>
      <c r="C44" s="90" t="s">
        <v>4248</v>
      </c>
      <c r="D44" s="79" t="s">
        <v>82</v>
      </c>
      <c r="E44" s="13">
        <v>44425</v>
      </c>
      <c r="F44" s="77" t="s">
        <v>4470</v>
      </c>
      <c r="G44" s="13">
        <v>44429</v>
      </c>
      <c r="H44" s="78" t="s">
        <v>4471</v>
      </c>
      <c r="I44" s="15">
        <v>98</v>
      </c>
      <c r="J44" s="15">
        <v>63</v>
      </c>
      <c r="K44" s="15">
        <v>20</v>
      </c>
      <c r="L44" s="15">
        <v>10</v>
      </c>
      <c r="M44" s="84">
        <v>30.87</v>
      </c>
      <c r="N44" s="73">
        <v>31</v>
      </c>
      <c r="O44" s="64">
        <v>3000</v>
      </c>
      <c r="P44" s="65">
        <f>Table224523689101112131415161718192021222423456789101112131415161718192021222325262728293031323334[[#This Row],[PEMBULATAN]]*O44</f>
        <v>93000</v>
      </c>
    </row>
    <row r="45" spans="1:16" ht="39" customHeight="1" x14ac:dyDescent="0.2">
      <c r="A45" s="94"/>
      <c r="B45" s="76"/>
      <c r="C45" s="90" t="s">
        <v>4249</v>
      </c>
      <c r="D45" s="79" t="s">
        <v>82</v>
      </c>
      <c r="E45" s="13">
        <v>44425</v>
      </c>
      <c r="F45" s="77" t="s">
        <v>4470</v>
      </c>
      <c r="G45" s="13">
        <v>44429</v>
      </c>
      <c r="H45" s="78" t="s">
        <v>4471</v>
      </c>
      <c r="I45" s="15">
        <v>90</v>
      </c>
      <c r="J45" s="15">
        <v>30</v>
      </c>
      <c r="K45" s="15">
        <v>60</v>
      </c>
      <c r="L45" s="15">
        <v>13</v>
      </c>
      <c r="M45" s="84">
        <v>40.5</v>
      </c>
      <c r="N45" s="73">
        <v>41</v>
      </c>
      <c r="O45" s="64">
        <v>3000</v>
      </c>
      <c r="P45" s="65">
        <f>Table224523689101112131415161718192021222423456789101112131415161718192021222325262728293031323334[[#This Row],[PEMBULATAN]]*O45</f>
        <v>123000</v>
      </c>
    </row>
    <row r="46" spans="1:16" ht="39" customHeight="1" x14ac:dyDescent="0.2">
      <c r="A46" s="94"/>
      <c r="B46" s="76"/>
      <c r="C46" s="90" t="s">
        <v>4250</v>
      </c>
      <c r="D46" s="79" t="s">
        <v>82</v>
      </c>
      <c r="E46" s="13">
        <v>44425</v>
      </c>
      <c r="F46" s="77" t="s">
        <v>4470</v>
      </c>
      <c r="G46" s="13">
        <v>44429</v>
      </c>
      <c r="H46" s="78" t="s">
        <v>4471</v>
      </c>
      <c r="I46" s="15">
        <v>94</v>
      </c>
      <c r="J46" s="15">
        <v>62</v>
      </c>
      <c r="K46" s="15">
        <v>28</v>
      </c>
      <c r="L46" s="15">
        <v>12</v>
      </c>
      <c r="M46" s="84">
        <v>40.795999999999999</v>
      </c>
      <c r="N46" s="73">
        <v>41</v>
      </c>
      <c r="O46" s="64">
        <v>3000</v>
      </c>
      <c r="P46" s="65">
        <f>Table224523689101112131415161718192021222423456789101112131415161718192021222325262728293031323334[[#This Row],[PEMBULATAN]]*O46</f>
        <v>123000</v>
      </c>
    </row>
    <row r="47" spans="1:16" ht="39" customHeight="1" x14ac:dyDescent="0.2">
      <c r="A47" s="94"/>
      <c r="B47" s="76"/>
      <c r="C47" s="90" t="s">
        <v>4251</v>
      </c>
      <c r="D47" s="79" t="s">
        <v>82</v>
      </c>
      <c r="E47" s="13">
        <v>44425</v>
      </c>
      <c r="F47" s="77" t="s">
        <v>4470</v>
      </c>
      <c r="G47" s="13">
        <v>44429</v>
      </c>
      <c r="H47" s="78" t="s">
        <v>4471</v>
      </c>
      <c r="I47" s="15">
        <v>98</v>
      </c>
      <c r="J47" s="15">
        <v>54</v>
      </c>
      <c r="K47" s="15">
        <v>21</v>
      </c>
      <c r="L47" s="15">
        <v>10</v>
      </c>
      <c r="M47" s="84">
        <v>27.783000000000001</v>
      </c>
      <c r="N47" s="73">
        <v>28</v>
      </c>
      <c r="O47" s="64">
        <v>3000</v>
      </c>
      <c r="P47" s="65">
        <f>Table224523689101112131415161718192021222423456789101112131415161718192021222325262728293031323334[[#This Row],[PEMBULATAN]]*O47</f>
        <v>84000</v>
      </c>
    </row>
    <row r="48" spans="1:16" ht="39" customHeight="1" x14ac:dyDescent="0.2">
      <c r="A48" s="94"/>
      <c r="B48" s="76"/>
      <c r="C48" s="90" t="s">
        <v>4252</v>
      </c>
      <c r="D48" s="79" t="s">
        <v>82</v>
      </c>
      <c r="E48" s="13">
        <v>44425</v>
      </c>
      <c r="F48" s="77" t="s">
        <v>4470</v>
      </c>
      <c r="G48" s="13">
        <v>44429</v>
      </c>
      <c r="H48" s="78" t="s">
        <v>4471</v>
      </c>
      <c r="I48" s="15">
        <v>80</v>
      </c>
      <c r="J48" s="15">
        <v>65</v>
      </c>
      <c r="K48" s="15">
        <v>19</v>
      </c>
      <c r="L48" s="15">
        <v>12</v>
      </c>
      <c r="M48" s="84">
        <v>24.7</v>
      </c>
      <c r="N48" s="73">
        <v>25</v>
      </c>
      <c r="O48" s="64">
        <v>3000</v>
      </c>
      <c r="P48" s="65">
        <f>Table224523689101112131415161718192021222423456789101112131415161718192021222325262728293031323334[[#This Row],[PEMBULATAN]]*O48</f>
        <v>75000</v>
      </c>
    </row>
    <row r="49" spans="1:16" ht="39" customHeight="1" x14ac:dyDescent="0.2">
      <c r="A49" s="123"/>
      <c r="B49" s="92"/>
      <c r="C49" s="90" t="s">
        <v>4253</v>
      </c>
      <c r="D49" s="79" t="s">
        <v>82</v>
      </c>
      <c r="E49" s="13">
        <v>44425</v>
      </c>
      <c r="F49" s="77" t="s">
        <v>4470</v>
      </c>
      <c r="G49" s="13">
        <v>44429</v>
      </c>
      <c r="H49" s="78" t="s">
        <v>4471</v>
      </c>
      <c r="I49" s="15">
        <v>87</v>
      </c>
      <c r="J49" s="15">
        <v>32</v>
      </c>
      <c r="K49" s="15">
        <v>20</v>
      </c>
      <c r="L49" s="15">
        <v>18</v>
      </c>
      <c r="M49" s="84">
        <v>13.92</v>
      </c>
      <c r="N49" s="73">
        <v>18</v>
      </c>
      <c r="O49" s="64">
        <v>3000</v>
      </c>
      <c r="P49" s="65">
        <f>Table224523689101112131415161718192021222423456789101112131415161718192021222325262728293031323334[[#This Row],[PEMBULATAN]]*O49</f>
        <v>54000</v>
      </c>
    </row>
    <row r="50" spans="1:16" ht="39" customHeight="1" x14ac:dyDescent="0.2">
      <c r="A50" s="94"/>
      <c r="B50" s="76"/>
      <c r="C50" s="113" t="s">
        <v>4254</v>
      </c>
      <c r="D50" s="114" t="s">
        <v>82</v>
      </c>
      <c r="E50" s="115">
        <v>44425</v>
      </c>
      <c r="F50" s="116" t="s">
        <v>4470</v>
      </c>
      <c r="G50" s="115">
        <v>44429</v>
      </c>
      <c r="H50" s="117" t="s">
        <v>4471</v>
      </c>
      <c r="I50" s="118">
        <v>107</v>
      </c>
      <c r="J50" s="118">
        <v>85</v>
      </c>
      <c r="K50" s="118">
        <v>31</v>
      </c>
      <c r="L50" s="118">
        <v>21</v>
      </c>
      <c r="M50" s="119">
        <v>70.486249999999998</v>
      </c>
      <c r="N50" s="120">
        <v>71</v>
      </c>
      <c r="O50" s="121">
        <v>3000</v>
      </c>
      <c r="P50" s="122">
        <f>Table224523689101112131415161718192021222423456789101112131415161718192021222325262728293031323334[[#This Row],[PEMBULATAN]]*O50</f>
        <v>213000</v>
      </c>
    </row>
    <row r="51" spans="1:16" ht="39" customHeight="1" x14ac:dyDescent="0.2">
      <c r="A51" s="94"/>
      <c r="B51" s="76"/>
      <c r="C51" s="90" t="s">
        <v>4255</v>
      </c>
      <c r="D51" s="79" t="s">
        <v>82</v>
      </c>
      <c r="E51" s="13">
        <v>44425</v>
      </c>
      <c r="F51" s="77" t="s">
        <v>4470</v>
      </c>
      <c r="G51" s="13">
        <v>44429</v>
      </c>
      <c r="H51" s="78" t="s">
        <v>4471</v>
      </c>
      <c r="I51" s="15">
        <v>80</v>
      </c>
      <c r="J51" s="15">
        <v>30</v>
      </c>
      <c r="K51" s="15">
        <v>37</v>
      </c>
      <c r="L51" s="15">
        <v>30</v>
      </c>
      <c r="M51" s="84">
        <v>22.2</v>
      </c>
      <c r="N51" s="73">
        <v>30</v>
      </c>
      <c r="O51" s="64">
        <v>3000</v>
      </c>
      <c r="P51" s="65">
        <f>Table224523689101112131415161718192021222423456789101112131415161718192021222325262728293031323334[[#This Row],[PEMBULATAN]]*O51</f>
        <v>90000</v>
      </c>
    </row>
    <row r="52" spans="1:16" ht="39" customHeight="1" x14ac:dyDescent="0.2">
      <c r="A52" s="94"/>
      <c r="B52" s="76"/>
      <c r="C52" s="90" t="s">
        <v>4256</v>
      </c>
      <c r="D52" s="79" t="s">
        <v>82</v>
      </c>
      <c r="E52" s="13">
        <v>44425</v>
      </c>
      <c r="F52" s="77" t="s">
        <v>4470</v>
      </c>
      <c r="G52" s="13">
        <v>44429</v>
      </c>
      <c r="H52" s="78" t="s">
        <v>4471</v>
      </c>
      <c r="I52" s="15">
        <v>45</v>
      </c>
      <c r="J52" s="15">
        <v>53</v>
      </c>
      <c r="K52" s="15">
        <v>23</v>
      </c>
      <c r="L52" s="15">
        <v>10</v>
      </c>
      <c r="M52" s="84">
        <v>13.713749999999999</v>
      </c>
      <c r="N52" s="73">
        <v>14</v>
      </c>
      <c r="O52" s="64">
        <v>3000</v>
      </c>
      <c r="P52" s="65">
        <f>Table224523689101112131415161718192021222423456789101112131415161718192021222325262728293031323334[[#This Row],[PEMBULATAN]]*O52</f>
        <v>42000</v>
      </c>
    </row>
    <row r="53" spans="1:16" ht="39" customHeight="1" x14ac:dyDescent="0.2">
      <c r="A53" s="94"/>
      <c r="B53" s="76"/>
      <c r="C53" s="90" t="s">
        <v>4257</v>
      </c>
      <c r="D53" s="79" t="s">
        <v>82</v>
      </c>
      <c r="E53" s="13">
        <v>44425</v>
      </c>
      <c r="F53" s="77" t="s">
        <v>4470</v>
      </c>
      <c r="G53" s="13">
        <v>44429</v>
      </c>
      <c r="H53" s="78" t="s">
        <v>4471</v>
      </c>
      <c r="I53" s="15">
        <v>10</v>
      </c>
      <c r="J53" s="15">
        <v>10</v>
      </c>
      <c r="K53" s="15">
        <v>15</v>
      </c>
      <c r="L53" s="15">
        <v>1</v>
      </c>
      <c r="M53" s="84">
        <v>0.375</v>
      </c>
      <c r="N53" s="73">
        <v>1</v>
      </c>
      <c r="O53" s="64">
        <v>3000</v>
      </c>
      <c r="P53" s="65">
        <f>Table224523689101112131415161718192021222423456789101112131415161718192021222325262728293031323334[[#This Row],[PEMBULATAN]]*O53</f>
        <v>3000</v>
      </c>
    </row>
    <row r="54" spans="1:16" ht="39" customHeight="1" x14ac:dyDescent="0.2">
      <c r="A54" s="94"/>
      <c r="B54" s="76"/>
      <c r="C54" s="90" t="s">
        <v>4258</v>
      </c>
      <c r="D54" s="79" t="s">
        <v>82</v>
      </c>
      <c r="E54" s="13">
        <v>44425</v>
      </c>
      <c r="F54" s="77" t="s">
        <v>4470</v>
      </c>
      <c r="G54" s="13">
        <v>44429</v>
      </c>
      <c r="H54" s="78" t="s">
        <v>4471</v>
      </c>
      <c r="I54" s="15">
        <v>20</v>
      </c>
      <c r="J54" s="15">
        <v>24</v>
      </c>
      <c r="K54" s="15">
        <v>34</v>
      </c>
      <c r="L54" s="15">
        <v>2</v>
      </c>
      <c r="M54" s="84">
        <v>4.08</v>
      </c>
      <c r="N54" s="73">
        <v>4</v>
      </c>
      <c r="O54" s="64">
        <v>3000</v>
      </c>
      <c r="P54" s="65">
        <f>Table224523689101112131415161718192021222423456789101112131415161718192021222325262728293031323334[[#This Row],[PEMBULATAN]]*O54</f>
        <v>12000</v>
      </c>
    </row>
    <row r="55" spans="1:16" ht="39" customHeight="1" x14ac:dyDescent="0.2">
      <c r="A55" s="94"/>
      <c r="B55" s="76"/>
      <c r="C55" s="90" t="s">
        <v>4259</v>
      </c>
      <c r="D55" s="79" t="s">
        <v>82</v>
      </c>
      <c r="E55" s="13">
        <v>44425</v>
      </c>
      <c r="F55" s="77" t="s">
        <v>4470</v>
      </c>
      <c r="G55" s="13">
        <v>44429</v>
      </c>
      <c r="H55" s="78" t="s">
        <v>4471</v>
      </c>
      <c r="I55" s="15">
        <v>98</v>
      </c>
      <c r="J55" s="15">
        <v>63</v>
      </c>
      <c r="K55" s="15">
        <v>23</v>
      </c>
      <c r="L55" s="15">
        <v>16</v>
      </c>
      <c r="M55" s="84">
        <v>35.500500000000002</v>
      </c>
      <c r="N55" s="73">
        <v>36</v>
      </c>
      <c r="O55" s="64">
        <v>3000</v>
      </c>
      <c r="P55" s="65">
        <f>Table224523689101112131415161718192021222423456789101112131415161718192021222325262728293031323334[[#This Row],[PEMBULATAN]]*O55</f>
        <v>108000</v>
      </c>
    </row>
    <row r="56" spans="1:16" ht="39" customHeight="1" x14ac:dyDescent="0.2">
      <c r="A56" s="94"/>
      <c r="B56" s="76"/>
      <c r="C56" s="90" t="s">
        <v>4260</v>
      </c>
      <c r="D56" s="79" t="s">
        <v>82</v>
      </c>
      <c r="E56" s="13">
        <v>44425</v>
      </c>
      <c r="F56" s="77" t="s">
        <v>4470</v>
      </c>
      <c r="G56" s="13">
        <v>44429</v>
      </c>
      <c r="H56" s="78" t="s">
        <v>4471</v>
      </c>
      <c r="I56" s="15">
        <v>30</v>
      </c>
      <c r="J56" s="15">
        <v>42</v>
      </c>
      <c r="K56" s="15">
        <v>21</v>
      </c>
      <c r="L56" s="15">
        <v>4</v>
      </c>
      <c r="M56" s="84">
        <v>6.6150000000000002</v>
      </c>
      <c r="N56" s="73">
        <v>7</v>
      </c>
      <c r="O56" s="64">
        <v>3000</v>
      </c>
      <c r="P56" s="65">
        <f>Table224523689101112131415161718192021222423456789101112131415161718192021222325262728293031323334[[#This Row],[PEMBULATAN]]*O56</f>
        <v>21000</v>
      </c>
    </row>
    <row r="57" spans="1:16" ht="39" customHeight="1" x14ac:dyDescent="0.2">
      <c r="A57" s="94"/>
      <c r="B57" s="76"/>
      <c r="C57" s="90" t="s">
        <v>4261</v>
      </c>
      <c r="D57" s="79" t="s">
        <v>82</v>
      </c>
      <c r="E57" s="13">
        <v>44425</v>
      </c>
      <c r="F57" s="77" t="s">
        <v>4470</v>
      </c>
      <c r="G57" s="13">
        <v>44429</v>
      </c>
      <c r="H57" s="78" t="s">
        <v>4471</v>
      </c>
      <c r="I57" s="15">
        <v>60</v>
      </c>
      <c r="J57" s="15">
        <v>30</v>
      </c>
      <c r="K57" s="15">
        <v>21</v>
      </c>
      <c r="L57" s="15">
        <v>4</v>
      </c>
      <c r="M57" s="84">
        <v>9.4499999999999993</v>
      </c>
      <c r="N57" s="73">
        <v>9</v>
      </c>
      <c r="O57" s="64">
        <v>3000</v>
      </c>
      <c r="P57" s="65">
        <f>Table224523689101112131415161718192021222423456789101112131415161718192021222325262728293031323334[[#This Row],[PEMBULATAN]]*O57</f>
        <v>27000</v>
      </c>
    </row>
    <row r="58" spans="1:16" ht="39" customHeight="1" x14ac:dyDescent="0.2">
      <c r="A58" s="94"/>
      <c r="B58" s="76"/>
      <c r="C58" s="90" t="s">
        <v>4262</v>
      </c>
      <c r="D58" s="79" t="s">
        <v>82</v>
      </c>
      <c r="E58" s="13">
        <v>44425</v>
      </c>
      <c r="F58" s="77" t="s">
        <v>4470</v>
      </c>
      <c r="G58" s="13">
        <v>44429</v>
      </c>
      <c r="H58" s="78" t="s">
        <v>4471</v>
      </c>
      <c r="I58" s="15">
        <v>107</v>
      </c>
      <c r="J58" s="15">
        <v>65</v>
      </c>
      <c r="K58" s="15">
        <v>30</v>
      </c>
      <c r="L58" s="15">
        <v>29</v>
      </c>
      <c r="M58" s="84">
        <v>52.162500000000001</v>
      </c>
      <c r="N58" s="73">
        <v>52</v>
      </c>
      <c r="O58" s="64">
        <v>3000</v>
      </c>
      <c r="P58" s="65">
        <f>Table224523689101112131415161718192021222423456789101112131415161718192021222325262728293031323334[[#This Row],[PEMBULATAN]]*O58</f>
        <v>156000</v>
      </c>
    </row>
    <row r="59" spans="1:16" ht="39" customHeight="1" x14ac:dyDescent="0.2">
      <c r="A59" s="94"/>
      <c r="B59" s="76"/>
      <c r="C59" s="90" t="s">
        <v>4263</v>
      </c>
      <c r="D59" s="79" t="s">
        <v>82</v>
      </c>
      <c r="E59" s="13">
        <v>44425</v>
      </c>
      <c r="F59" s="77" t="s">
        <v>4470</v>
      </c>
      <c r="G59" s="13">
        <v>44429</v>
      </c>
      <c r="H59" s="78" t="s">
        <v>4471</v>
      </c>
      <c r="I59" s="15">
        <v>40</v>
      </c>
      <c r="J59" s="15">
        <v>20</v>
      </c>
      <c r="K59" s="15">
        <v>15</v>
      </c>
      <c r="L59" s="15">
        <v>4</v>
      </c>
      <c r="M59" s="84">
        <v>3</v>
      </c>
      <c r="N59" s="73">
        <v>4</v>
      </c>
      <c r="O59" s="64">
        <v>3000</v>
      </c>
      <c r="P59" s="65">
        <f>Table224523689101112131415161718192021222423456789101112131415161718192021222325262728293031323334[[#This Row],[PEMBULATAN]]*O59</f>
        <v>12000</v>
      </c>
    </row>
    <row r="60" spans="1:16" ht="39" customHeight="1" x14ac:dyDescent="0.2">
      <c r="A60" s="94"/>
      <c r="B60" s="76"/>
      <c r="C60" s="90" t="s">
        <v>4264</v>
      </c>
      <c r="D60" s="79" t="s">
        <v>82</v>
      </c>
      <c r="E60" s="13">
        <v>44425</v>
      </c>
      <c r="F60" s="77" t="s">
        <v>4470</v>
      </c>
      <c r="G60" s="13">
        <v>44429</v>
      </c>
      <c r="H60" s="78" t="s">
        <v>4471</v>
      </c>
      <c r="I60" s="15">
        <v>60</v>
      </c>
      <c r="J60" s="15">
        <v>30</v>
      </c>
      <c r="K60" s="15">
        <v>16</v>
      </c>
      <c r="L60" s="15">
        <v>3</v>
      </c>
      <c r="M60" s="84">
        <v>7.2</v>
      </c>
      <c r="N60" s="73">
        <v>7</v>
      </c>
      <c r="O60" s="64">
        <v>3000</v>
      </c>
      <c r="P60" s="65">
        <f>Table224523689101112131415161718192021222423456789101112131415161718192021222325262728293031323334[[#This Row],[PEMBULATAN]]*O60</f>
        <v>21000</v>
      </c>
    </row>
    <row r="61" spans="1:16" ht="39" customHeight="1" x14ac:dyDescent="0.2">
      <c r="A61" s="94"/>
      <c r="B61" s="76"/>
      <c r="C61" s="90" t="s">
        <v>4265</v>
      </c>
      <c r="D61" s="79" t="s">
        <v>82</v>
      </c>
      <c r="E61" s="13">
        <v>44425</v>
      </c>
      <c r="F61" s="77" t="s">
        <v>4470</v>
      </c>
      <c r="G61" s="13">
        <v>44429</v>
      </c>
      <c r="H61" s="78" t="s">
        <v>4471</v>
      </c>
      <c r="I61" s="15">
        <v>40</v>
      </c>
      <c r="J61" s="15">
        <v>22</v>
      </c>
      <c r="K61" s="15">
        <v>19</v>
      </c>
      <c r="L61" s="15">
        <v>6</v>
      </c>
      <c r="M61" s="84">
        <v>4.18</v>
      </c>
      <c r="N61" s="73">
        <v>6</v>
      </c>
      <c r="O61" s="64">
        <v>3000</v>
      </c>
      <c r="P61" s="65">
        <f>Table224523689101112131415161718192021222423456789101112131415161718192021222325262728293031323334[[#This Row],[PEMBULATAN]]*O61</f>
        <v>18000</v>
      </c>
    </row>
    <row r="62" spans="1:16" ht="39" customHeight="1" x14ac:dyDescent="0.2">
      <c r="A62" s="94"/>
      <c r="B62" s="76"/>
      <c r="C62" s="90" t="s">
        <v>4266</v>
      </c>
      <c r="D62" s="79" t="s">
        <v>82</v>
      </c>
      <c r="E62" s="13">
        <v>44425</v>
      </c>
      <c r="F62" s="77" t="s">
        <v>4470</v>
      </c>
      <c r="G62" s="13">
        <v>44429</v>
      </c>
      <c r="H62" s="78" t="s">
        <v>4471</v>
      </c>
      <c r="I62" s="15">
        <v>80</v>
      </c>
      <c r="J62" s="15">
        <v>55</v>
      </c>
      <c r="K62" s="15">
        <v>21</v>
      </c>
      <c r="L62" s="15">
        <v>4</v>
      </c>
      <c r="M62" s="84">
        <v>23.1</v>
      </c>
      <c r="N62" s="73">
        <v>23</v>
      </c>
      <c r="O62" s="64">
        <v>3000</v>
      </c>
      <c r="P62" s="65">
        <f>Table224523689101112131415161718192021222423456789101112131415161718192021222325262728293031323334[[#This Row],[PEMBULATAN]]*O62</f>
        <v>69000</v>
      </c>
    </row>
    <row r="63" spans="1:16" ht="39" customHeight="1" x14ac:dyDescent="0.2">
      <c r="A63" s="94"/>
      <c r="B63" s="76"/>
      <c r="C63" s="90" t="s">
        <v>4267</v>
      </c>
      <c r="D63" s="79" t="s">
        <v>82</v>
      </c>
      <c r="E63" s="13">
        <v>44425</v>
      </c>
      <c r="F63" s="77" t="s">
        <v>4470</v>
      </c>
      <c r="G63" s="13">
        <v>44429</v>
      </c>
      <c r="H63" s="78" t="s">
        <v>4471</v>
      </c>
      <c r="I63" s="15">
        <v>64</v>
      </c>
      <c r="J63" s="15">
        <v>32</v>
      </c>
      <c r="K63" s="15">
        <v>17</v>
      </c>
      <c r="L63" s="15">
        <v>6</v>
      </c>
      <c r="M63" s="84">
        <v>8.7040000000000006</v>
      </c>
      <c r="N63" s="73">
        <v>9</v>
      </c>
      <c r="O63" s="64">
        <v>3000</v>
      </c>
      <c r="P63" s="65">
        <f>Table224523689101112131415161718192021222423456789101112131415161718192021222325262728293031323334[[#This Row],[PEMBULATAN]]*O63</f>
        <v>27000</v>
      </c>
    </row>
    <row r="64" spans="1:16" ht="39" customHeight="1" x14ac:dyDescent="0.2">
      <c r="A64" s="94"/>
      <c r="B64" s="76"/>
      <c r="C64" s="90" t="s">
        <v>4268</v>
      </c>
      <c r="D64" s="79" t="s">
        <v>82</v>
      </c>
      <c r="E64" s="13">
        <v>44425</v>
      </c>
      <c r="F64" s="77" t="s">
        <v>4470</v>
      </c>
      <c r="G64" s="13">
        <v>44429</v>
      </c>
      <c r="H64" s="78" t="s">
        <v>4471</v>
      </c>
      <c r="I64" s="15">
        <v>93</v>
      </c>
      <c r="J64" s="15">
        <v>63</v>
      </c>
      <c r="K64" s="15">
        <v>28</v>
      </c>
      <c r="L64" s="15">
        <v>1</v>
      </c>
      <c r="M64" s="84">
        <v>41.012999999999998</v>
      </c>
      <c r="N64" s="73">
        <v>41</v>
      </c>
      <c r="O64" s="64">
        <v>3000</v>
      </c>
      <c r="P64" s="65">
        <f>Table224523689101112131415161718192021222423456789101112131415161718192021222325262728293031323334[[#This Row],[PEMBULATAN]]*O64</f>
        <v>123000</v>
      </c>
    </row>
    <row r="65" spans="1:16" ht="39" customHeight="1" x14ac:dyDescent="0.2">
      <c r="A65" s="123"/>
      <c r="B65" s="92"/>
      <c r="C65" s="90" t="s">
        <v>4269</v>
      </c>
      <c r="D65" s="79" t="s">
        <v>82</v>
      </c>
      <c r="E65" s="13">
        <v>44425</v>
      </c>
      <c r="F65" s="77" t="s">
        <v>4470</v>
      </c>
      <c r="G65" s="13">
        <v>44429</v>
      </c>
      <c r="H65" s="78" t="s">
        <v>4471</v>
      </c>
      <c r="I65" s="15">
        <v>64</v>
      </c>
      <c r="J65" s="15">
        <v>56</v>
      </c>
      <c r="K65" s="15">
        <v>25</v>
      </c>
      <c r="L65" s="15">
        <v>20</v>
      </c>
      <c r="M65" s="84">
        <v>22.4</v>
      </c>
      <c r="N65" s="73">
        <v>23</v>
      </c>
      <c r="O65" s="64">
        <v>3000</v>
      </c>
      <c r="P65" s="65">
        <f>Table224523689101112131415161718192021222423456789101112131415161718192021222325262728293031323334[[#This Row],[PEMBULATAN]]*O65</f>
        <v>69000</v>
      </c>
    </row>
    <row r="66" spans="1:16" ht="39" customHeight="1" x14ac:dyDescent="0.2">
      <c r="A66" s="94"/>
      <c r="B66" s="76"/>
      <c r="C66" s="113" t="s">
        <v>4270</v>
      </c>
      <c r="D66" s="114" t="s">
        <v>82</v>
      </c>
      <c r="E66" s="115">
        <v>44425</v>
      </c>
      <c r="F66" s="116" t="s">
        <v>4470</v>
      </c>
      <c r="G66" s="115">
        <v>44429</v>
      </c>
      <c r="H66" s="117" t="s">
        <v>4471</v>
      </c>
      <c r="I66" s="118">
        <v>102</v>
      </c>
      <c r="J66" s="118">
        <v>34</v>
      </c>
      <c r="K66" s="118">
        <v>55</v>
      </c>
      <c r="L66" s="118">
        <v>20</v>
      </c>
      <c r="M66" s="119">
        <v>47.685000000000002</v>
      </c>
      <c r="N66" s="120">
        <v>48</v>
      </c>
      <c r="O66" s="121">
        <v>3000</v>
      </c>
      <c r="P66" s="122">
        <f>Table224523689101112131415161718192021222423456789101112131415161718192021222325262728293031323334[[#This Row],[PEMBULATAN]]*O66</f>
        <v>144000</v>
      </c>
    </row>
    <row r="67" spans="1:16" ht="39" customHeight="1" x14ac:dyDescent="0.2">
      <c r="A67" s="94"/>
      <c r="B67" s="76"/>
      <c r="C67" s="90" t="s">
        <v>4271</v>
      </c>
      <c r="D67" s="79" t="s">
        <v>82</v>
      </c>
      <c r="E67" s="13">
        <v>44425</v>
      </c>
      <c r="F67" s="77" t="s">
        <v>4470</v>
      </c>
      <c r="G67" s="13">
        <v>44429</v>
      </c>
      <c r="H67" s="78" t="s">
        <v>4471</v>
      </c>
      <c r="I67" s="15">
        <v>15</v>
      </c>
      <c r="J67" s="15">
        <v>20</v>
      </c>
      <c r="K67" s="15">
        <v>17</v>
      </c>
      <c r="L67" s="15">
        <v>1</v>
      </c>
      <c r="M67" s="84">
        <v>1.2749999999999999</v>
      </c>
      <c r="N67" s="73">
        <v>1</v>
      </c>
      <c r="O67" s="64">
        <v>3000</v>
      </c>
      <c r="P67" s="65">
        <f>Table224523689101112131415161718192021222423456789101112131415161718192021222325262728293031323334[[#This Row],[PEMBULATAN]]*O67</f>
        <v>3000</v>
      </c>
    </row>
    <row r="68" spans="1:16" ht="39" customHeight="1" x14ac:dyDescent="0.2">
      <c r="A68" s="94"/>
      <c r="B68" s="76"/>
      <c r="C68" s="90" t="s">
        <v>4272</v>
      </c>
      <c r="D68" s="79" t="s">
        <v>82</v>
      </c>
      <c r="E68" s="13">
        <v>44425</v>
      </c>
      <c r="F68" s="77" t="s">
        <v>4470</v>
      </c>
      <c r="G68" s="13">
        <v>44429</v>
      </c>
      <c r="H68" s="78" t="s">
        <v>4471</v>
      </c>
      <c r="I68" s="15">
        <v>29</v>
      </c>
      <c r="J68" s="15">
        <v>21</v>
      </c>
      <c r="K68" s="15">
        <v>25</v>
      </c>
      <c r="L68" s="15">
        <v>7</v>
      </c>
      <c r="M68" s="84">
        <v>3.8062499999999999</v>
      </c>
      <c r="N68" s="73">
        <v>7</v>
      </c>
      <c r="O68" s="64">
        <v>3000</v>
      </c>
      <c r="P68" s="65">
        <f>Table224523689101112131415161718192021222423456789101112131415161718192021222325262728293031323334[[#This Row],[PEMBULATAN]]*O68</f>
        <v>21000</v>
      </c>
    </row>
    <row r="69" spans="1:16" ht="39" customHeight="1" x14ac:dyDescent="0.2">
      <c r="A69" s="94"/>
      <c r="B69" s="76"/>
      <c r="C69" s="90" t="s">
        <v>4273</v>
      </c>
      <c r="D69" s="79" t="s">
        <v>82</v>
      </c>
      <c r="E69" s="13">
        <v>44425</v>
      </c>
      <c r="F69" s="77" t="s">
        <v>4470</v>
      </c>
      <c r="G69" s="13">
        <v>44429</v>
      </c>
      <c r="H69" s="78" t="s">
        <v>4471</v>
      </c>
      <c r="I69" s="15">
        <v>90</v>
      </c>
      <c r="J69" s="15">
        <v>66</v>
      </c>
      <c r="K69" s="15">
        <v>29</v>
      </c>
      <c r="L69" s="15">
        <v>7</v>
      </c>
      <c r="M69" s="84">
        <v>43.064999999999998</v>
      </c>
      <c r="N69" s="73">
        <v>43</v>
      </c>
      <c r="O69" s="64">
        <v>3000</v>
      </c>
      <c r="P69" s="65">
        <f>Table224523689101112131415161718192021222423456789101112131415161718192021222325262728293031323334[[#This Row],[PEMBULATAN]]*O69</f>
        <v>129000</v>
      </c>
    </row>
    <row r="70" spans="1:16" ht="39" customHeight="1" x14ac:dyDescent="0.2">
      <c r="A70" s="94"/>
      <c r="B70" s="76"/>
      <c r="C70" s="90" t="s">
        <v>4274</v>
      </c>
      <c r="D70" s="79" t="s">
        <v>82</v>
      </c>
      <c r="E70" s="13">
        <v>44425</v>
      </c>
      <c r="F70" s="77" t="s">
        <v>4470</v>
      </c>
      <c r="G70" s="13">
        <v>44429</v>
      </c>
      <c r="H70" s="78" t="s">
        <v>4471</v>
      </c>
      <c r="I70" s="15">
        <v>70</v>
      </c>
      <c r="J70" s="15">
        <v>64</v>
      </c>
      <c r="K70" s="15">
        <v>26</v>
      </c>
      <c r="L70" s="15">
        <v>5</v>
      </c>
      <c r="M70" s="84">
        <v>29.12</v>
      </c>
      <c r="N70" s="73">
        <v>29</v>
      </c>
      <c r="O70" s="64">
        <v>3000</v>
      </c>
      <c r="P70" s="65">
        <f>Table224523689101112131415161718192021222423456789101112131415161718192021222325262728293031323334[[#This Row],[PEMBULATAN]]*O70</f>
        <v>87000</v>
      </c>
    </row>
    <row r="71" spans="1:16" ht="39" customHeight="1" x14ac:dyDescent="0.2">
      <c r="A71" s="94"/>
      <c r="B71" s="76"/>
      <c r="C71" s="90" t="s">
        <v>4275</v>
      </c>
      <c r="D71" s="79" t="s">
        <v>82</v>
      </c>
      <c r="E71" s="13">
        <v>44425</v>
      </c>
      <c r="F71" s="77" t="s">
        <v>4470</v>
      </c>
      <c r="G71" s="13">
        <v>44429</v>
      </c>
      <c r="H71" s="78" t="s">
        <v>4471</v>
      </c>
      <c r="I71" s="15">
        <v>63</v>
      </c>
      <c r="J71" s="15">
        <v>66</v>
      </c>
      <c r="K71" s="15">
        <v>29</v>
      </c>
      <c r="L71" s="15">
        <v>6</v>
      </c>
      <c r="M71" s="84">
        <v>30.145499999999998</v>
      </c>
      <c r="N71" s="73">
        <v>30</v>
      </c>
      <c r="O71" s="64">
        <v>3000</v>
      </c>
      <c r="P71" s="65">
        <f>Table224523689101112131415161718192021222423456789101112131415161718192021222325262728293031323334[[#This Row],[PEMBULATAN]]*O71</f>
        <v>90000</v>
      </c>
    </row>
    <row r="72" spans="1:16" ht="39" customHeight="1" x14ac:dyDescent="0.2">
      <c r="A72" s="94"/>
      <c r="B72" s="76"/>
      <c r="C72" s="90" t="s">
        <v>4276</v>
      </c>
      <c r="D72" s="79" t="s">
        <v>82</v>
      </c>
      <c r="E72" s="13">
        <v>44425</v>
      </c>
      <c r="F72" s="77" t="s">
        <v>4470</v>
      </c>
      <c r="G72" s="13">
        <v>44429</v>
      </c>
      <c r="H72" s="78" t="s">
        <v>4471</v>
      </c>
      <c r="I72" s="15">
        <v>54</v>
      </c>
      <c r="J72" s="15">
        <v>40</v>
      </c>
      <c r="K72" s="15">
        <v>16</v>
      </c>
      <c r="L72" s="15">
        <v>6</v>
      </c>
      <c r="M72" s="84">
        <v>8.64</v>
      </c>
      <c r="N72" s="73">
        <v>9</v>
      </c>
      <c r="O72" s="64">
        <v>3000</v>
      </c>
      <c r="P72" s="65">
        <f>Table224523689101112131415161718192021222423456789101112131415161718192021222325262728293031323334[[#This Row],[PEMBULATAN]]*O72</f>
        <v>27000</v>
      </c>
    </row>
    <row r="73" spans="1:16" ht="39" customHeight="1" x14ac:dyDescent="0.2">
      <c r="A73" s="94"/>
      <c r="B73" s="76"/>
      <c r="C73" s="90" t="s">
        <v>4277</v>
      </c>
      <c r="D73" s="79" t="s">
        <v>82</v>
      </c>
      <c r="E73" s="13">
        <v>44425</v>
      </c>
      <c r="F73" s="77" t="s">
        <v>4470</v>
      </c>
      <c r="G73" s="13">
        <v>44429</v>
      </c>
      <c r="H73" s="78" t="s">
        <v>4471</v>
      </c>
      <c r="I73" s="15">
        <v>38</v>
      </c>
      <c r="J73" s="15">
        <v>19</v>
      </c>
      <c r="K73" s="15">
        <v>18</v>
      </c>
      <c r="L73" s="15">
        <v>4</v>
      </c>
      <c r="M73" s="84">
        <v>3.2490000000000001</v>
      </c>
      <c r="N73" s="73">
        <v>4</v>
      </c>
      <c r="O73" s="64">
        <v>3000</v>
      </c>
      <c r="P73" s="65">
        <f>Table224523689101112131415161718192021222423456789101112131415161718192021222325262728293031323334[[#This Row],[PEMBULATAN]]*O73</f>
        <v>12000</v>
      </c>
    </row>
    <row r="74" spans="1:16" ht="39" customHeight="1" x14ac:dyDescent="0.2">
      <c r="A74" s="94"/>
      <c r="B74" s="76"/>
      <c r="C74" s="90" t="s">
        <v>4278</v>
      </c>
      <c r="D74" s="79" t="s">
        <v>82</v>
      </c>
      <c r="E74" s="13">
        <v>44425</v>
      </c>
      <c r="F74" s="77" t="s">
        <v>4470</v>
      </c>
      <c r="G74" s="13">
        <v>44429</v>
      </c>
      <c r="H74" s="78" t="s">
        <v>4471</v>
      </c>
      <c r="I74" s="15">
        <v>112</v>
      </c>
      <c r="J74" s="15">
        <v>66</v>
      </c>
      <c r="K74" s="15">
        <v>45</v>
      </c>
      <c r="L74" s="15">
        <v>24</v>
      </c>
      <c r="M74" s="84">
        <v>83.16</v>
      </c>
      <c r="N74" s="73">
        <v>83</v>
      </c>
      <c r="O74" s="64">
        <v>3000</v>
      </c>
      <c r="P74" s="65">
        <f>Table224523689101112131415161718192021222423456789101112131415161718192021222325262728293031323334[[#This Row],[PEMBULATAN]]*O74</f>
        <v>249000</v>
      </c>
    </row>
    <row r="75" spans="1:16" ht="39" customHeight="1" x14ac:dyDescent="0.2">
      <c r="A75" s="94"/>
      <c r="B75" s="76"/>
      <c r="C75" s="90" t="s">
        <v>4279</v>
      </c>
      <c r="D75" s="79" t="s">
        <v>82</v>
      </c>
      <c r="E75" s="13">
        <v>44425</v>
      </c>
      <c r="F75" s="77" t="s">
        <v>4470</v>
      </c>
      <c r="G75" s="13">
        <v>44429</v>
      </c>
      <c r="H75" s="78" t="s">
        <v>4471</v>
      </c>
      <c r="I75" s="15">
        <v>104</v>
      </c>
      <c r="J75" s="15">
        <v>66</v>
      </c>
      <c r="K75" s="15">
        <v>24</v>
      </c>
      <c r="L75" s="15">
        <v>17</v>
      </c>
      <c r="M75" s="84">
        <v>41.183999999999997</v>
      </c>
      <c r="N75" s="73">
        <v>41</v>
      </c>
      <c r="O75" s="64">
        <v>3000</v>
      </c>
      <c r="P75" s="65">
        <f>Table224523689101112131415161718192021222423456789101112131415161718192021222325262728293031323334[[#This Row],[PEMBULATAN]]*O75</f>
        <v>123000</v>
      </c>
    </row>
    <row r="76" spans="1:16" ht="39" customHeight="1" x14ac:dyDescent="0.2">
      <c r="A76" s="94"/>
      <c r="B76" s="76"/>
      <c r="C76" s="90" t="s">
        <v>4280</v>
      </c>
      <c r="D76" s="79" t="s">
        <v>82</v>
      </c>
      <c r="E76" s="13">
        <v>44425</v>
      </c>
      <c r="F76" s="77" t="s">
        <v>4470</v>
      </c>
      <c r="G76" s="13">
        <v>44429</v>
      </c>
      <c r="H76" s="78" t="s">
        <v>4471</v>
      </c>
      <c r="I76" s="15">
        <v>85</v>
      </c>
      <c r="J76" s="15">
        <v>62</v>
      </c>
      <c r="K76" s="15">
        <v>19</v>
      </c>
      <c r="L76" s="15">
        <v>14</v>
      </c>
      <c r="M76" s="84">
        <v>25.032499999999999</v>
      </c>
      <c r="N76" s="73">
        <v>25</v>
      </c>
      <c r="O76" s="64">
        <v>3000</v>
      </c>
      <c r="P76" s="65">
        <f>Table224523689101112131415161718192021222423456789101112131415161718192021222325262728293031323334[[#This Row],[PEMBULATAN]]*O76</f>
        <v>75000</v>
      </c>
    </row>
    <row r="77" spans="1:16" ht="39" customHeight="1" x14ac:dyDescent="0.2">
      <c r="A77" s="94"/>
      <c r="B77" s="76"/>
      <c r="C77" s="90" t="s">
        <v>4281</v>
      </c>
      <c r="D77" s="79" t="s">
        <v>82</v>
      </c>
      <c r="E77" s="13">
        <v>44425</v>
      </c>
      <c r="F77" s="77" t="s">
        <v>4470</v>
      </c>
      <c r="G77" s="13">
        <v>44429</v>
      </c>
      <c r="H77" s="78" t="s">
        <v>4471</v>
      </c>
      <c r="I77" s="15">
        <v>73</v>
      </c>
      <c r="J77" s="15">
        <v>62</v>
      </c>
      <c r="K77" s="15">
        <v>24</v>
      </c>
      <c r="L77" s="15">
        <v>4</v>
      </c>
      <c r="M77" s="84">
        <v>27.155999999999999</v>
      </c>
      <c r="N77" s="73">
        <v>27</v>
      </c>
      <c r="O77" s="64">
        <v>3000</v>
      </c>
      <c r="P77" s="65">
        <f>Table224523689101112131415161718192021222423456789101112131415161718192021222325262728293031323334[[#This Row],[PEMBULATAN]]*O77</f>
        <v>81000</v>
      </c>
    </row>
    <row r="78" spans="1:16" ht="39" customHeight="1" x14ac:dyDescent="0.2">
      <c r="A78" s="94"/>
      <c r="B78" s="76"/>
      <c r="C78" s="90" t="s">
        <v>4282</v>
      </c>
      <c r="D78" s="79" t="s">
        <v>82</v>
      </c>
      <c r="E78" s="13">
        <v>44425</v>
      </c>
      <c r="F78" s="77" t="s">
        <v>4470</v>
      </c>
      <c r="G78" s="13">
        <v>44429</v>
      </c>
      <c r="H78" s="78" t="s">
        <v>4471</v>
      </c>
      <c r="I78" s="15">
        <v>94</v>
      </c>
      <c r="J78" s="15">
        <v>55</v>
      </c>
      <c r="K78" s="15">
        <v>37</v>
      </c>
      <c r="L78" s="15">
        <v>18</v>
      </c>
      <c r="M78" s="84">
        <v>47.822499999999998</v>
      </c>
      <c r="N78" s="73">
        <v>48</v>
      </c>
      <c r="O78" s="64">
        <v>3000</v>
      </c>
      <c r="P78" s="65">
        <f>Table224523689101112131415161718192021222423456789101112131415161718192021222325262728293031323334[[#This Row],[PEMBULATAN]]*O78</f>
        <v>144000</v>
      </c>
    </row>
    <row r="79" spans="1:16" ht="39" customHeight="1" x14ac:dyDescent="0.2">
      <c r="A79" s="94"/>
      <c r="B79" s="76"/>
      <c r="C79" s="90" t="s">
        <v>4283</v>
      </c>
      <c r="D79" s="79" t="s">
        <v>82</v>
      </c>
      <c r="E79" s="13">
        <v>44425</v>
      </c>
      <c r="F79" s="77" t="s">
        <v>4470</v>
      </c>
      <c r="G79" s="13">
        <v>44429</v>
      </c>
      <c r="H79" s="78" t="s">
        <v>4471</v>
      </c>
      <c r="I79" s="15">
        <v>92</v>
      </c>
      <c r="J79" s="15">
        <v>72</v>
      </c>
      <c r="K79" s="15">
        <v>16</v>
      </c>
      <c r="L79" s="15">
        <v>7</v>
      </c>
      <c r="M79" s="84">
        <v>26.495999999999999</v>
      </c>
      <c r="N79" s="73">
        <v>27</v>
      </c>
      <c r="O79" s="64">
        <v>3000</v>
      </c>
      <c r="P79" s="65">
        <f>Table224523689101112131415161718192021222423456789101112131415161718192021222325262728293031323334[[#This Row],[PEMBULATAN]]*O79</f>
        <v>81000</v>
      </c>
    </row>
    <row r="80" spans="1:16" ht="39" customHeight="1" x14ac:dyDescent="0.2">
      <c r="A80" s="94"/>
      <c r="B80" s="76"/>
      <c r="C80" s="90" t="s">
        <v>4284</v>
      </c>
      <c r="D80" s="79" t="s">
        <v>82</v>
      </c>
      <c r="E80" s="13">
        <v>44425</v>
      </c>
      <c r="F80" s="77" t="s">
        <v>4470</v>
      </c>
      <c r="G80" s="13">
        <v>44429</v>
      </c>
      <c r="H80" s="78" t="s">
        <v>4471</v>
      </c>
      <c r="I80" s="15">
        <v>107</v>
      </c>
      <c r="J80" s="15">
        <v>77</v>
      </c>
      <c r="K80" s="15">
        <v>20</v>
      </c>
      <c r="L80" s="15">
        <v>26</v>
      </c>
      <c r="M80" s="84">
        <v>41.195</v>
      </c>
      <c r="N80" s="73">
        <v>41</v>
      </c>
      <c r="O80" s="64">
        <v>3000</v>
      </c>
      <c r="P80" s="65">
        <f>Table224523689101112131415161718192021222423456789101112131415161718192021222325262728293031323334[[#This Row],[PEMBULATAN]]*O80</f>
        <v>123000</v>
      </c>
    </row>
    <row r="81" spans="1:16" ht="39" customHeight="1" x14ac:dyDescent="0.2">
      <c r="A81" s="123"/>
      <c r="B81" s="92"/>
      <c r="C81" s="90" t="s">
        <v>4285</v>
      </c>
      <c r="D81" s="79" t="s">
        <v>82</v>
      </c>
      <c r="E81" s="13">
        <v>44425</v>
      </c>
      <c r="F81" s="77" t="s">
        <v>4470</v>
      </c>
      <c r="G81" s="13">
        <v>44429</v>
      </c>
      <c r="H81" s="78" t="s">
        <v>4471</v>
      </c>
      <c r="I81" s="15">
        <v>82</v>
      </c>
      <c r="J81" s="15">
        <v>44</v>
      </c>
      <c r="K81" s="15">
        <v>20</v>
      </c>
      <c r="L81" s="15">
        <v>12</v>
      </c>
      <c r="M81" s="84">
        <v>18.04</v>
      </c>
      <c r="N81" s="73">
        <v>18</v>
      </c>
      <c r="O81" s="64">
        <v>3000</v>
      </c>
      <c r="P81" s="65">
        <f>Table224523689101112131415161718192021222423456789101112131415161718192021222325262728293031323334[[#This Row],[PEMBULATAN]]*O81</f>
        <v>54000</v>
      </c>
    </row>
    <row r="82" spans="1:16" ht="39" customHeight="1" x14ac:dyDescent="0.2">
      <c r="A82" s="94"/>
      <c r="B82" s="76"/>
      <c r="C82" s="113" t="s">
        <v>4286</v>
      </c>
      <c r="D82" s="114" t="s">
        <v>82</v>
      </c>
      <c r="E82" s="115">
        <v>44425</v>
      </c>
      <c r="F82" s="116" t="s">
        <v>4470</v>
      </c>
      <c r="G82" s="115">
        <v>44429</v>
      </c>
      <c r="H82" s="117" t="s">
        <v>4471</v>
      </c>
      <c r="I82" s="118">
        <v>65</v>
      </c>
      <c r="J82" s="118">
        <v>32</v>
      </c>
      <c r="K82" s="118">
        <v>18</v>
      </c>
      <c r="L82" s="118">
        <v>6</v>
      </c>
      <c r="M82" s="119">
        <v>9.36</v>
      </c>
      <c r="N82" s="120">
        <v>10</v>
      </c>
      <c r="O82" s="121">
        <v>3000</v>
      </c>
      <c r="P82" s="122">
        <f>Table224523689101112131415161718192021222423456789101112131415161718192021222325262728293031323334[[#This Row],[PEMBULATAN]]*O82</f>
        <v>30000</v>
      </c>
    </row>
    <row r="83" spans="1:16" ht="39" customHeight="1" x14ac:dyDescent="0.2">
      <c r="A83" s="94"/>
      <c r="B83" s="76"/>
      <c r="C83" s="90" t="s">
        <v>4287</v>
      </c>
      <c r="D83" s="79" t="s">
        <v>82</v>
      </c>
      <c r="E83" s="13">
        <v>44425</v>
      </c>
      <c r="F83" s="77" t="s">
        <v>4470</v>
      </c>
      <c r="G83" s="13">
        <v>44429</v>
      </c>
      <c r="H83" s="78" t="s">
        <v>4471</v>
      </c>
      <c r="I83" s="15">
        <v>65</v>
      </c>
      <c r="J83" s="15">
        <v>35</v>
      </c>
      <c r="K83" s="15">
        <v>35</v>
      </c>
      <c r="L83" s="15">
        <v>11</v>
      </c>
      <c r="M83" s="84">
        <v>19.90625</v>
      </c>
      <c r="N83" s="73">
        <v>20</v>
      </c>
      <c r="O83" s="64">
        <v>3000</v>
      </c>
      <c r="P83" s="65">
        <f>Table224523689101112131415161718192021222423456789101112131415161718192021222325262728293031323334[[#This Row],[PEMBULATAN]]*O83</f>
        <v>60000</v>
      </c>
    </row>
    <row r="84" spans="1:16" ht="39" customHeight="1" x14ac:dyDescent="0.2">
      <c r="A84" s="94"/>
      <c r="B84" s="76"/>
      <c r="C84" s="90" t="s">
        <v>4288</v>
      </c>
      <c r="D84" s="79" t="s">
        <v>82</v>
      </c>
      <c r="E84" s="13">
        <v>44425</v>
      </c>
      <c r="F84" s="77" t="s">
        <v>4470</v>
      </c>
      <c r="G84" s="13">
        <v>44429</v>
      </c>
      <c r="H84" s="78" t="s">
        <v>4471</v>
      </c>
      <c r="I84" s="15">
        <v>50</v>
      </c>
      <c r="J84" s="15">
        <v>56</v>
      </c>
      <c r="K84" s="15">
        <v>19</v>
      </c>
      <c r="L84" s="15">
        <v>5</v>
      </c>
      <c r="M84" s="84">
        <v>13.3</v>
      </c>
      <c r="N84" s="73">
        <v>14</v>
      </c>
      <c r="O84" s="64">
        <v>3000</v>
      </c>
      <c r="P84" s="65">
        <f>Table224523689101112131415161718192021222423456789101112131415161718192021222325262728293031323334[[#This Row],[PEMBULATAN]]*O84</f>
        <v>42000</v>
      </c>
    </row>
    <row r="85" spans="1:16" ht="39" customHeight="1" x14ac:dyDescent="0.2">
      <c r="A85" s="94"/>
      <c r="B85" s="76"/>
      <c r="C85" s="90" t="s">
        <v>4289</v>
      </c>
      <c r="D85" s="79" t="s">
        <v>82</v>
      </c>
      <c r="E85" s="13">
        <v>44425</v>
      </c>
      <c r="F85" s="77" t="s">
        <v>4470</v>
      </c>
      <c r="G85" s="13">
        <v>44429</v>
      </c>
      <c r="H85" s="78" t="s">
        <v>4471</v>
      </c>
      <c r="I85" s="15">
        <v>0</v>
      </c>
      <c r="J85" s="15">
        <v>30</v>
      </c>
      <c r="K85" s="15">
        <v>21</v>
      </c>
      <c r="L85" s="15">
        <v>7</v>
      </c>
      <c r="M85" s="84">
        <v>0</v>
      </c>
      <c r="N85" s="73">
        <v>7</v>
      </c>
      <c r="O85" s="64">
        <v>3000</v>
      </c>
      <c r="P85" s="65">
        <f>Table224523689101112131415161718192021222423456789101112131415161718192021222325262728293031323334[[#This Row],[PEMBULATAN]]*O85</f>
        <v>21000</v>
      </c>
    </row>
    <row r="86" spans="1:16" ht="39" customHeight="1" x14ac:dyDescent="0.2">
      <c r="A86" s="94"/>
      <c r="B86" s="76"/>
      <c r="C86" s="90" t="s">
        <v>4290</v>
      </c>
      <c r="D86" s="79" t="s">
        <v>82</v>
      </c>
      <c r="E86" s="13">
        <v>44425</v>
      </c>
      <c r="F86" s="77" t="s">
        <v>4470</v>
      </c>
      <c r="G86" s="13">
        <v>44429</v>
      </c>
      <c r="H86" s="78" t="s">
        <v>4471</v>
      </c>
      <c r="I86" s="15">
        <v>96</v>
      </c>
      <c r="J86" s="15">
        <v>35</v>
      </c>
      <c r="K86" s="15">
        <v>29</v>
      </c>
      <c r="L86" s="15">
        <v>15</v>
      </c>
      <c r="M86" s="84">
        <v>24.36</v>
      </c>
      <c r="N86" s="73">
        <v>25</v>
      </c>
      <c r="O86" s="64">
        <v>3000</v>
      </c>
      <c r="P86" s="65">
        <f>Table224523689101112131415161718192021222423456789101112131415161718192021222325262728293031323334[[#This Row],[PEMBULATAN]]*O86</f>
        <v>75000</v>
      </c>
    </row>
    <row r="87" spans="1:16" ht="39" customHeight="1" x14ac:dyDescent="0.2">
      <c r="A87" s="94"/>
      <c r="B87" s="76"/>
      <c r="C87" s="90" t="s">
        <v>4291</v>
      </c>
      <c r="D87" s="79" t="s">
        <v>82</v>
      </c>
      <c r="E87" s="13">
        <v>44425</v>
      </c>
      <c r="F87" s="77" t="s">
        <v>4470</v>
      </c>
      <c r="G87" s="13">
        <v>44429</v>
      </c>
      <c r="H87" s="78" t="s">
        <v>4471</v>
      </c>
      <c r="I87" s="15">
        <v>86</v>
      </c>
      <c r="J87" s="15">
        <v>56</v>
      </c>
      <c r="K87" s="15">
        <v>34</v>
      </c>
      <c r="L87" s="15">
        <v>11</v>
      </c>
      <c r="M87" s="84">
        <v>40.936</v>
      </c>
      <c r="N87" s="73">
        <v>41</v>
      </c>
      <c r="O87" s="64">
        <v>3000</v>
      </c>
      <c r="P87" s="65">
        <f>Table224523689101112131415161718192021222423456789101112131415161718192021222325262728293031323334[[#This Row],[PEMBULATAN]]*O87</f>
        <v>123000</v>
      </c>
    </row>
    <row r="88" spans="1:16" ht="39" customHeight="1" x14ac:dyDescent="0.2">
      <c r="A88" s="94"/>
      <c r="B88" s="76"/>
      <c r="C88" s="90" t="s">
        <v>4292</v>
      </c>
      <c r="D88" s="79" t="s">
        <v>82</v>
      </c>
      <c r="E88" s="13">
        <v>44425</v>
      </c>
      <c r="F88" s="77" t="s">
        <v>4470</v>
      </c>
      <c r="G88" s="13">
        <v>44429</v>
      </c>
      <c r="H88" s="78" t="s">
        <v>4471</v>
      </c>
      <c r="I88" s="15">
        <v>98</v>
      </c>
      <c r="J88" s="15">
        <v>65</v>
      </c>
      <c r="K88" s="15">
        <v>25</v>
      </c>
      <c r="L88" s="15">
        <v>7</v>
      </c>
      <c r="M88" s="84">
        <v>39.8125</v>
      </c>
      <c r="N88" s="73">
        <v>40</v>
      </c>
      <c r="O88" s="64">
        <v>3000</v>
      </c>
      <c r="P88" s="65">
        <f>Table224523689101112131415161718192021222423456789101112131415161718192021222325262728293031323334[[#This Row],[PEMBULATAN]]*O88</f>
        <v>120000</v>
      </c>
    </row>
    <row r="89" spans="1:16" ht="39" customHeight="1" x14ac:dyDescent="0.2">
      <c r="A89" s="94"/>
      <c r="B89" s="76"/>
      <c r="C89" s="90" t="s">
        <v>4293</v>
      </c>
      <c r="D89" s="79" t="s">
        <v>82</v>
      </c>
      <c r="E89" s="13">
        <v>44425</v>
      </c>
      <c r="F89" s="77" t="s">
        <v>4470</v>
      </c>
      <c r="G89" s="13">
        <v>44429</v>
      </c>
      <c r="H89" s="78" t="s">
        <v>4471</v>
      </c>
      <c r="I89" s="15">
        <v>107</v>
      </c>
      <c r="J89" s="15">
        <v>68</v>
      </c>
      <c r="K89" s="15">
        <v>35</v>
      </c>
      <c r="L89" s="15">
        <v>13</v>
      </c>
      <c r="M89" s="84">
        <v>63.664999999999999</v>
      </c>
      <c r="N89" s="73">
        <v>64</v>
      </c>
      <c r="O89" s="64">
        <v>3000</v>
      </c>
      <c r="P89" s="65">
        <f>Table224523689101112131415161718192021222423456789101112131415161718192021222325262728293031323334[[#This Row],[PEMBULATAN]]*O89</f>
        <v>192000</v>
      </c>
    </row>
    <row r="90" spans="1:16" ht="39" customHeight="1" x14ac:dyDescent="0.2">
      <c r="A90" s="94"/>
      <c r="B90" s="76"/>
      <c r="C90" s="90" t="s">
        <v>4294</v>
      </c>
      <c r="D90" s="79" t="s">
        <v>82</v>
      </c>
      <c r="E90" s="13">
        <v>44425</v>
      </c>
      <c r="F90" s="77" t="s">
        <v>4470</v>
      </c>
      <c r="G90" s="13">
        <v>44429</v>
      </c>
      <c r="H90" s="78" t="s">
        <v>4471</v>
      </c>
      <c r="I90" s="15">
        <v>98</v>
      </c>
      <c r="J90" s="15">
        <v>60</v>
      </c>
      <c r="K90" s="15">
        <v>32</v>
      </c>
      <c r="L90" s="15">
        <v>14</v>
      </c>
      <c r="M90" s="84">
        <v>47.04</v>
      </c>
      <c r="N90" s="73">
        <v>47</v>
      </c>
      <c r="O90" s="64">
        <v>3000</v>
      </c>
      <c r="P90" s="65">
        <f>Table224523689101112131415161718192021222423456789101112131415161718192021222325262728293031323334[[#This Row],[PEMBULATAN]]*O90</f>
        <v>141000</v>
      </c>
    </row>
    <row r="91" spans="1:16" ht="39" customHeight="1" x14ac:dyDescent="0.2">
      <c r="A91" s="94"/>
      <c r="B91" s="76"/>
      <c r="C91" s="90" t="s">
        <v>4295</v>
      </c>
      <c r="D91" s="79" t="s">
        <v>82</v>
      </c>
      <c r="E91" s="13">
        <v>44425</v>
      </c>
      <c r="F91" s="77" t="s">
        <v>4470</v>
      </c>
      <c r="G91" s="13">
        <v>44429</v>
      </c>
      <c r="H91" s="78" t="s">
        <v>4471</v>
      </c>
      <c r="I91" s="15">
        <v>90</v>
      </c>
      <c r="J91" s="15">
        <v>49</v>
      </c>
      <c r="K91" s="15">
        <v>34</v>
      </c>
      <c r="L91" s="15">
        <v>9</v>
      </c>
      <c r="M91" s="84">
        <v>37.484999999999999</v>
      </c>
      <c r="N91" s="73">
        <v>38</v>
      </c>
      <c r="O91" s="64">
        <v>3000</v>
      </c>
      <c r="P91" s="65">
        <f>Table224523689101112131415161718192021222423456789101112131415161718192021222325262728293031323334[[#This Row],[PEMBULATAN]]*O91</f>
        <v>114000</v>
      </c>
    </row>
    <row r="92" spans="1:16" ht="39" customHeight="1" x14ac:dyDescent="0.2">
      <c r="A92" s="94"/>
      <c r="B92" s="76"/>
      <c r="C92" s="90" t="s">
        <v>4296</v>
      </c>
      <c r="D92" s="79" t="s">
        <v>82</v>
      </c>
      <c r="E92" s="13">
        <v>44425</v>
      </c>
      <c r="F92" s="77" t="s">
        <v>4470</v>
      </c>
      <c r="G92" s="13">
        <v>44429</v>
      </c>
      <c r="H92" s="78" t="s">
        <v>4471</v>
      </c>
      <c r="I92" s="15">
        <v>75</v>
      </c>
      <c r="J92" s="15">
        <v>62</v>
      </c>
      <c r="K92" s="15">
        <v>58</v>
      </c>
      <c r="L92" s="15">
        <v>9</v>
      </c>
      <c r="M92" s="84">
        <v>67.424999999999997</v>
      </c>
      <c r="N92" s="73">
        <v>68</v>
      </c>
      <c r="O92" s="64">
        <v>3000</v>
      </c>
      <c r="P92" s="65">
        <f>Table224523689101112131415161718192021222423456789101112131415161718192021222325262728293031323334[[#This Row],[PEMBULATAN]]*O92</f>
        <v>204000</v>
      </c>
    </row>
    <row r="93" spans="1:16" ht="39" customHeight="1" x14ac:dyDescent="0.2">
      <c r="A93" s="94"/>
      <c r="B93" s="76"/>
      <c r="C93" s="90" t="s">
        <v>4297</v>
      </c>
      <c r="D93" s="79" t="s">
        <v>82</v>
      </c>
      <c r="E93" s="13">
        <v>44425</v>
      </c>
      <c r="F93" s="77" t="s">
        <v>4470</v>
      </c>
      <c r="G93" s="13">
        <v>44429</v>
      </c>
      <c r="H93" s="78" t="s">
        <v>4471</v>
      </c>
      <c r="I93" s="15">
        <v>36</v>
      </c>
      <c r="J93" s="15">
        <v>46</v>
      </c>
      <c r="K93" s="15">
        <v>20</v>
      </c>
      <c r="L93" s="15">
        <v>2</v>
      </c>
      <c r="M93" s="84">
        <v>8.2799999999999994</v>
      </c>
      <c r="N93" s="73">
        <v>8</v>
      </c>
      <c r="O93" s="64">
        <v>3000</v>
      </c>
      <c r="P93" s="65">
        <f>Table224523689101112131415161718192021222423456789101112131415161718192021222325262728293031323334[[#This Row],[PEMBULATAN]]*O93</f>
        <v>24000</v>
      </c>
    </row>
    <row r="94" spans="1:16" ht="39" customHeight="1" x14ac:dyDescent="0.2">
      <c r="A94" s="94"/>
      <c r="B94" s="76"/>
      <c r="C94" s="90" t="s">
        <v>4298</v>
      </c>
      <c r="D94" s="79" t="s">
        <v>82</v>
      </c>
      <c r="E94" s="13">
        <v>44425</v>
      </c>
      <c r="F94" s="77" t="s">
        <v>4470</v>
      </c>
      <c r="G94" s="13">
        <v>44429</v>
      </c>
      <c r="H94" s="78" t="s">
        <v>4471</v>
      </c>
      <c r="I94" s="15">
        <v>89</v>
      </c>
      <c r="J94" s="15">
        <v>56</v>
      </c>
      <c r="K94" s="15">
        <v>29</v>
      </c>
      <c r="L94" s="15">
        <v>9</v>
      </c>
      <c r="M94" s="84">
        <v>36.134</v>
      </c>
      <c r="N94" s="73">
        <v>36</v>
      </c>
      <c r="O94" s="64">
        <v>3000</v>
      </c>
      <c r="P94" s="65">
        <f>Table224523689101112131415161718192021222423456789101112131415161718192021222325262728293031323334[[#This Row],[PEMBULATAN]]*O94</f>
        <v>108000</v>
      </c>
    </row>
    <row r="95" spans="1:16" ht="39" customHeight="1" x14ac:dyDescent="0.2">
      <c r="A95" s="94"/>
      <c r="B95" s="76"/>
      <c r="C95" s="90" t="s">
        <v>4299</v>
      </c>
      <c r="D95" s="79" t="s">
        <v>82</v>
      </c>
      <c r="E95" s="13">
        <v>44425</v>
      </c>
      <c r="F95" s="77" t="s">
        <v>4470</v>
      </c>
      <c r="G95" s="13">
        <v>44429</v>
      </c>
      <c r="H95" s="78" t="s">
        <v>4471</v>
      </c>
      <c r="I95" s="15">
        <v>103</v>
      </c>
      <c r="J95" s="15">
        <v>53</v>
      </c>
      <c r="K95" s="15">
        <v>22</v>
      </c>
      <c r="L95" s="15">
        <v>9</v>
      </c>
      <c r="M95" s="84">
        <v>30.0245</v>
      </c>
      <c r="N95" s="73">
        <v>30</v>
      </c>
      <c r="O95" s="64">
        <v>3000</v>
      </c>
      <c r="P95" s="65">
        <f>Table224523689101112131415161718192021222423456789101112131415161718192021222325262728293031323334[[#This Row],[PEMBULATAN]]*O95</f>
        <v>90000</v>
      </c>
    </row>
    <row r="96" spans="1:16" ht="39" customHeight="1" x14ac:dyDescent="0.2">
      <c r="A96" s="94"/>
      <c r="B96" s="76"/>
      <c r="C96" s="90" t="s">
        <v>4300</v>
      </c>
      <c r="D96" s="79" t="s">
        <v>82</v>
      </c>
      <c r="E96" s="13">
        <v>44425</v>
      </c>
      <c r="F96" s="77" t="s">
        <v>4470</v>
      </c>
      <c r="G96" s="13">
        <v>44429</v>
      </c>
      <c r="H96" s="78" t="s">
        <v>4471</v>
      </c>
      <c r="I96" s="15">
        <v>110</v>
      </c>
      <c r="J96" s="15">
        <v>58</v>
      </c>
      <c r="K96" s="15">
        <v>41</v>
      </c>
      <c r="L96" s="15">
        <v>14</v>
      </c>
      <c r="M96" s="84">
        <v>65.394999999999996</v>
      </c>
      <c r="N96" s="73">
        <v>66</v>
      </c>
      <c r="O96" s="64">
        <v>3000</v>
      </c>
      <c r="P96" s="65">
        <f>Table224523689101112131415161718192021222423456789101112131415161718192021222325262728293031323334[[#This Row],[PEMBULATAN]]*O96</f>
        <v>198000</v>
      </c>
    </row>
    <row r="97" spans="1:16" ht="39" customHeight="1" x14ac:dyDescent="0.2">
      <c r="A97" s="94"/>
      <c r="B97" s="76"/>
      <c r="C97" s="90" t="s">
        <v>4301</v>
      </c>
      <c r="D97" s="79" t="s">
        <v>82</v>
      </c>
      <c r="E97" s="13">
        <v>44425</v>
      </c>
      <c r="F97" s="77" t="s">
        <v>4470</v>
      </c>
      <c r="G97" s="13">
        <v>44429</v>
      </c>
      <c r="H97" s="78" t="s">
        <v>4471</v>
      </c>
      <c r="I97" s="15">
        <v>60</v>
      </c>
      <c r="J97" s="15">
        <v>43</v>
      </c>
      <c r="K97" s="15">
        <v>20</v>
      </c>
      <c r="L97" s="15">
        <v>4</v>
      </c>
      <c r="M97" s="84">
        <v>12.9</v>
      </c>
      <c r="N97" s="73">
        <v>13</v>
      </c>
      <c r="O97" s="64">
        <v>3000</v>
      </c>
      <c r="P97" s="65">
        <f>Table224523689101112131415161718192021222423456789101112131415161718192021222325262728293031323334[[#This Row],[PEMBULATAN]]*O97</f>
        <v>39000</v>
      </c>
    </row>
    <row r="98" spans="1:16" ht="39" customHeight="1" x14ac:dyDescent="0.2">
      <c r="A98" s="94"/>
      <c r="B98" s="76"/>
      <c r="C98" s="90" t="s">
        <v>4302</v>
      </c>
      <c r="D98" s="79" t="s">
        <v>82</v>
      </c>
      <c r="E98" s="13">
        <v>44425</v>
      </c>
      <c r="F98" s="77" t="s">
        <v>4470</v>
      </c>
      <c r="G98" s="13">
        <v>44429</v>
      </c>
      <c r="H98" s="78" t="s">
        <v>4471</v>
      </c>
      <c r="I98" s="15">
        <v>40</v>
      </c>
      <c r="J98" s="15">
        <v>30</v>
      </c>
      <c r="K98" s="15">
        <v>26</v>
      </c>
      <c r="L98" s="15">
        <v>7</v>
      </c>
      <c r="M98" s="84">
        <v>7.8</v>
      </c>
      <c r="N98" s="73">
        <v>8</v>
      </c>
      <c r="O98" s="64">
        <v>3000</v>
      </c>
      <c r="P98" s="65">
        <f>Table224523689101112131415161718192021222423456789101112131415161718192021222325262728293031323334[[#This Row],[PEMBULATAN]]*O98</f>
        <v>24000</v>
      </c>
    </row>
    <row r="99" spans="1:16" ht="39" customHeight="1" x14ac:dyDescent="0.2">
      <c r="A99" s="94"/>
      <c r="B99" s="76"/>
      <c r="C99" s="90" t="s">
        <v>4303</v>
      </c>
      <c r="D99" s="79" t="s">
        <v>82</v>
      </c>
      <c r="E99" s="13">
        <v>44425</v>
      </c>
      <c r="F99" s="77" t="s">
        <v>4470</v>
      </c>
      <c r="G99" s="13">
        <v>44429</v>
      </c>
      <c r="H99" s="78" t="s">
        <v>4471</v>
      </c>
      <c r="I99" s="15">
        <v>30</v>
      </c>
      <c r="J99" s="15">
        <v>30</v>
      </c>
      <c r="K99" s="15">
        <v>20</v>
      </c>
      <c r="L99" s="15">
        <v>6</v>
      </c>
      <c r="M99" s="84">
        <v>4.5</v>
      </c>
      <c r="N99" s="73">
        <v>6</v>
      </c>
      <c r="O99" s="64">
        <v>3000</v>
      </c>
      <c r="P99" s="65">
        <f>Table224523689101112131415161718192021222423456789101112131415161718192021222325262728293031323334[[#This Row],[PEMBULATAN]]*O99</f>
        <v>18000</v>
      </c>
    </row>
    <row r="100" spans="1:16" ht="39" customHeight="1" x14ac:dyDescent="0.2">
      <c r="A100" s="94"/>
      <c r="B100" s="76"/>
      <c r="C100" s="90" t="s">
        <v>4304</v>
      </c>
      <c r="D100" s="79" t="s">
        <v>82</v>
      </c>
      <c r="E100" s="13">
        <v>44425</v>
      </c>
      <c r="F100" s="77" t="s">
        <v>4470</v>
      </c>
      <c r="G100" s="13">
        <v>44429</v>
      </c>
      <c r="H100" s="78" t="s">
        <v>4471</v>
      </c>
      <c r="I100" s="15">
        <v>76</v>
      </c>
      <c r="J100" s="15">
        <v>54</v>
      </c>
      <c r="K100" s="15">
        <v>32</v>
      </c>
      <c r="L100" s="15">
        <v>4</v>
      </c>
      <c r="M100" s="84">
        <v>32.832000000000001</v>
      </c>
      <c r="N100" s="73">
        <v>33</v>
      </c>
      <c r="O100" s="64">
        <v>3000</v>
      </c>
      <c r="P100" s="65">
        <f>Table224523689101112131415161718192021222423456789101112131415161718192021222325262728293031323334[[#This Row],[PEMBULATAN]]*O100</f>
        <v>99000</v>
      </c>
    </row>
    <row r="101" spans="1:16" ht="39" customHeight="1" x14ac:dyDescent="0.2">
      <c r="A101" s="94"/>
      <c r="B101" s="76"/>
      <c r="C101" s="90" t="s">
        <v>4305</v>
      </c>
      <c r="D101" s="79" t="s">
        <v>82</v>
      </c>
      <c r="E101" s="13">
        <v>44425</v>
      </c>
      <c r="F101" s="77" t="s">
        <v>4470</v>
      </c>
      <c r="G101" s="13">
        <v>44429</v>
      </c>
      <c r="H101" s="78" t="s">
        <v>4471</v>
      </c>
      <c r="I101" s="15">
        <v>90</v>
      </c>
      <c r="J101" s="15">
        <v>66</v>
      </c>
      <c r="K101" s="15">
        <v>32</v>
      </c>
      <c r="L101" s="15">
        <v>4</v>
      </c>
      <c r="M101" s="84">
        <v>47.52</v>
      </c>
      <c r="N101" s="73">
        <v>48</v>
      </c>
      <c r="O101" s="64">
        <v>3000</v>
      </c>
      <c r="P101" s="65">
        <f>Table224523689101112131415161718192021222423456789101112131415161718192021222325262728293031323334[[#This Row],[PEMBULATAN]]*O101</f>
        <v>144000</v>
      </c>
    </row>
    <row r="102" spans="1:16" ht="39" customHeight="1" x14ac:dyDescent="0.2">
      <c r="A102" s="94"/>
      <c r="B102" s="76"/>
      <c r="C102" s="90" t="s">
        <v>4306</v>
      </c>
      <c r="D102" s="79" t="s">
        <v>82</v>
      </c>
      <c r="E102" s="13">
        <v>44425</v>
      </c>
      <c r="F102" s="77" t="s">
        <v>4470</v>
      </c>
      <c r="G102" s="13">
        <v>44429</v>
      </c>
      <c r="H102" s="78" t="s">
        <v>4471</v>
      </c>
      <c r="I102" s="15">
        <v>40</v>
      </c>
      <c r="J102" s="15">
        <v>30</v>
      </c>
      <c r="K102" s="15">
        <v>12</v>
      </c>
      <c r="L102" s="15">
        <v>3</v>
      </c>
      <c r="M102" s="84">
        <v>3.6</v>
      </c>
      <c r="N102" s="73">
        <v>4</v>
      </c>
      <c r="O102" s="64">
        <v>3000</v>
      </c>
      <c r="P102" s="65">
        <f>Table224523689101112131415161718192021222423456789101112131415161718192021222325262728293031323334[[#This Row],[PEMBULATAN]]*O102</f>
        <v>12000</v>
      </c>
    </row>
    <row r="103" spans="1:16" ht="39" customHeight="1" x14ac:dyDescent="0.2">
      <c r="A103" s="94"/>
      <c r="B103" s="76"/>
      <c r="C103" s="90" t="s">
        <v>4307</v>
      </c>
      <c r="D103" s="79" t="s">
        <v>82</v>
      </c>
      <c r="E103" s="13">
        <v>44425</v>
      </c>
      <c r="F103" s="77" t="s">
        <v>4470</v>
      </c>
      <c r="G103" s="13">
        <v>44429</v>
      </c>
      <c r="H103" s="78" t="s">
        <v>4471</v>
      </c>
      <c r="I103" s="15">
        <v>66</v>
      </c>
      <c r="J103" s="15">
        <v>75</v>
      </c>
      <c r="K103" s="15">
        <v>30</v>
      </c>
      <c r="L103" s="15">
        <v>10</v>
      </c>
      <c r="M103" s="84">
        <v>37.125</v>
      </c>
      <c r="N103" s="73">
        <v>37</v>
      </c>
      <c r="O103" s="64">
        <v>3000</v>
      </c>
      <c r="P103" s="65">
        <f>Table224523689101112131415161718192021222423456789101112131415161718192021222325262728293031323334[[#This Row],[PEMBULATAN]]*O103</f>
        <v>111000</v>
      </c>
    </row>
    <row r="104" spans="1:16" ht="39" customHeight="1" x14ac:dyDescent="0.2">
      <c r="A104" s="94"/>
      <c r="B104" s="76"/>
      <c r="C104" s="90" t="s">
        <v>4308</v>
      </c>
      <c r="D104" s="79" t="s">
        <v>82</v>
      </c>
      <c r="E104" s="13">
        <v>44425</v>
      </c>
      <c r="F104" s="77" t="s">
        <v>4470</v>
      </c>
      <c r="G104" s="13">
        <v>44429</v>
      </c>
      <c r="H104" s="78" t="s">
        <v>4471</v>
      </c>
      <c r="I104" s="15">
        <v>54</v>
      </c>
      <c r="J104" s="15">
        <v>40</v>
      </c>
      <c r="K104" s="15">
        <v>22</v>
      </c>
      <c r="L104" s="15">
        <v>3</v>
      </c>
      <c r="M104" s="84">
        <v>11.88</v>
      </c>
      <c r="N104" s="73">
        <v>12</v>
      </c>
      <c r="O104" s="64">
        <v>3000</v>
      </c>
      <c r="P104" s="65">
        <f>Table224523689101112131415161718192021222423456789101112131415161718192021222325262728293031323334[[#This Row],[PEMBULATAN]]*O104</f>
        <v>36000</v>
      </c>
    </row>
    <row r="105" spans="1:16" ht="39" customHeight="1" x14ac:dyDescent="0.2">
      <c r="A105" s="94"/>
      <c r="B105" s="76"/>
      <c r="C105" s="90" t="s">
        <v>4309</v>
      </c>
      <c r="D105" s="79" t="s">
        <v>82</v>
      </c>
      <c r="E105" s="13">
        <v>44425</v>
      </c>
      <c r="F105" s="77" t="s">
        <v>4470</v>
      </c>
      <c r="G105" s="13">
        <v>44429</v>
      </c>
      <c r="H105" s="78" t="s">
        <v>4471</v>
      </c>
      <c r="I105" s="15">
        <v>40</v>
      </c>
      <c r="J105" s="15">
        <v>40</v>
      </c>
      <c r="K105" s="15">
        <v>20</v>
      </c>
      <c r="L105" s="15">
        <v>5</v>
      </c>
      <c r="M105" s="84">
        <v>8</v>
      </c>
      <c r="N105" s="73">
        <v>8</v>
      </c>
      <c r="O105" s="64">
        <v>3000</v>
      </c>
      <c r="P105" s="65">
        <f>Table224523689101112131415161718192021222423456789101112131415161718192021222325262728293031323334[[#This Row],[PEMBULATAN]]*O105</f>
        <v>24000</v>
      </c>
    </row>
    <row r="106" spans="1:16" ht="39" customHeight="1" x14ac:dyDescent="0.2">
      <c r="A106" s="94"/>
      <c r="B106" s="76"/>
      <c r="C106" s="90" t="s">
        <v>4310</v>
      </c>
      <c r="D106" s="79" t="s">
        <v>82</v>
      </c>
      <c r="E106" s="13">
        <v>44425</v>
      </c>
      <c r="F106" s="77" t="s">
        <v>4470</v>
      </c>
      <c r="G106" s="13">
        <v>44429</v>
      </c>
      <c r="H106" s="78" t="s">
        <v>4471</v>
      </c>
      <c r="I106" s="15">
        <v>40</v>
      </c>
      <c r="J106" s="15">
        <v>30</v>
      </c>
      <c r="K106" s="15">
        <v>21</v>
      </c>
      <c r="L106" s="15">
        <v>4</v>
      </c>
      <c r="M106" s="84">
        <v>6.3</v>
      </c>
      <c r="N106" s="73">
        <v>7</v>
      </c>
      <c r="O106" s="64">
        <v>3000</v>
      </c>
      <c r="P106" s="65">
        <f>Table224523689101112131415161718192021222423456789101112131415161718192021222325262728293031323334[[#This Row],[PEMBULATAN]]*O106</f>
        <v>21000</v>
      </c>
    </row>
    <row r="107" spans="1:16" ht="39" customHeight="1" x14ac:dyDescent="0.2">
      <c r="A107" s="94"/>
      <c r="B107" s="76"/>
      <c r="C107" s="90" t="s">
        <v>4311</v>
      </c>
      <c r="D107" s="79" t="s">
        <v>82</v>
      </c>
      <c r="E107" s="13">
        <v>44425</v>
      </c>
      <c r="F107" s="77" t="s">
        <v>4470</v>
      </c>
      <c r="G107" s="13">
        <v>44429</v>
      </c>
      <c r="H107" s="78" t="s">
        <v>4471</v>
      </c>
      <c r="I107" s="15">
        <v>55</v>
      </c>
      <c r="J107" s="15">
        <v>59</v>
      </c>
      <c r="K107" s="15">
        <v>24</v>
      </c>
      <c r="L107" s="15">
        <v>5</v>
      </c>
      <c r="M107" s="84">
        <v>19.47</v>
      </c>
      <c r="N107" s="73">
        <v>20</v>
      </c>
      <c r="O107" s="64">
        <v>3000</v>
      </c>
      <c r="P107" s="65">
        <f>Table224523689101112131415161718192021222423456789101112131415161718192021222325262728293031323334[[#This Row],[PEMBULATAN]]*O107</f>
        <v>60000</v>
      </c>
    </row>
    <row r="108" spans="1:16" ht="39" customHeight="1" x14ac:dyDescent="0.2">
      <c r="A108" s="94"/>
      <c r="B108" s="76"/>
      <c r="C108" s="90" t="s">
        <v>4312</v>
      </c>
      <c r="D108" s="79" t="s">
        <v>82</v>
      </c>
      <c r="E108" s="13">
        <v>44425</v>
      </c>
      <c r="F108" s="77" t="s">
        <v>4470</v>
      </c>
      <c r="G108" s="13">
        <v>44429</v>
      </c>
      <c r="H108" s="78" t="s">
        <v>4471</v>
      </c>
      <c r="I108" s="15">
        <v>85</v>
      </c>
      <c r="J108" s="15">
        <v>60</v>
      </c>
      <c r="K108" s="15">
        <v>30</v>
      </c>
      <c r="L108" s="15">
        <v>10</v>
      </c>
      <c r="M108" s="84">
        <v>38.25</v>
      </c>
      <c r="N108" s="73">
        <v>38</v>
      </c>
      <c r="O108" s="64">
        <v>3000</v>
      </c>
      <c r="P108" s="65">
        <f>Table224523689101112131415161718192021222423456789101112131415161718192021222325262728293031323334[[#This Row],[PEMBULATAN]]*O108</f>
        <v>114000</v>
      </c>
    </row>
    <row r="109" spans="1:16" ht="39" customHeight="1" x14ac:dyDescent="0.2">
      <c r="A109" s="94"/>
      <c r="B109" s="76"/>
      <c r="C109" s="90" t="s">
        <v>4313</v>
      </c>
      <c r="D109" s="79" t="s">
        <v>82</v>
      </c>
      <c r="E109" s="13">
        <v>44425</v>
      </c>
      <c r="F109" s="77" t="s">
        <v>4470</v>
      </c>
      <c r="G109" s="13">
        <v>44429</v>
      </c>
      <c r="H109" s="78" t="s">
        <v>4471</v>
      </c>
      <c r="I109" s="15">
        <v>50</v>
      </c>
      <c r="J109" s="15">
        <v>56</v>
      </c>
      <c r="K109" s="15">
        <v>18</v>
      </c>
      <c r="L109" s="15">
        <v>6</v>
      </c>
      <c r="M109" s="84">
        <v>12.6</v>
      </c>
      <c r="N109" s="73">
        <v>13</v>
      </c>
      <c r="O109" s="64">
        <v>3000</v>
      </c>
      <c r="P109" s="65">
        <f>Table224523689101112131415161718192021222423456789101112131415161718192021222325262728293031323334[[#This Row],[PEMBULATAN]]*O109</f>
        <v>39000</v>
      </c>
    </row>
    <row r="110" spans="1:16" ht="39" customHeight="1" x14ac:dyDescent="0.2">
      <c r="A110" s="94"/>
      <c r="B110" s="76"/>
      <c r="C110" s="90" t="s">
        <v>4314</v>
      </c>
      <c r="D110" s="79" t="s">
        <v>82</v>
      </c>
      <c r="E110" s="13">
        <v>44425</v>
      </c>
      <c r="F110" s="77" t="s">
        <v>4470</v>
      </c>
      <c r="G110" s="13">
        <v>44429</v>
      </c>
      <c r="H110" s="78" t="s">
        <v>4471</v>
      </c>
      <c r="I110" s="15">
        <v>80</v>
      </c>
      <c r="J110" s="15">
        <v>60</v>
      </c>
      <c r="K110" s="15">
        <v>28</v>
      </c>
      <c r="L110" s="15">
        <v>7</v>
      </c>
      <c r="M110" s="84">
        <v>33.6</v>
      </c>
      <c r="N110" s="73">
        <v>34</v>
      </c>
      <c r="O110" s="64">
        <v>3000</v>
      </c>
      <c r="P110" s="65">
        <f>Table224523689101112131415161718192021222423456789101112131415161718192021222325262728293031323334[[#This Row],[PEMBULATAN]]*O110</f>
        <v>102000</v>
      </c>
    </row>
    <row r="111" spans="1:16" ht="39" customHeight="1" x14ac:dyDescent="0.2">
      <c r="A111" s="94"/>
      <c r="B111" s="76"/>
      <c r="C111" s="90" t="s">
        <v>4315</v>
      </c>
      <c r="D111" s="79" t="s">
        <v>82</v>
      </c>
      <c r="E111" s="13">
        <v>44425</v>
      </c>
      <c r="F111" s="77" t="s">
        <v>4470</v>
      </c>
      <c r="G111" s="13">
        <v>44429</v>
      </c>
      <c r="H111" s="78" t="s">
        <v>4471</v>
      </c>
      <c r="I111" s="15">
        <v>94</v>
      </c>
      <c r="J111" s="15">
        <v>65</v>
      </c>
      <c r="K111" s="15">
        <v>26</v>
      </c>
      <c r="L111" s="15">
        <v>28</v>
      </c>
      <c r="M111" s="84">
        <v>39.715000000000003</v>
      </c>
      <c r="N111" s="73">
        <v>40</v>
      </c>
      <c r="O111" s="64">
        <v>3000</v>
      </c>
      <c r="P111" s="65">
        <f>Table224523689101112131415161718192021222423456789101112131415161718192021222325262728293031323334[[#This Row],[PEMBULATAN]]*O111</f>
        <v>120000</v>
      </c>
    </row>
    <row r="112" spans="1:16" ht="39" customHeight="1" x14ac:dyDescent="0.2">
      <c r="A112" s="94"/>
      <c r="B112" s="76"/>
      <c r="C112" s="90" t="s">
        <v>4316</v>
      </c>
      <c r="D112" s="79" t="s">
        <v>82</v>
      </c>
      <c r="E112" s="13">
        <v>44425</v>
      </c>
      <c r="F112" s="77" t="s">
        <v>4470</v>
      </c>
      <c r="G112" s="13">
        <v>44429</v>
      </c>
      <c r="H112" s="78" t="s">
        <v>4471</v>
      </c>
      <c r="I112" s="15">
        <v>104</v>
      </c>
      <c r="J112" s="15">
        <v>29</v>
      </c>
      <c r="K112" s="15">
        <v>15</v>
      </c>
      <c r="L112" s="15">
        <v>24</v>
      </c>
      <c r="M112" s="84">
        <v>11.31</v>
      </c>
      <c r="N112" s="73">
        <v>24</v>
      </c>
      <c r="O112" s="64">
        <v>3000</v>
      </c>
      <c r="P112" s="65">
        <f>Table224523689101112131415161718192021222423456789101112131415161718192021222325262728293031323334[[#This Row],[PEMBULATAN]]*O112</f>
        <v>72000</v>
      </c>
    </row>
    <row r="113" spans="1:16" ht="39" customHeight="1" x14ac:dyDescent="0.2">
      <c r="A113" s="94"/>
      <c r="B113" s="76"/>
      <c r="C113" s="90" t="s">
        <v>4317</v>
      </c>
      <c r="D113" s="79" t="s">
        <v>82</v>
      </c>
      <c r="E113" s="13">
        <v>44425</v>
      </c>
      <c r="F113" s="77" t="s">
        <v>4470</v>
      </c>
      <c r="G113" s="13">
        <v>44429</v>
      </c>
      <c r="H113" s="78" t="s">
        <v>4471</v>
      </c>
      <c r="I113" s="15">
        <v>104</v>
      </c>
      <c r="J113" s="15">
        <v>55</v>
      </c>
      <c r="K113" s="15">
        <v>35</v>
      </c>
      <c r="L113" s="15">
        <v>14</v>
      </c>
      <c r="M113" s="84">
        <v>50.05</v>
      </c>
      <c r="N113" s="73">
        <v>50</v>
      </c>
      <c r="O113" s="64">
        <v>3000</v>
      </c>
      <c r="P113" s="65">
        <f>Table224523689101112131415161718192021222423456789101112131415161718192021222325262728293031323334[[#This Row],[PEMBULATAN]]*O113</f>
        <v>150000</v>
      </c>
    </row>
    <row r="114" spans="1:16" ht="39" customHeight="1" x14ac:dyDescent="0.2">
      <c r="A114" s="94"/>
      <c r="B114" s="76"/>
      <c r="C114" s="90" t="s">
        <v>4318</v>
      </c>
      <c r="D114" s="79" t="s">
        <v>82</v>
      </c>
      <c r="E114" s="13">
        <v>44425</v>
      </c>
      <c r="F114" s="77" t="s">
        <v>4470</v>
      </c>
      <c r="G114" s="13">
        <v>44429</v>
      </c>
      <c r="H114" s="78" t="s">
        <v>4471</v>
      </c>
      <c r="I114" s="15">
        <v>40</v>
      </c>
      <c r="J114" s="15">
        <v>50</v>
      </c>
      <c r="K114" s="15">
        <v>20</v>
      </c>
      <c r="L114" s="15">
        <v>6</v>
      </c>
      <c r="M114" s="84">
        <v>10</v>
      </c>
      <c r="N114" s="73">
        <v>10</v>
      </c>
      <c r="O114" s="64">
        <v>3000</v>
      </c>
      <c r="P114" s="65">
        <f>Table224523689101112131415161718192021222423456789101112131415161718192021222325262728293031323334[[#This Row],[PEMBULATAN]]*O114</f>
        <v>30000</v>
      </c>
    </row>
    <row r="115" spans="1:16" ht="39" customHeight="1" x14ac:dyDescent="0.2">
      <c r="A115" s="94"/>
      <c r="B115" s="76"/>
      <c r="C115" s="90" t="s">
        <v>4319</v>
      </c>
      <c r="D115" s="79" t="s">
        <v>82</v>
      </c>
      <c r="E115" s="13">
        <v>44425</v>
      </c>
      <c r="F115" s="77" t="s">
        <v>4470</v>
      </c>
      <c r="G115" s="13">
        <v>44429</v>
      </c>
      <c r="H115" s="78" t="s">
        <v>4471</v>
      </c>
      <c r="I115" s="15">
        <v>46</v>
      </c>
      <c r="J115" s="15">
        <v>39</v>
      </c>
      <c r="K115" s="15">
        <v>14</v>
      </c>
      <c r="L115" s="15">
        <v>3</v>
      </c>
      <c r="M115" s="84">
        <v>6.2789999999999999</v>
      </c>
      <c r="N115" s="73">
        <v>6</v>
      </c>
      <c r="O115" s="64">
        <v>3000</v>
      </c>
      <c r="P115" s="65">
        <f>Table224523689101112131415161718192021222423456789101112131415161718192021222325262728293031323334[[#This Row],[PEMBULATAN]]*O115</f>
        <v>18000</v>
      </c>
    </row>
    <row r="116" spans="1:16" ht="39" customHeight="1" x14ac:dyDescent="0.2">
      <c r="A116" s="94"/>
      <c r="B116" s="76"/>
      <c r="C116" s="90" t="s">
        <v>4320</v>
      </c>
      <c r="D116" s="79" t="s">
        <v>82</v>
      </c>
      <c r="E116" s="13">
        <v>44425</v>
      </c>
      <c r="F116" s="77" t="s">
        <v>4470</v>
      </c>
      <c r="G116" s="13">
        <v>44429</v>
      </c>
      <c r="H116" s="78" t="s">
        <v>4471</v>
      </c>
      <c r="I116" s="15">
        <v>20</v>
      </c>
      <c r="J116" s="15">
        <v>12</v>
      </c>
      <c r="K116" s="15">
        <v>7</v>
      </c>
      <c r="L116" s="15">
        <v>1</v>
      </c>
      <c r="M116" s="84">
        <v>0.42</v>
      </c>
      <c r="N116" s="73">
        <v>1</v>
      </c>
      <c r="O116" s="64">
        <v>3000</v>
      </c>
      <c r="P116" s="65">
        <f>Table224523689101112131415161718192021222423456789101112131415161718192021222325262728293031323334[[#This Row],[PEMBULATAN]]*O116</f>
        <v>3000</v>
      </c>
    </row>
    <row r="117" spans="1:16" ht="39" customHeight="1" x14ac:dyDescent="0.2">
      <c r="A117" s="94"/>
      <c r="B117" s="76"/>
      <c r="C117" s="90" t="s">
        <v>4321</v>
      </c>
      <c r="D117" s="79" t="s">
        <v>82</v>
      </c>
      <c r="E117" s="13">
        <v>44425</v>
      </c>
      <c r="F117" s="77" t="s">
        <v>4470</v>
      </c>
      <c r="G117" s="13">
        <v>44429</v>
      </c>
      <c r="H117" s="78" t="s">
        <v>4471</v>
      </c>
      <c r="I117" s="15">
        <v>60</v>
      </c>
      <c r="J117" s="15">
        <v>50</v>
      </c>
      <c r="K117" s="15">
        <v>16</v>
      </c>
      <c r="L117" s="15">
        <v>4</v>
      </c>
      <c r="M117" s="84">
        <v>12</v>
      </c>
      <c r="N117" s="73">
        <v>12</v>
      </c>
      <c r="O117" s="64">
        <v>3000</v>
      </c>
      <c r="P117" s="65">
        <f>Table224523689101112131415161718192021222423456789101112131415161718192021222325262728293031323334[[#This Row],[PEMBULATAN]]*O117</f>
        <v>36000</v>
      </c>
    </row>
    <row r="118" spans="1:16" ht="39" customHeight="1" x14ac:dyDescent="0.2">
      <c r="A118" s="94"/>
      <c r="B118" s="76"/>
      <c r="C118" s="90" t="s">
        <v>4322</v>
      </c>
      <c r="D118" s="79" t="s">
        <v>82</v>
      </c>
      <c r="E118" s="13">
        <v>44425</v>
      </c>
      <c r="F118" s="77" t="s">
        <v>4470</v>
      </c>
      <c r="G118" s="13">
        <v>44429</v>
      </c>
      <c r="H118" s="78" t="s">
        <v>4471</v>
      </c>
      <c r="I118" s="15">
        <v>90</v>
      </c>
      <c r="J118" s="15">
        <v>60</v>
      </c>
      <c r="K118" s="15">
        <v>25</v>
      </c>
      <c r="L118" s="15">
        <v>9</v>
      </c>
      <c r="M118" s="84">
        <v>33.75</v>
      </c>
      <c r="N118" s="73">
        <v>34</v>
      </c>
      <c r="O118" s="64">
        <v>3000</v>
      </c>
      <c r="P118" s="65">
        <f>Table224523689101112131415161718192021222423456789101112131415161718192021222325262728293031323334[[#This Row],[PEMBULATAN]]*O118</f>
        <v>102000</v>
      </c>
    </row>
    <row r="119" spans="1:16" ht="39" customHeight="1" x14ac:dyDescent="0.2">
      <c r="A119" s="94"/>
      <c r="B119" s="76"/>
      <c r="C119" s="90" t="s">
        <v>4323</v>
      </c>
      <c r="D119" s="79" t="s">
        <v>82</v>
      </c>
      <c r="E119" s="13">
        <v>44425</v>
      </c>
      <c r="F119" s="77" t="s">
        <v>4470</v>
      </c>
      <c r="G119" s="13">
        <v>44429</v>
      </c>
      <c r="H119" s="78" t="s">
        <v>4471</v>
      </c>
      <c r="I119" s="15">
        <v>90</v>
      </c>
      <c r="J119" s="15">
        <v>60</v>
      </c>
      <c r="K119" s="15">
        <v>26</v>
      </c>
      <c r="L119" s="15">
        <v>7</v>
      </c>
      <c r="M119" s="84">
        <v>35.1</v>
      </c>
      <c r="N119" s="73">
        <v>35</v>
      </c>
      <c r="O119" s="64">
        <v>3000</v>
      </c>
      <c r="P119" s="65">
        <f>Table224523689101112131415161718192021222423456789101112131415161718192021222325262728293031323334[[#This Row],[PEMBULATAN]]*O119</f>
        <v>105000</v>
      </c>
    </row>
    <row r="120" spans="1:16" ht="39" customHeight="1" x14ac:dyDescent="0.2">
      <c r="A120" s="94"/>
      <c r="B120" s="76"/>
      <c r="C120" s="90" t="s">
        <v>4324</v>
      </c>
      <c r="D120" s="79" t="s">
        <v>82</v>
      </c>
      <c r="E120" s="13">
        <v>44425</v>
      </c>
      <c r="F120" s="77" t="s">
        <v>4470</v>
      </c>
      <c r="G120" s="13">
        <v>44429</v>
      </c>
      <c r="H120" s="78" t="s">
        <v>4471</v>
      </c>
      <c r="I120" s="15">
        <v>100</v>
      </c>
      <c r="J120" s="15">
        <v>62</v>
      </c>
      <c r="K120" s="15">
        <v>25</v>
      </c>
      <c r="L120" s="15">
        <v>17</v>
      </c>
      <c r="M120" s="84">
        <v>38.75</v>
      </c>
      <c r="N120" s="73">
        <v>39</v>
      </c>
      <c r="O120" s="64">
        <v>3000</v>
      </c>
      <c r="P120" s="65">
        <f>Table224523689101112131415161718192021222423456789101112131415161718192021222325262728293031323334[[#This Row],[PEMBULATAN]]*O120</f>
        <v>117000</v>
      </c>
    </row>
    <row r="121" spans="1:16" ht="39" customHeight="1" x14ac:dyDescent="0.2">
      <c r="A121" s="94"/>
      <c r="B121" s="76"/>
      <c r="C121" s="90" t="s">
        <v>4325</v>
      </c>
      <c r="D121" s="79" t="s">
        <v>82</v>
      </c>
      <c r="E121" s="13">
        <v>44425</v>
      </c>
      <c r="F121" s="77" t="s">
        <v>4470</v>
      </c>
      <c r="G121" s="13">
        <v>44429</v>
      </c>
      <c r="H121" s="78" t="s">
        <v>4471</v>
      </c>
      <c r="I121" s="15">
        <v>100</v>
      </c>
      <c r="J121" s="15">
        <v>60</v>
      </c>
      <c r="K121" s="15">
        <v>38</v>
      </c>
      <c r="L121" s="15">
        <v>14</v>
      </c>
      <c r="M121" s="84">
        <v>57</v>
      </c>
      <c r="N121" s="73">
        <v>57</v>
      </c>
      <c r="O121" s="64">
        <v>3000</v>
      </c>
      <c r="P121" s="65">
        <f>Table224523689101112131415161718192021222423456789101112131415161718192021222325262728293031323334[[#This Row],[PEMBULATAN]]*O121</f>
        <v>171000</v>
      </c>
    </row>
    <row r="122" spans="1:16" ht="39" customHeight="1" x14ac:dyDescent="0.2">
      <c r="A122" s="94"/>
      <c r="B122" s="76"/>
      <c r="C122" s="90" t="s">
        <v>4326</v>
      </c>
      <c r="D122" s="79" t="s">
        <v>82</v>
      </c>
      <c r="E122" s="13">
        <v>44425</v>
      </c>
      <c r="F122" s="77" t="s">
        <v>4470</v>
      </c>
      <c r="G122" s="13">
        <v>44429</v>
      </c>
      <c r="H122" s="78" t="s">
        <v>4471</v>
      </c>
      <c r="I122" s="15">
        <v>90</v>
      </c>
      <c r="J122" s="15">
        <v>50</v>
      </c>
      <c r="K122" s="15">
        <v>30</v>
      </c>
      <c r="L122" s="15">
        <v>11</v>
      </c>
      <c r="M122" s="84">
        <v>33.75</v>
      </c>
      <c r="N122" s="73">
        <v>34</v>
      </c>
      <c r="O122" s="64">
        <v>3000</v>
      </c>
      <c r="P122" s="65">
        <f>Table224523689101112131415161718192021222423456789101112131415161718192021222325262728293031323334[[#This Row],[PEMBULATAN]]*O122</f>
        <v>102000</v>
      </c>
    </row>
    <row r="123" spans="1:16" ht="39" customHeight="1" x14ac:dyDescent="0.2">
      <c r="A123" s="94"/>
      <c r="B123" s="76"/>
      <c r="C123" s="90" t="s">
        <v>4327</v>
      </c>
      <c r="D123" s="79" t="s">
        <v>82</v>
      </c>
      <c r="E123" s="13">
        <v>44425</v>
      </c>
      <c r="F123" s="77" t="s">
        <v>4470</v>
      </c>
      <c r="G123" s="13">
        <v>44429</v>
      </c>
      <c r="H123" s="78" t="s">
        <v>4471</v>
      </c>
      <c r="I123" s="15">
        <v>60</v>
      </c>
      <c r="J123" s="15">
        <v>40</v>
      </c>
      <c r="K123" s="15">
        <v>22</v>
      </c>
      <c r="L123" s="15">
        <v>5</v>
      </c>
      <c r="M123" s="84">
        <v>13.2</v>
      </c>
      <c r="N123" s="73">
        <v>13</v>
      </c>
      <c r="O123" s="64">
        <v>3000</v>
      </c>
      <c r="P123" s="65">
        <f>Table224523689101112131415161718192021222423456789101112131415161718192021222325262728293031323334[[#This Row],[PEMBULATAN]]*O123</f>
        <v>39000</v>
      </c>
    </row>
    <row r="124" spans="1:16" ht="39" customHeight="1" x14ac:dyDescent="0.2">
      <c r="A124" s="94"/>
      <c r="B124" s="76"/>
      <c r="C124" s="90" t="s">
        <v>4328</v>
      </c>
      <c r="D124" s="79" t="s">
        <v>82</v>
      </c>
      <c r="E124" s="13">
        <v>44425</v>
      </c>
      <c r="F124" s="77" t="s">
        <v>4470</v>
      </c>
      <c r="G124" s="13">
        <v>44429</v>
      </c>
      <c r="H124" s="78" t="s">
        <v>4471</v>
      </c>
      <c r="I124" s="15">
        <v>90</v>
      </c>
      <c r="J124" s="15">
        <v>65</v>
      </c>
      <c r="K124" s="15">
        <v>32</v>
      </c>
      <c r="L124" s="15">
        <v>21</v>
      </c>
      <c r="M124" s="84">
        <v>46.8</v>
      </c>
      <c r="N124" s="73">
        <v>47</v>
      </c>
      <c r="O124" s="64">
        <v>3000</v>
      </c>
      <c r="P124" s="65">
        <f>Table224523689101112131415161718192021222423456789101112131415161718192021222325262728293031323334[[#This Row],[PEMBULATAN]]*O124</f>
        <v>141000</v>
      </c>
    </row>
    <row r="125" spans="1:16" ht="39" customHeight="1" x14ac:dyDescent="0.2">
      <c r="A125" s="94"/>
      <c r="B125" s="76"/>
      <c r="C125" s="90" t="s">
        <v>4329</v>
      </c>
      <c r="D125" s="79" t="s">
        <v>82</v>
      </c>
      <c r="E125" s="13">
        <v>44425</v>
      </c>
      <c r="F125" s="77" t="s">
        <v>4470</v>
      </c>
      <c r="G125" s="13">
        <v>44429</v>
      </c>
      <c r="H125" s="78" t="s">
        <v>4471</v>
      </c>
      <c r="I125" s="15">
        <v>115</v>
      </c>
      <c r="J125" s="15">
        <v>70</v>
      </c>
      <c r="K125" s="15">
        <v>35</v>
      </c>
      <c r="L125" s="15">
        <v>15</v>
      </c>
      <c r="M125" s="84">
        <v>70.4375</v>
      </c>
      <c r="N125" s="73">
        <v>71</v>
      </c>
      <c r="O125" s="64">
        <v>3000</v>
      </c>
      <c r="P125" s="65">
        <f>Table224523689101112131415161718192021222423456789101112131415161718192021222325262728293031323334[[#This Row],[PEMBULATAN]]*O125</f>
        <v>213000</v>
      </c>
    </row>
    <row r="126" spans="1:16" ht="39" customHeight="1" x14ac:dyDescent="0.2">
      <c r="A126" s="94"/>
      <c r="B126" s="76"/>
      <c r="C126" s="90" t="s">
        <v>4330</v>
      </c>
      <c r="D126" s="79" t="s">
        <v>82</v>
      </c>
      <c r="E126" s="13">
        <v>44425</v>
      </c>
      <c r="F126" s="77" t="s">
        <v>4470</v>
      </c>
      <c r="G126" s="13">
        <v>44429</v>
      </c>
      <c r="H126" s="78" t="s">
        <v>4471</v>
      </c>
      <c r="I126" s="15">
        <v>83</v>
      </c>
      <c r="J126" s="15">
        <v>45</v>
      </c>
      <c r="K126" s="15">
        <v>32</v>
      </c>
      <c r="L126" s="15">
        <v>13</v>
      </c>
      <c r="M126" s="84">
        <v>29.88</v>
      </c>
      <c r="N126" s="73">
        <v>30</v>
      </c>
      <c r="O126" s="64">
        <v>3000</v>
      </c>
      <c r="P126" s="65">
        <f>Table224523689101112131415161718192021222423456789101112131415161718192021222325262728293031323334[[#This Row],[PEMBULATAN]]*O126</f>
        <v>90000</v>
      </c>
    </row>
    <row r="127" spans="1:16" ht="39" customHeight="1" x14ac:dyDescent="0.2">
      <c r="A127" s="94"/>
      <c r="B127" s="76"/>
      <c r="C127" s="90" t="s">
        <v>4331</v>
      </c>
      <c r="D127" s="79" t="s">
        <v>82</v>
      </c>
      <c r="E127" s="13">
        <v>44425</v>
      </c>
      <c r="F127" s="77" t="s">
        <v>4470</v>
      </c>
      <c r="G127" s="13">
        <v>44429</v>
      </c>
      <c r="H127" s="78" t="s">
        <v>4471</v>
      </c>
      <c r="I127" s="15">
        <v>85</v>
      </c>
      <c r="J127" s="15">
        <v>46</v>
      </c>
      <c r="K127" s="15">
        <v>28</v>
      </c>
      <c r="L127" s="15">
        <v>18</v>
      </c>
      <c r="M127" s="84">
        <v>27.37</v>
      </c>
      <c r="N127" s="73">
        <v>28</v>
      </c>
      <c r="O127" s="64">
        <v>3000</v>
      </c>
      <c r="P127" s="65">
        <f>Table224523689101112131415161718192021222423456789101112131415161718192021222325262728293031323334[[#This Row],[PEMBULATAN]]*O127</f>
        <v>84000</v>
      </c>
    </row>
    <row r="128" spans="1:16" ht="39" customHeight="1" x14ac:dyDescent="0.2">
      <c r="A128" s="94"/>
      <c r="B128" s="76"/>
      <c r="C128" s="90" t="s">
        <v>4332</v>
      </c>
      <c r="D128" s="79" t="s">
        <v>82</v>
      </c>
      <c r="E128" s="13">
        <v>44425</v>
      </c>
      <c r="F128" s="77" t="s">
        <v>4470</v>
      </c>
      <c r="G128" s="13">
        <v>44429</v>
      </c>
      <c r="H128" s="78" t="s">
        <v>4471</v>
      </c>
      <c r="I128" s="15">
        <v>85</v>
      </c>
      <c r="J128" s="15">
        <v>70</v>
      </c>
      <c r="K128" s="15">
        <v>30</v>
      </c>
      <c r="L128" s="15">
        <v>25</v>
      </c>
      <c r="M128" s="84">
        <v>44.625</v>
      </c>
      <c r="N128" s="73">
        <v>45</v>
      </c>
      <c r="O128" s="64">
        <v>3000</v>
      </c>
      <c r="P128" s="65">
        <f>Table224523689101112131415161718192021222423456789101112131415161718192021222325262728293031323334[[#This Row],[PEMBULATAN]]*O128</f>
        <v>135000</v>
      </c>
    </row>
    <row r="129" spans="1:16" ht="39" customHeight="1" x14ac:dyDescent="0.2">
      <c r="A129" s="123"/>
      <c r="B129" s="92"/>
      <c r="C129" s="90" t="s">
        <v>4333</v>
      </c>
      <c r="D129" s="79" t="s">
        <v>82</v>
      </c>
      <c r="E129" s="13">
        <v>44425</v>
      </c>
      <c r="F129" s="77" t="s">
        <v>4470</v>
      </c>
      <c r="G129" s="13">
        <v>44429</v>
      </c>
      <c r="H129" s="78" t="s">
        <v>4471</v>
      </c>
      <c r="I129" s="15">
        <v>69</v>
      </c>
      <c r="J129" s="15">
        <v>42</v>
      </c>
      <c r="K129" s="15">
        <v>65</v>
      </c>
      <c r="L129" s="15">
        <v>45</v>
      </c>
      <c r="M129" s="84">
        <v>47.092500000000001</v>
      </c>
      <c r="N129" s="73">
        <v>47</v>
      </c>
      <c r="O129" s="64">
        <v>3000</v>
      </c>
      <c r="P129" s="65">
        <f>Table224523689101112131415161718192021222423456789101112131415161718192021222325262728293031323334[[#This Row],[PEMBULATAN]]*O129</f>
        <v>141000</v>
      </c>
    </row>
    <row r="130" spans="1:16" ht="39" customHeight="1" x14ac:dyDescent="0.2">
      <c r="A130" s="94"/>
      <c r="B130" s="76"/>
      <c r="C130" s="113" t="s">
        <v>4334</v>
      </c>
      <c r="D130" s="114" t="s">
        <v>82</v>
      </c>
      <c r="E130" s="115">
        <v>44425</v>
      </c>
      <c r="F130" s="116" t="s">
        <v>4470</v>
      </c>
      <c r="G130" s="115">
        <v>44429</v>
      </c>
      <c r="H130" s="117" t="s">
        <v>4471</v>
      </c>
      <c r="I130" s="118">
        <v>82</v>
      </c>
      <c r="J130" s="118">
        <v>63</v>
      </c>
      <c r="K130" s="118">
        <v>28</v>
      </c>
      <c r="L130" s="118">
        <v>10</v>
      </c>
      <c r="M130" s="119">
        <v>36.161999999999999</v>
      </c>
      <c r="N130" s="120">
        <v>36</v>
      </c>
      <c r="O130" s="121">
        <v>3000</v>
      </c>
      <c r="P130" s="122">
        <f>Table224523689101112131415161718192021222423456789101112131415161718192021222325262728293031323334[[#This Row],[PEMBULATAN]]*O130</f>
        <v>108000</v>
      </c>
    </row>
    <row r="131" spans="1:16" ht="39" customHeight="1" x14ac:dyDescent="0.2">
      <c r="A131" s="94"/>
      <c r="B131" s="76"/>
      <c r="C131" s="90" t="s">
        <v>4335</v>
      </c>
      <c r="D131" s="79" t="s">
        <v>82</v>
      </c>
      <c r="E131" s="13">
        <v>44425</v>
      </c>
      <c r="F131" s="77" t="s">
        <v>4470</v>
      </c>
      <c r="G131" s="13">
        <v>44429</v>
      </c>
      <c r="H131" s="78" t="s">
        <v>4471</v>
      </c>
      <c r="I131" s="15">
        <v>96</v>
      </c>
      <c r="J131" s="15">
        <v>50</v>
      </c>
      <c r="K131" s="15">
        <v>30</v>
      </c>
      <c r="L131" s="15">
        <v>9</v>
      </c>
      <c r="M131" s="84">
        <v>36</v>
      </c>
      <c r="N131" s="73">
        <v>36</v>
      </c>
      <c r="O131" s="64">
        <v>3000</v>
      </c>
      <c r="P131" s="65">
        <f>Table224523689101112131415161718192021222423456789101112131415161718192021222325262728293031323334[[#This Row],[PEMBULATAN]]*O131</f>
        <v>108000</v>
      </c>
    </row>
    <row r="132" spans="1:16" ht="39" customHeight="1" x14ac:dyDescent="0.2">
      <c r="A132" s="94"/>
      <c r="B132" s="76"/>
      <c r="C132" s="90" t="s">
        <v>4336</v>
      </c>
      <c r="D132" s="79" t="s">
        <v>82</v>
      </c>
      <c r="E132" s="13">
        <v>44425</v>
      </c>
      <c r="F132" s="77" t="s">
        <v>4470</v>
      </c>
      <c r="G132" s="13">
        <v>44429</v>
      </c>
      <c r="H132" s="78" t="s">
        <v>4471</v>
      </c>
      <c r="I132" s="15">
        <v>50</v>
      </c>
      <c r="J132" s="15">
        <v>40</v>
      </c>
      <c r="K132" s="15">
        <v>13</v>
      </c>
      <c r="L132" s="15">
        <v>3</v>
      </c>
      <c r="M132" s="84">
        <v>6.5</v>
      </c>
      <c r="N132" s="73">
        <v>7</v>
      </c>
      <c r="O132" s="64">
        <v>3000</v>
      </c>
      <c r="P132" s="65">
        <f>Table224523689101112131415161718192021222423456789101112131415161718192021222325262728293031323334[[#This Row],[PEMBULATAN]]*O132</f>
        <v>21000</v>
      </c>
    </row>
    <row r="133" spans="1:16" ht="39" customHeight="1" x14ac:dyDescent="0.2">
      <c r="A133" s="94"/>
      <c r="B133" s="76"/>
      <c r="C133" s="90" t="s">
        <v>4337</v>
      </c>
      <c r="D133" s="79" t="s">
        <v>82</v>
      </c>
      <c r="E133" s="13">
        <v>44425</v>
      </c>
      <c r="F133" s="77" t="s">
        <v>4470</v>
      </c>
      <c r="G133" s="13">
        <v>44429</v>
      </c>
      <c r="H133" s="78" t="s">
        <v>4471</v>
      </c>
      <c r="I133" s="15">
        <v>96</v>
      </c>
      <c r="J133" s="15">
        <v>70</v>
      </c>
      <c r="K133" s="15">
        <v>40</v>
      </c>
      <c r="L133" s="15">
        <v>13</v>
      </c>
      <c r="M133" s="84">
        <v>67.2</v>
      </c>
      <c r="N133" s="73">
        <v>67</v>
      </c>
      <c r="O133" s="64">
        <v>3000</v>
      </c>
      <c r="P133" s="65">
        <f>Table224523689101112131415161718192021222423456789101112131415161718192021222325262728293031323334[[#This Row],[PEMBULATAN]]*O133</f>
        <v>201000</v>
      </c>
    </row>
    <row r="134" spans="1:16" ht="39" customHeight="1" x14ac:dyDescent="0.2">
      <c r="A134" s="94"/>
      <c r="B134" s="76"/>
      <c r="C134" s="90" t="s">
        <v>4338</v>
      </c>
      <c r="D134" s="79" t="s">
        <v>82</v>
      </c>
      <c r="E134" s="13">
        <v>44425</v>
      </c>
      <c r="F134" s="77" t="s">
        <v>4470</v>
      </c>
      <c r="G134" s="13">
        <v>44429</v>
      </c>
      <c r="H134" s="78" t="s">
        <v>4471</v>
      </c>
      <c r="I134" s="15">
        <v>103</v>
      </c>
      <c r="J134" s="15">
        <v>62</v>
      </c>
      <c r="K134" s="15">
        <v>33</v>
      </c>
      <c r="L134" s="15">
        <v>21</v>
      </c>
      <c r="M134" s="84">
        <v>52.6845</v>
      </c>
      <c r="N134" s="73">
        <v>53</v>
      </c>
      <c r="O134" s="64">
        <v>3000</v>
      </c>
      <c r="P134" s="65">
        <f>Table224523689101112131415161718192021222423456789101112131415161718192021222325262728293031323334[[#This Row],[PEMBULATAN]]*O134</f>
        <v>159000</v>
      </c>
    </row>
    <row r="135" spans="1:16" ht="39" customHeight="1" x14ac:dyDescent="0.2">
      <c r="A135" s="94"/>
      <c r="B135" s="76"/>
      <c r="C135" s="90" t="s">
        <v>4339</v>
      </c>
      <c r="D135" s="79" t="s">
        <v>82</v>
      </c>
      <c r="E135" s="13">
        <v>44425</v>
      </c>
      <c r="F135" s="77" t="s">
        <v>4470</v>
      </c>
      <c r="G135" s="13">
        <v>44429</v>
      </c>
      <c r="H135" s="78" t="s">
        <v>4471</v>
      </c>
      <c r="I135" s="15">
        <v>100</v>
      </c>
      <c r="J135" s="15">
        <v>40</v>
      </c>
      <c r="K135" s="15">
        <v>27</v>
      </c>
      <c r="L135" s="15">
        <v>10</v>
      </c>
      <c r="M135" s="84">
        <v>27</v>
      </c>
      <c r="N135" s="73">
        <v>27</v>
      </c>
      <c r="O135" s="64">
        <v>3000</v>
      </c>
      <c r="P135" s="65">
        <f>Table224523689101112131415161718192021222423456789101112131415161718192021222325262728293031323334[[#This Row],[PEMBULATAN]]*O135</f>
        <v>81000</v>
      </c>
    </row>
    <row r="136" spans="1:16" ht="39" customHeight="1" x14ac:dyDescent="0.2">
      <c r="A136" s="94"/>
      <c r="B136" s="76"/>
      <c r="C136" s="90" t="s">
        <v>4340</v>
      </c>
      <c r="D136" s="79" t="s">
        <v>82</v>
      </c>
      <c r="E136" s="13">
        <v>44425</v>
      </c>
      <c r="F136" s="77" t="s">
        <v>4470</v>
      </c>
      <c r="G136" s="13">
        <v>44429</v>
      </c>
      <c r="H136" s="78" t="s">
        <v>4471</v>
      </c>
      <c r="I136" s="15">
        <v>106</v>
      </c>
      <c r="J136" s="15">
        <v>65</v>
      </c>
      <c r="K136" s="15">
        <v>36</v>
      </c>
      <c r="L136" s="15">
        <v>24</v>
      </c>
      <c r="M136" s="84">
        <v>62.01</v>
      </c>
      <c r="N136" s="73">
        <v>62</v>
      </c>
      <c r="O136" s="64">
        <v>3000</v>
      </c>
      <c r="P136" s="65">
        <f>Table224523689101112131415161718192021222423456789101112131415161718192021222325262728293031323334[[#This Row],[PEMBULATAN]]*O136</f>
        <v>186000</v>
      </c>
    </row>
    <row r="137" spans="1:16" ht="39" customHeight="1" x14ac:dyDescent="0.2">
      <c r="A137" s="94"/>
      <c r="B137" s="76"/>
      <c r="C137" s="90" t="s">
        <v>4341</v>
      </c>
      <c r="D137" s="79" t="s">
        <v>82</v>
      </c>
      <c r="E137" s="13">
        <v>44425</v>
      </c>
      <c r="F137" s="77" t="s">
        <v>4470</v>
      </c>
      <c r="G137" s="13">
        <v>44429</v>
      </c>
      <c r="H137" s="78" t="s">
        <v>4471</v>
      </c>
      <c r="I137" s="15">
        <v>105</v>
      </c>
      <c r="J137" s="15">
        <v>64</v>
      </c>
      <c r="K137" s="15">
        <v>35</v>
      </c>
      <c r="L137" s="15">
        <v>29</v>
      </c>
      <c r="M137" s="84">
        <v>58.8</v>
      </c>
      <c r="N137" s="73">
        <v>59</v>
      </c>
      <c r="O137" s="64">
        <v>3000</v>
      </c>
      <c r="P137" s="65">
        <f>Table224523689101112131415161718192021222423456789101112131415161718192021222325262728293031323334[[#This Row],[PEMBULATAN]]*O137</f>
        <v>177000</v>
      </c>
    </row>
    <row r="138" spans="1:16" ht="39" customHeight="1" x14ac:dyDescent="0.2">
      <c r="A138" s="94"/>
      <c r="B138" s="76"/>
      <c r="C138" s="90" t="s">
        <v>4342</v>
      </c>
      <c r="D138" s="79" t="s">
        <v>82</v>
      </c>
      <c r="E138" s="13">
        <v>44425</v>
      </c>
      <c r="F138" s="77" t="s">
        <v>4470</v>
      </c>
      <c r="G138" s="13">
        <v>44429</v>
      </c>
      <c r="H138" s="78" t="s">
        <v>4471</v>
      </c>
      <c r="I138" s="15">
        <v>42</v>
      </c>
      <c r="J138" s="15">
        <v>58</v>
      </c>
      <c r="K138" s="15">
        <v>34</v>
      </c>
      <c r="L138" s="15">
        <v>7</v>
      </c>
      <c r="M138" s="84">
        <v>20.706</v>
      </c>
      <c r="N138" s="73">
        <v>21</v>
      </c>
      <c r="O138" s="64">
        <v>3000</v>
      </c>
      <c r="P138" s="65">
        <f>Table224523689101112131415161718192021222423456789101112131415161718192021222325262728293031323334[[#This Row],[PEMBULATAN]]*O138</f>
        <v>63000</v>
      </c>
    </row>
    <row r="139" spans="1:16" ht="39" customHeight="1" x14ac:dyDescent="0.2">
      <c r="A139" s="94"/>
      <c r="B139" s="76"/>
      <c r="C139" s="90" t="s">
        <v>4343</v>
      </c>
      <c r="D139" s="79" t="s">
        <v>82</v>
      </c>
      <c r="E139" s="13">
        <v>44425</v>
      </c>
      <c r="F139" s="77" t="s">
        <v>4470</v>
      </c>
      <c r="G139" s="13">
        <v>44429</v>
      </c>
      <c r="H139" s="78" t="s">
        <v>4471</v>
      </c>
      <c r="I139" s="15">
        <v>62</v>
      </c>
      <c r="J139" s="15">
        <v>23</v>
      </c>
      <c r="K139" s="15">
        <v>16</v>
      </c>
      <c r="L139" s="15">
        <v>87</v>
      </c>
      <c r="M139" s="84">
        <v>5.7039999999999997</v>
      </c>
      <c r="N139" s="73">
        <v>87</v>
      </c>
      <c r="O139" s="64">
        <v>3000</v>
      </c>
      <c r="P139" s="65">
        <f>Table224523689101112131415161718192021222423456789101112131415161718192021222325262728293031323334[[#This Row],[PEMBULATAN]]*O139</f>
        <v>261000</v>
      </c>
    </row>
    <row r="140" spans="1:16" ht="39" customHeight="1" x14ac:dyDescent="0.2">
      <c r="A140" s="94"/>
      <c r="B140" s="76"/>
      <c r="C140" s="90" t="s">
        <v>4344</v>
      </c>
      <c r="D140" s="79" t="s">
        <v>82</v>
      </c>
      <c r="E140" s="13">
        <v>44425</v>
      </c>
      <c r="F140" s="77" t="s">
        <v>4470</v>
      </c>
      <c r="G140" s="13">
        <v>44429</v>
      </c>
      <c r="H140" s="78" t="s">
        <v>4471</v>
      </c>
      <c r="I140" s="15">
        <v>104</v>
      </c>
      <c r="J140" s="15">
        <v>67</v>
      </c>
      <c r="K140" s="15">
        <v>29</v>
      </c>
      <c r="L140" s="15">
        <v>12</v>
      </c>
      <c r="M140" s="84">
        <v>50.518000000000001</v>
      </c>
      <c r="N140" s="73">
        <v>51</v>
      </c>
      <c r="O140" s="64">
        <v>3000</v>
      </c>
      <c r="P140" s="65">
        <f>Table224523689101112131415161718192021222423456789101112131415161718192021222325262728293031323334[[#This Row],[PEMBULATAN]]*O140</f>
        <v>153000</v>
      </c>
    </row>
    <row r="141" spans="1:16" ht="39" customHeight="1" x14ac:dyDescent="0.2">
      <c r="A141" s="94"/>
      <c r="B141" s="76"/>
      <c r="C141" s="90" t="s">
        <v>4345</v>
      </c>
      <c r="D141" s="79" t="s">
        <v>82</v>
      </c>
      <c r="E141" s="13">
        <v>44425</v>
      </c>
      <c r="F141" s="77" t="s">
        <v>4470</v>
      </c>
      <c r="G141" s="13">
        <v>44429</v>
      </c>
      <c r="H141" s="78" t="s">
        <v>4471</v>
      </c>
      <c r="I141" s="15">
        <v>64</v>
      </c>
      <c r="J141" s="15">
        <v>54</v>
      </c>
      <c r="K141" s="15">
        <v>28</v>
      </c>
      <c r="L141" s="15">
        <v>8</v>
      </c>
      <c r="M141" s="84">
        <v>24.192</v>
      </c>
      <c r="N141" s="73">
        <v>24</v>
      </c>
      <c r="O141" s="64">
        <v>3000</v>
      </c>
      <c r="P141" s="65">
        <f>Table224523689101112131415161718192021222423456789101112131415161718192021222325262728293031323334[[#This Row],[PEMBULATAN]]*O141</f>
        <v>72000</v>
      </c>
    </row>
    <row r="142" spans="1:16" ht="39" customHeight="1" x14ac:dyDescent="0.2">
      <c r="A142" s="94"/>
      <c r="B142" s="76"/>
      <c r="C142" s="90" t="s">
        <v>4346</v>
      </c>
      <c r="D142" s="79" t="s">
        <v>82</v>
      </c>
      <c r="E142" s="13">
        <v>44425</v>
      </c>
      <c r="F142" s="77" t="s">
        <v>4470</v>
      </c>
      <c r="G142" s="13">
        <v>44429</v>
      </c>
      <c r="H142" s="78" t="s">
        <v>4471</v>
      </c>
      <c r="I142" s="15">
        <v>92</v>
      </c>
      <c r="J142" s="15">
        <v>65</v>
      </c>
      <c r="K142" s="15">
        <v>25</v>
      </c>
      <c r="L142" s="15">
        <v>10</v>
      </c>
      <c r="M142" s="84">
        <v>37.375</v>
      </c>
      <c r="N142" s="73">
        <v>38</v>
      </c>
      <c r="O142" s="64">
        <v>3000</v>
      </c>
      <c r="P142" s="65">
        <f>Table224523689101112131415161718192021222423456789101112131415161718192021222325262728293031323334[[#This Row],[PEMBULATAN]]*O142</f>
        <v>114000</v>
      </c>
    </row>
    <row r="143" spans="1:16" ht="39" customHeight="1" x14ac:dyDescent="0.2">
      <c r="A143" s="94"/>
      <c r="B143" s="76"/>
      <c r="C143" s="90" t="s">
        <v>4347</v>
      </c>
      <c r="D143" s="79" t="s">
        <v>82</v>
      </c>
      <c r="E143" s="13">
        <v>44425</v>
      </c>
      <c r="F143" s="77" t="s">
        <v>4470</v>
      </c>
      <c r="G143" s="13">
        <v>44429</v>
      </c>
      <c r="H143" s="78" t="s">
        <v>4471</v>
      </c>
      <c r="I143" s="15">
        <v>93</v>
      </c>
      <c r="J143" s="15">
        <v>50</v>
      </c>
      <c r="K143" s="15">
        <v>30</v>
      </c>
      <c r="L143" s="15">
        <v>16</v>
      </c>
      <c r="M143" s="84">
        <v>34.875</v>
      </c>
      <c r="N143" s="73">
        <v>35</v>
      </c>
      <c r="O143" s="64">
        <v>3000</v>
      </c>
      <c r="P143" s="65">
        <f>Table224523689101112131415161718192021222423456789101112131415161718192021222325262728293031323334[[#This Row],[PEMBULATAN]]*O143</f>
        <v>105000</v>
      </c>
    </row>
    <row r="144" spans="1:16" ht="39" customHeight="1" x14ac:dyDescent="0.2">
      <c r="A144" s="94"/>
      <c r="B144" s="76"/>
      <c r="C144" s="90" t="s">
        <v>4348</v>
      </c>
      <c r="D144" s="79" t="s">
        <v>82</v>
      </c>
      <c r="E144" s="13">
        <v>44425</v>
      </c>
      <c r="F144" s="77" t="s">
        <v>4470</v>
      </c>
      <c r="G144" s="13">
        <v>44429</v>
      </c>
      <c r="H144" s="78" t="s">
        <v>4471</v>
      </c>
      <c r="I144" s="15">
        <v>40</v>
      </c>
      <c r="J144" s="15">
        <v>48</v>
      </c>
      <c r="K144" s="15">
        <v>21</v>
      </c>
      <c r="L144" s="15">
        <v>10</v>
      </c>
      <c r="M144" s="84">
        <v>10.08</v>
      </c>
      <c r="N144" s="73">
        <v>10</v>
      </c>
      <c r="O144" s="64">
        <v>3000</v>
      </c>
      <c r="P144" s="65">
        <f>Table224523689101112131415161718192021222423456789101112131415161718192021222325262728293031323334[[#This Row],[PEMBULATAN]]*O144</f>
        <v>30000</v>
      </c>
    </row>
    <row r="145" spans="1:16" ht="39" customHeight="1" x14ac:dyDescent="0.2">
      <c r="A145" s="123"/>
      <c r="B145" s="92"/>
      <c r="C145" s="90" t="s">
        <v>4349</v>
      </c>
      <c r="D145" s="79" t="s">
        <v>82</v>
      </c>
      <c r="E145" s="13">
        <v>44425</v>
      </c>
      <c r="F145" s="77" t="s">
        <v>4470</v>
      </c>
      <c r="G145" s="13">
        <v>44429</v>
      </c>
      <c r="H145" s="78" t="s">
        <v>4471</v>
      </c>
      <c r="I145" s="15">
        <v>78</v>
      </c>
      <c r="J145" s="15">
        <v>61</v>
      </c>
      <c r="K145" s="15">
        <v>40</v>
      </c>
      <c r="L145" s="15">
        <v>9</v>
      </c>
      <c r="M145" s="84">
        <v>47.58</v>
      </c>
      <c r="N145" s="73">
        <v>48</v>
      </c>
      <c r="O145" s="64">
        <v>3000</v>
      </c>
      <c r="P145" s="65">
        <f>Table224523689101112131415161718192021222423456789101112131415161718192021222325262728293031323334[[#This Row],[PEMBULATAN]]*O145</f>
        <v>144000</v>
      </c>
    </row>
    <row r="146" spans="1:16" ht="39" customHeight="1" x14ac:dyDescent="0.2">
      <c r="A146" s="94"/>
      <c r="B146" s="76"/>
      <c r="C146" s="113" t="s">
        <v>4350</v>
      </c>
      <c r="D146" s="114" t="s">
        <v>82</v>
      </c>
      <c r="E146" s="115">
        <v>44425</v>
      </c>
      <c r="F146" s="116" t="s">
        <v>4470</v>
      </c>
      <c r="G146" s="115">
        <v>44429</v>
      </c>
      <c r="H146" s="117" t="s">
        <v>4471</v>
      </c>
      <c r="I146" s="118">
        <v>80</v>
      </c>
      <c r="J146" s="118">
        <v>50</v>
      </c>
      <c r="K146" s="118">
        <v>21</v>
      </c>
      <c r="L146" s="118">
        <v>11</v>
      </c>
      <c r="M146" s="119">
        <v>21</v>
      </c>
      <c r="N146" s="120">
        <v>21</v>
      </c>
      <c r="O146" s="121">
        <v>3000</v>
      </c>
      <c r="P146" s="122">
        <f>Table224523689101112131415161718192021222423456789101112131415161718192021222325262728293031323334[[#This Row],[PEMBULATAN]]*O146</f>
        <v>63000</v>
      </c>
    </row>
    <row r="147" spans="1:16" ht="39" customHeight="1" x14ac:dyDescent="0.2">
      <c r="A147" s="94"/>
      <c r="B147" s="76"/>
      <c r="C147" s="90" t="s">
        <v>4351</v>
      </c>
      <c r="D147" s="79" t="s">
        <v>82</v>
      </c>
      <c r="E147" s="13">
        <v>44425</v>
      </c>
      <c r="F147" s="77" t="s">
        <v>4470</v>
      </c>
      <c r="G147" s="13">
        <v>44429</v>
      </c>
      <c r="H147" s="78" t="s">
        <v>4471</v>
      </c>
      <c r="I147" s="15">
        <v>93</v>
      </c>
      <c r="J147" s="15">
        <v>61</v>
      </c>
      <c r="K147" s="15">
        <v>34</v>
      </c>
      <c r="L147" s="15">
        <v>17</v>
      </c>
      <c r="M147" s="84">
        <v>48.220500000000001</v>
      </c>
      <c r="N147" s="73">
        <v>48</v>
      </c>
      <c r="O147" s="64">
        <v>3000</v>
      </c>
      <c r="P147" s="65">
        <f>Table224523689101112131415161718192021222423456789101112131415161718192021222325262728293031323334[[#This Row],[PEMBULATAN]]*O147</f>
        <v>144000</v>
      </c>
    </row>
    <row r="148" spans="1:16" ht="39" customHeight="1" x14ac:dyDescent="0.2">
      <c r="A148" s="94"/>
      <c r="B148" s="76"/>
      <c r="C148" s="90" t="s">
        <v>4352</v>
      </c>
      <c r="D148" s="79" t="s">
        <v>82</v>
      </c>
      <c r="E148" s="13">
        <v>44425</v>
      </c>
      <c r="F148" s="77" t="s">
        <v>4470</v>
      </c>
      <c r="G148" s="13">
        <v>44429</v>
      </c>
      <c r="H148" s="78" t="s">
        <v>4471</v>
      </c>
      <c r="I148" s="15">
        <v>50</v>
      </c>
      <c r="J148" s="15">
        <v>50</v>
      </c>
      <c r="K148" s="15">
        <v>30</v>
      </c>
      <c r="L148" s="15">
        <v>9</v>
      </c>
      <c r="M148" s="84">
        <v>18.75</v>
      </c>
      <c r="N148" s="73">
        <v>19</v>
      </c>
      <c r="O148" s="64">
        <v>3000</v>
      </c>
      <c r="P148" s="65">
        <f>Table224523689101112131415161718192021222423456789101112131415161718192021222325262728293031323334[[#This Row],[PEMBULATAN]]*O148</f>
        <v>57000</v>
      </c>
    </row>
    <row r="149" spans="1:16" ht="39" customHeight="1" x14ac:dyDescent="0.2">
      <c r="A149" s="94"/>
      <c r="B149" s="76"/>
      <c r="C149" s="90" t="s">
        <v>4353</v>
      </c>
      <c r="D149" s="79" t="s">
        <v>82</v>
      </c>
      <c r="E149" s="13">
        <v>44425</v>
      </c>
      <c r="F149" s="77" t="s">
        <v>4470</v>
      </c>
      <c r="G149" s="13">
        <v>44429</v>
      </c>
      <c r="H149" s="78" t="s">
        <v>4471</v>
      </c>
      <c r="I149" s="15">
        <v>73</v>
      </c>
      <c r="J149" s="15">
        <v>60</v>
      </c>
      <c r="K149" s="15">
        <v>25</v>
      </c>
      <c r="L149" s="15">
        <v>9</v>
      </c>
      <c r="M149" s="84">
        <v>27.375</v>
      </c>
      <c r="N149" s="73">
        <v>28</v>
      </c>
      <c r="O149" s="64">
        <v>3000</v>
      </c>
      <c r="P149" s="65">
        <f>Table224523689101112131415161718192021222423456789101112131415161718192021222325262728293031323334[[#This Row],[PEMBULATAN]]*O149</f>
        <v>84000</v>
      </c>
    </row>
    <row r="150" spans="1:16" ht="39" customHeight="1" x14ac:dyDescent="0.2">
      <c r="A150" s="94"/>
      <c r="B150" s="76"/>
      <c r="C150" s="90" t="s">
        <v>4354</v>
      </c>
      <c r="D150" s="79" t="s">
        <v>82</v>
      </c>
      <c r="E150" s="13">
        <v>44425</v>
      </c>
      <c r="F150" s="77" t="s">
        <v>4470</v>
      </c>
      <c r="G150" s="13">
        <v>44429</v>
      </c>
      <c r="H150" s="78" t="s">
        <v>4471</v>
      </c>
      <c r="I150" s="15">
        <v>83</v>
      </c>
      <c r="J150" s="15">
        <v>50</v>
      </c>
      <c r="K150" s="15">
        <v>29</v>
      </c>
      <c r="L150" s="15">
        <v>11</v>
      </c>
      <c r="M150" s="84">
        <v>30.087499999999999</v>
      </c>
      <c r="N150" s="73">
        <v>30</v>
      </c>
      <c r="O150" s="64">
        <v>3000</v>
      </c>
      <c r="P150" s="65">
        <f>Table224523689101112131415161718192021222423456789101112131415161718192021222325262728293031323334[[#This Row],[PEMBULATAN]]*O150</f>
        <v>90000</v>
      </c>
    </row>
    <row r="151" spans="1:16" ht="39" customHeight="1" x14ac:dyDescent="0.2">
      <c r="A151" s="94"/>
      <c r="B151" s="76"/>
      <c r="C151" s="90" t="s">
        <v>4355</v>
      </c>
      <c r="D151" s="79" t="s">
        <v>82</v>
      </c>
      <c r="E151" s="13">
        <v>44425</v>
      </c>
      <c r="F151" s="77" t="s">
        <v>4470</v>
      </c>
      <c r="G151" s="13">
        <v>44429</v>
      </c>
      <c r="H151" s="78" t="s">
        <v>4471</v>
      </c>
      <c r="I151" s="15">
        <v>80</v>
      </c>
      <c r="J151" s="15">
        <v>50</v>
      </c>
      <c r="K151" s="15">
        <v>27</v>
      </c>
      <c r="L151" s="15">
        <v>8</v>
      </c>
      <c r="M151" s="84">
        <v>27</v>
      </c>
      <c r="N151" s="73">
        <v>27</v>
      </c>
      <c r="O151" s="64">
        <v>3000</v>
      </c>
      <c r="P151" s="65">
        <f>Table224523689101112131415161718192021222423456789101112131415161718192021222325262728293031323334[[#This Row],[PEMBULATAN]]*O151</f>
        <v>81000</v>
      </c>
    </row>
    <row r="152" spans="1:16" ht="39" customHeight="1" x14ac:dyDescent="0.2">
      <c r="A152" s="94"/>
      <c r="B152" s="76"/>
      <c r="C152" s="90" t="s">
        <v>4356</v>
      </c>
      <c r="D152" s="79" t="s">
        <v>82</v>
      </c>
      <c r="E152" s="13">
        <v>44425</v>
      </c>
      <c r="F152" s="77" t="s">
        <v>4470</v>
      </c>
      <c r="G152" s="13">
        <v>44429</v>
      </c>
      <c r="H152" s="78" t="s">
        <v>4471</v>
      </c>
      <c r="I152" s="15">
        <v>77</v>
      </c>
      <c r="J152" s="15">
        <v>50</v>
      </c>
      <c r="K152" s="15">
        <v>23</v>
      </c>
      <c r="L152" s="15">
        <v>10</v>
      </c>
      <c r="M152" s="84">
        <v>22.137499999999999</v>
      </c>
      <c r="N152" s="73">
        <v>22</v>
      </c>
      <c r="O152" s="64">
        <v>3000</v>
      </c>
      <c r="P152" s="65">
        <f>Table224523689101112131415161718192021222423456789101112131415161718192021222325262728293031323334[[#This Row],[PEMBULATAN]]*O152</f>
        <v>66000</v>
      </c>
    </row>
    <row r="153" spans="1:16" ht="39" customHeight="1" x14ac:dyDescent="0.2">
      <c r="A153" s="94"/>
      <c r="B153" s="76"/>
      <c r="C153" s="90" t="s">
        <v>4357</v>
      </c>
      <c r="D153" s="79" t="s">
        <v>82</v>
      </c>
      <c r="E153" s="13">
        <v>44425</v>
      </c>
      <c r="F153" s="77" t="s">
        <v>4470</v>
      </c>
      <c r="G153" s="13">
        <v>44429</v>
      </c>
      <c r="H153" s="78" t="s">
        <v>4471</v>
      </c>
      <c r="I153" s="15">
        <v>80</v>
      </c>
      <c r="J153" s="15">
        <v>40</v>
      </c>
      <c r="K153" s="15">
        <v>40</v>
      </c>
      <c r="L153" s="15">
        <v>15</v>
      </c>
      <c r="M153" s="84">
        <v>32</v>
      </c>
      <c r="N153" s="73">
        <v>32</v>
      </c>
      <c r="O153" s="64">
        <v>3000</v>
      </c>
      <c r="P153" s="65">
        <f>Table224523689101112131415161718192021222423456789101112131415161718192021222325262728293031323334[[#This Row],[PEMBULATAN]]*O153</f>
        <v>96000</v>
      </c>
    </row>
    <row r="154" spans="1:16" ht="39" customHeight="1" x14ac:dyDescent="0.2">
      <c r="A154" s="94"/>
      <c r="B154" s="76"/>
      <c r="C154" s="90" t="s">
        <v>4358</v>
      </c>
      <c r="D154" s="79" t="s">
        <v>82</v>
      </c>
      <c r="E154" s="13">
        <v>44425</v>
      </c>
      <c r="F154" s="77" t="s">
        <v>4470</v>
      </c>
      <c r="G154" s="13">
        <v>44429</v>
      </c>
      <c r="H154" s="78" t="s">
        <v>4471</v>
      </c>
      <c r="I154" s="15">
        <v>50</v>
      </c>
      <c r="J154" s="15">
        <v>50</v>
      </c>
      <c r="K154" s="15">
        <v>20</v>
      </c>
      <c r="L154" s="15">
        <v>11</v>
      </c>
      <c r="M154" s="84">
        <v>12.5</v>
      </c>
      <c r="N154" s="73">
        <v>13</v>
      </c>
      <c r="O154" s="64">
        <v>3000</v>
      </c>
      <c r="P154" s="65">
        <f>Table224523689101112131415161718192021222423456789101112131415161718192021222325262728293031323334[[#This Row],[PEMBULATAN]]*O154</f>
        <v>39000</v>
      </c>
    </row>
    <row r="155" spans="1:16" ht="39" customHeight="1" x14ac:dyDescent="0.2">
      <c r="A155" s="94"/>
      <c r="B155" s="76"/>
      <c r="C155" s="90" t="s">
        <v>4359</v>
      </c>
      <c r="D155" s="79" t="s">
        <v>82</v>
      </c>
      <c r="E155" s="13">
        <v>44425</v>
      </c>
      <c r="F155" s="77" t="s">
        <v>4470</v>
      </c>
      <c r="G155" s="13">
        <v>44429</v>
      </c>
      <c r="H155" s="78" t="s">
        <v>4471</v>
      </c>
      <c r="I155" s="15">
        <v>90</v>
      </c>
      <c r="J155" s="15">
        <v>46</v>
      </c>
      <c r="K155" s="15">
        <v>30</v>
      </c>
      <c r="L155" s="15">
        <v>35</v>
      </c>
      <c r="M155" s="84">
        <v>31.05</v>
      </c>
      <c r="N155" s="73">
        <v>35</v>
      </c>
      <c r="O155" s="64">
        <v>3000</v>
      </c>
      <c r="P155" s="65">
        <f>Table224523689101112131415161718192021222423456789101112131415161718192021222325262728293031323334[[#This Row],[PEMBULATAN]]*O155</f>
        <v>105000</v>
      </c>
    </row>
    <row r="156" spans="1:16" ht="39" customHeight="1" x14ac:dyDescent="0.2">
      <c r="A156" s="94"/>
      <c r="B156" s="76"/>
      <c r="C156" s="90" t="s">
        <v>4360</v>
      </c>
      <c r="D156" s="79" t="s">
        <v>82</v>
      </c>
      <c r="E156" s="13">
        <v>44425</v>
      </c>
      <c r="F156" s="77" t="s">
        <v>4470</v>
      </c>
      <c r="G156" s="13">
        <v>44429</v>
      </c>
      <c r="H156" s="78" t="s">
        <v>4471</v>
      </c>
      <c r="I156" s="15">
        <v>104</v>
      </c>
      <c r="J156" s="15">
        <v>5</v>
      </c>
      <c r="K156" s="15">
        <v>32</v>
      </c>
      <c r="L156" s="15">
        <v>34</v>
      </c>
      <c r="M156" s="84">
        <v>4.16</v>
      </c>
      <c r="N156" s="73">
        <v>34</v>
      </c>
      <c r="O156" s="64">
        <v>3000</v>
      </c>
      <c r="P156" s="65">
        <f>Table224523689101112131415161718192021222423456789101112131415161718192021222325262728293031323334[[#This Row],[PEMBULATAN]]*O156</f>
        <v>102000</v>
      </c>
    </row>
    <row r="157" spans="1:16" ht="39" customHeight="1" x14ac:dyDescent="0.2">
      <c r="A157" s="94"/>
      <c r="B157" s="76"/>
      <c r="C157" s="90" t="s">
        <v>4361</v>
      </c>
      <c r="D157" s="79" t="s">
        <v>82</v>
      </c>
      <c r="E157" s="13">
        <v>44425</v>
      </c>
      <c r="F157" s="77" t="s">
        <v>4470</v>
      </c>
      <c r="G157" s="13">
        <v>44429</v>
      </c>
      <c r="H157" s="78" t="s">
        <v>4471</v>
      </c>
      <c r="I157" s="15">
        <v>100</v>
      </c>
      <c r="J157" s="15">
        <v>49</v>
      </c>
      <c r="K157" s="15">
        <v>29</v>
      </c>
      <c r="L157" s="15">
        <v>13</v>
      </c>
      <c r="M157" s="84">
        <v>35.524999999999999</v>
      </c>
      <c r="N157" s="73">
        <v>36</v>
      </c>
      <c r="O157" s="64">
        <v>3000</v>
      </c>
      <c r="P157" s="65">
        <f>Table224523689101112131415161718192021222423456789101112131415161718192021222325262728293031323334[[#This Row],[PEMBULATAN]]*O157</f>
        <v>108000</v>
      </c>
    </row>
    <row r="158" spans="1:16" ht="39" customHeight="1" x14ac:dyDescent="0.2">
      <c r="A158" s="94"/>
      <c r="B158" s="76"/>
      <c r="C158" s="90" t="s">
        <v>4362</v>
      </c>
      <c r="D158" s="79" t="s">
        <v>82</v>
      </c>
      <c r="E158" s="13">
        <v>44425</v>
      </c>
      <c r="F158" s="77" t="s">
        <v>4470</v>
      </c>
      <c r="G158" s="13">
        <v>44429</v>
      </c>
      <c r="H158" s="78" t="s">
        <v>4471</v>
      </c>
      <c r="I158" s="15">
        <v>80</v>
      </c>
      <c r="J158" s="15">
        <v>60</v>
      </c>
      <c r="K158" s="15">
        <v>30</v>
      </c>
      <c r="L158" s="15">
        <v>27</v>
      </c>
      <c r="M158" s="84">
        <v>36</v>
      </c>
      <c r="N158" s="73">
        <v>36</v>
      </c>
      <c r="O158" s="64">
        <v>3000</v>
      </c>
      <c r="P158" s="65">
        <f>Table224523689101112131415161718192021222423456789101112131415161718192021222325262728293031323334[[#This Row],[PEMBULATAN]]*O158</f>
        <v>108000</v>
      </c>
    </row>
    <row r="159" spans="1:16" ht="39" customHeight="1" x14ac:dyDescent="0.2">
      <c r="A159" s="94"/>
      <c r="B159" s="76"/>
      <c r="C159" s="90" t="s">
        <v>4363</v>
      </c>
      <c r="D159" s="79" t="s">
        <v>82</v>
      </c>
      <c r="E159" s="13">
        <v>44425</v>
      </c>
      <c r="F159" s="77" t="s">
        <v>4470</v>
      </c>
      <c r="G159" s="13">
        <v>44429</v>
      </c>
      <c r="H159" s="78" t="s">
        <v>4471</v>
      </c>
      <c r="I159" s="15">
        <v>53</v>
      </c>
      <c r="J159" s="15">
        <v>34</v>
      </c>
      <c r="K159" s="15">
        <v>62</v>
      </c>
      <c r="L159" s="15">
        <v>16</v>
      </c>
      <c r="M159" s="84">
        <v>27.931000000000001</v>
      </c>
      <c r="N159" s="73">
        <v>28</v>
      </c>
      <c r="O159" s="64">
        <v>3000</v>
      </c>
      <c r="P159" s="65">
        <f>Table224523689101112131415161718192021222423456789101112131415161718192021222325262728293031323334[[#This Row],[PEMBULATAN]]*O159</f>
        <v>84000</v>
      </c>
    </row>
    <row r="160" spans="1:16" ht="39" customHeight="1" x14ac:dyDescent="0.2">
      <c r="A160" s="94"/>
      <c r="B160" s="76"/>
      <c r="C160" s="90" t="s">
        <v>4364</v>
      </c>
      <c r="D160" s="79" t="s">
        <v>82</v>
      </c>
      <c r="E160" s="13">
        <v>44425</v>
      </c>
      <c r="F160" s="77" t="s">
        <v>4470</v>
      </c>
      <c r="G160" s="13">
        <v>44429</v>
      </c>
      <c r="H160" s="78" t="s">
        <v>4471</v>
      </c>
      <c r="I160" s="15">
        <v>100</v>
      </c>
      <c r="J160" s="15">
        <v>62</v>
      </c>
      <c r="K160" s="15">
        <v>34</v>
      </c>
      <c r="L160" s="15">
        <v>29</v>
      </c>
      <c r="M160" s="84">
        <v>52.7</v>
      </c>
      <c r="N160" s="73">
        <v>53</v>
      </c>
      <c r="O160" s="64">
        <v>3000</v>
      </c>
      <c r="P160" s="65">
        <f>Table224523689101112131415161718192021222423456789101112131415161718192021222325262728293031323334[[#This Row],[PEMBULATAN]]*O160</f>
        <v>159000</v>
      </c>
    </row>
    <row r="161" spans="1:16" ht="39" customHeight="1" x14ac:dyDescent="0.2">
      <c r="A161" s="123"/>
      <c r="B161" s="92"/>
      <c r="C161" s="90" t="s">
        <v>4365</v>
      </c>
      <c r="D161" s="79" t="s">
        <v>82</v>
      </c>
      <c r="E161" s="13">
        <v>44425</v>
      </c>
      <c r="F161" s="77" t="s">
        <v>4470</v>
      </c>
      <c r="G161" s="13">
        <v>44429</v>
      </c>
      <c r="H161" s="78" t="s">
        <v>4471</v>
      </c>
      <c r="I161" s="15">
        <v>65</v>
      </c>
      <c r="J161" s="15">
        <v>49</v>
      </c>
      <c r="K161" s="15">
        <v>22</v>
      </c>
      <c r="L161" s="15">
        <v>16</v>
      </c>
      <c r="M161" s="84">
        <v>17.517499999999998</v>
      </c>
      <c r="N161" s="73">
        <v>18</v>
      </c>
      <c r="O161" s="64">
        <v>3000</v>
      </c>
      <c r="P161" s="65">
        <f>Table224523689101112131415161718192021222423456789101112131415161718192021222325262728293031323334[[#This Row],[PEMBULATAN]]*O161</f>
        <v>54000</v>
      </c>
    </row>
    <row r="162" spans="1:16" ht="39" customHeight="1" x14ac:dyDescent="0.2">
      <c r="A162" s="94"/>
      <c r="B162" s="76"/>
      <c r="C162" s="113" t="s">
        <v>4366</v>
      </c>
      <c r="D162" s="114" t="s">
        <v>82</v>
      </c>
      <c r="E162" s="115">
        <v>44425</v>
      </c>
      <c r="F162" s="116" t="s">
        <v>4470</v>
      </c>
      <c r="G162" s="115">
        <v>44429</v>
      </c>
      <c r="H162" s="117" t="s">
        <v>4471</v>
      </c>
      <c r="I162" s="118">
        <v>110</v>
      </c>
      <c r="J162" s="118">
        <v>57</v>
      </c>
      <c r="K162" s="118">
        <v>21</v>
      </c>
      <c r="L162" s="118">
        <v>24</v>
      </c>
      <c r="M162" s="119">
        <v>32.917499999999997</v>
      </c>
      <c r="N162" s="120">
        <v>33</v>
      </c>
      <c r="O162" s="121">
        <v>3000</v>
      </c>
      <c r="P162" s="122">
        <f>Table224523689101112131415161718192021222423456789101112131415161718192021222325262728293031323334[[#This Row],[PEMBULATAN]]*O162</f>
        <v>99000</v>
      </c>
    </row>
    <row r="163" spans="1:16" ht="39" customHeight="1" x14ac:dyDescent="0.2">
      <c r="A163" s="94"/>
      <c r="B163" s="76"/>
      <c r="C163" s="90" t="s">
        <v>4367</v>
      </c>
      <c r="D163" s="79" t="s">
        <v>82</v>
      </c>
      <c r="E163" s="13">
        <v>44425</v>
      </c>
      <c r="F163" s="77" t="s">
        <v>4470</v>
      </c>
      <c r="G163" s="13">
        <v>44429</v>
      </c>
      <c r="H163" s="78" t="s">
        <v>4471</v>
      </c>
      <c r="I163" s="15">
        <v>77</v>
      </c>
      <c r="J163" s="15">
        <v>54</v>
      </c>
      <c r="K163" s="15">
        <v>23</v>
      </c>
      <c r="L163" s="15">
        <v>22</v>
      </c>
      <c r="M163" s="84">
        <v>23.9085</v>
      </c>
      <c r="N163" s="73">
        <v>24</v>
      </c>
      <c r="O163" s="64">
        <v>3000</v>
      </c>
      <c r="P163" s="65">
        <f>Table224523689101112131415161718192021222423456789101112131415161718192021222325262728293031323334[[#This Row],[PEMBULATAN]]*O163</f>
        <v>72000</v>
      </c>
    </row>
    <row r="164" spans="1:16" ht="39" customHeight="1" x14ac:dyDescent="0.2">
      <c r="A164" s="94"/>
      <c r="B164" s="76"/>
      <c r="C164" s="90" t="s">
        <v>4368</v>
      </c>
      <c r="D164" s="79" t="s">
        <v>82</v>
      </c>
      <c r="E164" s="13">
        <v>44425</v>
      </c>
      <c r="F164" s="77" t="s">
        <v>4470</v>
      </c>
      <c r="G164" s="13">
        <v>44429</v>
      </c>
      <c r="H164" s="78" t="s">
        <v>4471</v>
      </c>
      <c r="I164" s="15">
        <v>56</v>
      </c>
      <c r="J164" s="15">
        <v>48</v>
      </c>
      <c r="K164" s="15">
        <v>16</v>
      </c>
      <c r="L164" s="15">
        <v>7</v>
      </c>
      <c r="M164" s="84">
        <v>10.752000000000001</v>
      </c>
      <c r="N164" s="73">
        <v>11</v>
      </c>
      <c r="O164" s="64">
        <v>3000</v>
      </c>
      <c r="P164" s="65">
        <f>Table224523689101112131415161718192021222423456789101112131415161718192021222325262728293031323334[[#This Row],[PEMBULATAN]]*O164</f>
        <v>33000</v>
      </c>
    </row>
    <row r="165" spans="1:16" ht="39" customHeight="1" x14ac:dyDescent="0.2">
      <c r="A165" s="94"/>
      <c r="B165" s="76"/>
      <c r="C165" s="90" t="s">
        <v>4369</v>
      </c>
      <c r="D165" s="79" t="s">
        <v>82</v>
      </c>
      <c r="E165" s="13">
        <v>44425</v>
      </c>
      <c r="F165" s="77" t="s">
        <v>4470</v>
      </c>
      <c r="G165" s="13">
        <v>44429</v>
      </c>
      <c r="H165" s="78" t="s">
        <v>4471</v>
      </c>
      <c r="I165" s="15">
        <v>67</v>
      </c>
      <c r="J165" s="15">
        <v>35</v>
      </c>
      <c r="K165" s="15">
        <v>25</v>
      </c>
      <c r="L165" s="15">
        <v>4</v>
      </c>
      <c r="M165" s="84">
        <v>14.65625</v>
      </c>
      <c r="N165" s="73">
        <v>15</v>
      </c>
      <c r="O165" s="64">
        <v>3000</v>
      </c>
      <c r="P165" s="65">
        <f>Table224523689101112131415161718192021222423456789101112131415161718192021222325262728293031323334[[#This Row],[PEMBULATAN]]*O165</f>
        <v>45000</v>
      </c>
    </row>
    <row r="166" spans="1:16" ht="39" customHeight="1" x14ac:dyDescent="0.2">
      <c r="A166" s="94"/>
      <c r="B166" s="76"/>
      <c r="C166" s="90" t="s">
        <v>4370</v>
      </c>
      <c r="D166" s="79" t="s">
        <v>82</v>
      </c>
      <c r="E166" s="13">
        <v>44425</v>
      </c>
      <c r="F166" s="77" t="s">
        <v>4470</v>
      </c>
      <c r="G166" s="13">
        <v>44429</v>
      </c>
      <c r="H166" s="78" t="s">
        <v>4471</v>
      </c>
      <c r="I166" s="15">
        <v>44</v>
      </c>
      <c r="J166" s="15">
        <v>27</v>
      </c>
      <c r="K166" s="15">
        <v>35</v>
      </c>
      <c r="L166" s="15">
        <v>5</v>
      </c>
      <c r="M166" s="84">
        <v>10.395</v>
      </c>
      <c r="N166" s="73">
        <v>11</v>
      </c>
      <c r="O166" s="64">
        <v>3000</v>
      </c>
      <c r="P166" s="65">
        <f>Table224523689101112131415161718192021222423456789101112131415161718192021222325262728293031323334[[#This Row],[PEMBULATAN]]*O166</f>
        <v>33000</v>
      </c>
    </row>
    <row r="167" spans="1:16" ht="39" customHeight="1" x14ac:dyDescent="0.2">
      <c r="A167" s="94"/>
      <c r="B167" s="76"/>
      <c r="C167" s="90" t="s">
        <v>4371</v>
      </c>
      <c r="D167" s="79" t="s">
        <v>82</v>
      </c>
      <c r="E167" s="13">
        <v>44425</v>
      </c>
      <c r="F167" s="77" t="s">
        <v>4470</v>
      </c>
      <c r="G167" s="13">
        <v>44429</v>
      </c>
      <c r="H167" s="78" t="s">
        <v>4471</v>
      </c>
      <c r="I167" s="15">
        <v>45</v>
      </c>
      <c r="J167" s="15">
        <v>35</v>
      </c>
      <c r="K167" s="15">
        <v>27</v>
      </c>
      <c r="L167" s="15">
        <v>3</v>
      </c>
      <c r="M167" s="84">
        <v>10.63125</v>
      </c>
      <c r="N167" s="73">
        <v>11</v>
      </c>
      <c r="O167" s="64">
        <v>3000</v>
      </c>
      <c r="P167" s="65">
        <f>Table224523689101112131415161718192021222423456789101112131415161718192021222325262728293031323334[[#This Row],[PEMBULATAN]]*O167</f>
        <v>33000</v>
      </c>
    </row>
    <row r="168" spans="1:16" ht="39" customHeight="1" x14ac:dyDescent="0.2">
      <c r="A168" s="94"/>
      <c r="B168" s="76"/>
      <c r="C168" s="90" t="s">
        <v>4372</v>
      </c>
      <c r="D168" s="79" t="s">
        <v>82</v>
      </c>
      <c r="E168" s="13">
        <v>44425</v>
      </c>
      <c r="F168" s="77" t="s">
        <v>4470</v>
      </c>
      <c r="G168" s="13">
        <v>44429</v>
      </c>
      <c r="H168" s="78" t="s">
        <v>4471</v>
      </c>
      <c r="I168" s="15">
        <v>38</v>
      </c>
      <c r="J168" s="15">
        <v>40</v>
      </c>
      <c r="K168" s="15">
        <v>24</v>
      </c>
      <c r="L168" s="15">
        <v>6</v>
      </c>
      <c r="M168" s="84">
        <v>9.1199999999999992</v>
      </c>
      <c r="N168" s="73">
        <v>9</v>
      </c>
      <c r="O168" s="64">
        <v>3000</v>
      </c>
      <c r="P168" s="65">
        <f>Table224523689101112131415161718192021222423456789101112131415161718192021222325262728293031323334[[#This Row],[PEMBULATAN]]*O168</f>
        <v>27000</v>
      </c>
    </row>
    <row r="169" spans="1:16" ht="39" customHeight="1" x14ac:dyDescent="0.2">
      <c r="A169" s="94"/>
      <c r="B169" s="76"/>
      <c r="C169" s="90" t="s">
        <v>4373</v>
      </c>
      <c r="D169" s="79" t="s">
        <v>82</v>
      </c>
      <c r="E169" s="13">
        <v>44425</v>
      </c>
      <c r="F169" s="77" t="s">
        <v>4470</v>
      </c>
      <c r="G169" s="13">
        <v>44429</v>
      </c>
      <c r="H169" s="78" t="s">
        <v>4471</v>
      </c>
      <c r="I169" s="15">
        <v>41</v>
      </c>
      <c r="J169" s="15">
        <v>40</v>
      </c>
      <c r="K169" s="15">
        <v>39</v>
      </c>
      <c r="L169" s="15">
        <v>7</v>
      </c>
      <c r="M169" s="84">
        <v>15.99</v>
      </c>
      <c r="N169" s="73">
        <v>16</v>
      </c>
      <c r="O169" s="64">
        <v>3000</v>
      </c>
      <c r="P169" s="65">
        <f>Table224523689101112131415161718192021222423456789101112131415161718192021222325262728293031323334[[#This Row],[PEMBULATAN]]*O169</f>
        <v>48000</v>
      </c>
    </row>
    <row r="170" spans="1:16" ht="39" customHeight="1" x14ac:dyDescent="0.2">
      <c r="A170" s="94"/>
      <c r="B170" s="76"/>
      <c r="C170" s="90" t="s">
        <v>4374</v>
      </c>
      <c r="D170" s="79" t="s">
        <v>82</v>
      </c>
      <c r="E170" s="13">
        <v>44425</v>
      </c>
      <c r="F170" s="77" t="s">
        <v>4470</v>
      </c>
      <c r="G170" s="13">
        <v>44429</v>
      </c>
      <c r="H170" s="78" t="s">
        <v>4471</v>
      </c>
      <c r="I170" s="15">
        <v>50</v>
      </c>
      <c r="J170" s="15">
        <v>42</v>
      </c>
      <c r="K170" s="15">
        <v>46</v>
      </c>
      <c r="L170" s="15">
        <v>10</v>
      </c>
      <c r="M170" s="84">
        <v>24.15</v>
      </c>
      <c r="N170" s="73">
        <v>24</v>
      </c>
      <c r="O170" s="64">
        <v>3000</v>
      </c>
      <c r="P170" s="65">
        <f>Table224523689101112131415161718192021222423456789101112131415161718192021222325262728293031323334[[#This Row],[PEMBULATAN]]*O170</f>
        <v>72000</v>
      </c>
    </row>
    <row r="171" spans="1:16" ht="39" customHeight="1" x14ac:dyDescent="0.2">
      <c r="A171" s="94"/>
      <c r="B171" s="76"/>
      <c r="C171" s="90" t="s">
        <v>4375</v>
      </c>
      <c r="D171" s="79" t="s">
        <v>82</v>
      </c>
      <c r="E171" s="13">
        <v>44425</v>
      </c>
      <c r="F171" s="77" t="s">
        <v>4470</v>
      </c>
      <c r="G171" s="13">
        <v>44429</v>
      </c>
      <c r="H171" s="78" t="s">
        <v>4471</v>
      </c>
      <c r="I171" s="15">
        <v>50</v>
      </c>
      <c r="J171" s="15">
        <v>42</v>
      </c>
      <c r="K171" s="15">
        <v>46</v>
      </c>
      <c r="L171" s="15">
        <v>10</v>
      </c>
      <c r="M171" s="84">
        <v>24.15</v>
      </c>
      <c r="N171" s="73">
        <v>24</v>
      </c>
      <c r="O171" s="64">
        <v>3000</v>
      </c>
      <c r="P171" s="65">
        <f>Table224523689101112131415161718192021222423456789101112131415161718192021222325262728293031323334[[#This Row],[PEMBULATAN]]*O171</f>
        <v>72000</v>
      </c>
    </row>
    <row r="172" spans="1:16" ht="39" customHeight="1" x14ac:dyDescent="0.2">
      <c r="A172" s="94"/>
      <c r="B172" s="76"/>
      <c r="C172" s="90" t="s">
        <v>4376</v>
      </c>
      <c r="D172" s="79" t="s">
        <v>82</v>
      </c>
      <c r="E172" s="13">
        <v>44425</v>
      </c>
      <c r="F172" s="77" t="s">
        <v>4470</v>
      </c>
      <c r="G172" s="13">
        <v>44429</v>
      </c>
      <c r="H172" s="78" t="s">
        <v>4471</v>
      </c>
      <c r="I172" s="15">
        <v>50</v>
      </c>
      <c r="J172" s="15">
        <v>42</v>
      </c>
      <c r="K172" s="15">
        <v>46</v>
      </c>
      <c r="L172" s="15">
        <v>10</v>
      </c>
      <c r="M172" s="84">
        <v>24.15</v>
      </c>
      <c r="N172" s="73">
        <v>24</v>
      </c>
      <c r="O172" s="64">
        <v>3000</v>
      </c>
      <c r="P172" s="65">
        <f>Table224523689101112131415161718192021222423456789101112131415161718192021222325262728293031323334[[#This Row],[PEMBULATAN]]*O172</f>
        <v>72000</v>
      </c>
    </row>
    <row r="173" spans="1:16" ht="39" customHeight="1" x14ac:dyDescent="0.2">
      <c r="A173" s="94"/>
      <c r="B173" s="76"/>
      <c r="C173" s="90" t="s">
        <v>4377</v>
      </c>
      <c r="D173" s="79" t="s">
        <v>82</v>
      </c>
      <c r="E173" s="13">
        <v>44425</v>
      </c>
      <c r="F173" s="77" t="s">
        <v>4470</v>
      </c>
      <c r="G173" s="13">
        <v>44429</v>
      </c>
      <c r="H173" s="78" t="s">
        <v>4471</v>
      </c>
      <c r="I173" s="15">
        <v>50</v>
      </c>
      <c r="J173" s="15">
        <v>42</v>
      </c>
      <c r="K173" s="15">
        <v>46</v>
      </c>
      <c r="L173" s="15">
        <v>10</v>
      </c>
      <c r="M173" s="84">
        <v>24.15</v>
      </c>
      <c r="N173" s="73">
        <v>24</v>
      </c>
      <c r="O173" s="64">
        <v>3000</v>
      </c>
      <c r="P173" s="65">
        <f>Table224523689101112131415161718192021222423456789101112131415161718192021222325262728293031323334[[#This Row],[PEMBULATAN]]*O173</f>
        <v>72000</v>
      </c>
    </row>
    <row r="174" spans="1:16" ht="39" customHeight="1" x14ac:dyDescent="0.2">
      <c r="A174" s="94"/>
      <c r="B174" s="76"/>
      <c r="C174" s="90" t="s">
        <v>4378</v>
      </c>
      <c r="D174" s="79" t="s">
        <v>82</v>
      </c>
      <c r="E174" s="13">
        <v>44425</v>
      </c>
      <c r="F174" s="77" t="s">
        <v>4470</v>
      </c>
      <c r="G174" s="13">
        <v>44429</v>
      </c>
      <c r="H174" s="78" t="s">
        <v>4471</v>
      </c>
      <c r="I174" s="15">
        <v>80</v>
      </c>
      <c r="J174" s="15">
        <v>28</v>
      </c>
      <c r="K174" s="15">
        <v>55</v>
      </c>
      <c r="L174" s="15">
        <v>14</v>
      </c>
      <c r="M174" s="84">
        <v>30.8</v>
      </c>
      <c r="N174" s="73">
        <v>31</v>
      </c>
      <c r="O174" s="64">
        <v>3000</v>
      </c>
      <c r="P174" s="65">
        <f>Table224523689101112131415161718192021222423456789101112131415161718192021222325262728293031323334[[#This Row],[PEMBULATAN]]*O174</f>
        <v>93000</v>
      </c>
    </row>
    <row r="175" spans="1:16" ht="39" customHeight="1" x14ac:dyDescent="0.2">
      <c r="A175" s="94"/>
      <c r="B175" s="76"/>
      <c r="C175" s="90" t="s">
        <v>4379</v>
      </c>
      <c r="D175" s="79" t="s">
        <v>82</v>
      </c>
      <c r="E175" s="13">
        <v>44425</v>
      </c>
      <c r="F175" s="77" t="s">
        <v>4470</v>
      </c>
      <c r="G175" s="13">
        <v>44429</v>
      </c>
      <c r="H175" s="78" t="s">
        <v>4471</v>
      </c>
      <c r="I175" s="15">
        <v>55</v>
      </c>
      <c r="J175" s="15">
        <v>36</v>
      </c>
      <c r="K175" s="15">
        <v>16</v>
      </c>
      <c r="L175" s="15">
        <v>4</v>
      </c>
      <c r="M175" s="84">
        <v>7.92</v>
      </c>
      <c r="N175" s="73">
        <v>8</v>
      </c>
      <c r="O175" s="64">
        <v>3000</v>
      </c>
      <c r="P175" s="65">
        <f>Table224523689101112131415161718192021222423456789101112131415161718192021222325262728293031323334[[#This Row],[PEMBULATAN]]*O175</f>
        <v>24000</v>
      </c>
    </row>
    <row r="176" spans="1:16" ht="39" customHeight="1" x14ac:dyDescent="0.2">
      <c r="A176" s="94"/>
      <c r="B176" s="76"/>
      <c r="C176" s="90" t="s">
        <v>4380</v>
      </c>
      <c r="D176" s="79" t="s">
        <v>82</v>
      </c>
      <c r="E176" s="13">
        <v>44425</v>
      </c>
      <c r="F176" s="77" t="s">
        <v>4470</v>
      </c>
      <c r="G176" s="13">
        <v>44429</v>
      </c>
      <c r="H176" s="78" t="s">
        <v>4471</v>
      </c>
      <c r="I176" s="15">
        <v>70</v>
      </c>
      <c r="J176" s="15">
        <v>16</v>
      </c>
      <c r="K176" s="15">
        <v>49</v>
      </c>
      <c r="L176" s="15">
        <v>7</v>
      </c>
      <c r="M176" s="84">
        <v>13.72</v>
      </c>
      <c r="N176" s="73">
        <v>14</v>
      </c>
      <c r="O176" s="64">
        <v>3000</v>
      </c>
      <c r="P176" s="65">
        <f>Table224523689101112131415161718192021222423456789101112131415161718192021222325262728293031323334[[#This Row],[PEMBULATAN]]*O176</f>
        <v>42000</v>
      </c>
    </row>
    <row r="177" spans="1:16" ht="39" customHeight="1" x14ac:dyDescent="0.2">
      <c r="A177" s="94"/>
      <c r="B177" s="76"/>
      <c r="C177" s="90" t="s">
        <v>4381</v>
      </c>
      <c r="D177" s="79" t="s">
        <v>82</v>
      </c>
      <c r="E177" s="13">
        <v>44425</v>
      </c>
      <c r="F177" s="77" t="s">
        <v>4470</v>
      </c>
      <c r="G177" s="13">
        <v>44429</v>
      </c>
      <c r="H177" s="78" t="s">
        <v>4471</v>
      </c>
      <c r="I177" s="15">
        <v>75</v>
      </c>
      <c r="J177" s="15">
        <v>41</v>
      </c>
      <c r="K177" s="15">
        <v>10</v>
      </c>
      <c r="L177" s="15">
        <v>2</v>
      </c>
      <c r="M177" s="84">
        <v>7.6875</v>
      </c>
      <c r="N177" s="73">
        <v>8</v>
      </c>
      <c r="O177" s="64">
        <v>3000</v>
      </c>
      <c r="P177" s="65">
        <f>Table224523689101112131415161718192021222423456789101112131415161718192021222325262728293031323334[[#This Row],[PEMBULATAN]]*O177</f>
        <v>24000</v>
      </c>
    </row>
    <row r="178" spans="1:16" ht="39" customHeight="1" x14ac:dyDescent="0.2">
      <c r="A178" s="94"/>
      <c r="B178" s="76"/>
      <c r="C178" s="90" t="s">
        <v>4382</v>
      </c>
      <c r="D178" s="79" t="s">
        <v>82</v>
      </c>
      <c r="E178" s="13">
        <v>44425</v>
      </c>
      <c r="F178" s="77" t="s">
        <v>4470</v>
      </c>
      <c r="G178" s="13">
        <v>44429</v>
      </c>
      <c r="H178" s="78" t="s">
        <v>4471</v>
      </c>
      <c r="I178" s="15">
        <v>54</v>
      </c>
      <c r="J178" s="15">
        <v>36</v>
      </c>
      <c r="K178" s="15">
        <v>22</v>
      </c>
      <c r="L178" s="15">
        <v>2</v>
      </c>
      <c r="M178" s="84">
        <v>10.692</v>
      </c>
      <c r="N178" s="73">
        <v>11</v>
      </c>
      <c r="O178" s="64">
        <v>3000</v>
      </c>
      <c r="P178" s="65">
        <f>Table224523689101112131415161718192021222423456789101112131415161718192021222325262728293031323334[[#This Row],[PEMBULATAN]]*O178</f>
        <v>33000</v>
      </c>
    </row>
    <row r="179" spans="1:16" ht="39" customHeight="1" x14ac:dyDescent="0.2">
      <c r="A179" s="94"/>
      <c r="B179" s="76"/>
      <c r="C179" s="90" t="s">
        <v>4383</v>
      </c>
      <c r="D179" s="79" t="s">
        <v>82</v>
      </c>
      <c r="E179" s="13">
        <v>44425</v>
      </c>
      <c r="F179" s="77" t="s">
        <v>4470</v>
      </c>
      <c r="G179" s="13">
        <v>44429</v>
      </c>
      <c r="H179" s="78" t="s">
        <v>4471</v>
      </c>
      <c r="I179" s="15">
        <v>104</v>
      </c>
      <c r="J179" s="15">
        <v>30</v>
      </c>
      <c r="K179" s="15">
        <v>9</v>
      </c>
      <c r="L179" s="15">
        <v>7</v>
      </c>
      <c r="M179" s="84">
        <v>7.02</v>
      </c>
      <c r="N179" s="73">
        <v>7</v>
      </c>
      <c r="O179" s="64">
        <v>3000</v>
      </c>
      <c r="P179" s="65">
        <f>Table224523689101112131415161718192021222423456789101112131415161718192021222325262728293031323334[[#This Row],[PEMBULATAN]]*O179</f>
        <v>21000</v>
      </c>
    </row>
    <row r="180" spans="1:16" ht="39" customHeight="1" x14ac:dyDescent="0.2">
      <c r="A180" s="94"/>
      <c r="B180" s="76"/>
      <c r="C180" s="90" t="s">
        <v>4384</v>
      </c>
      <c r="D180" s="79" t="s">
        <v>82</v>
      </c>
      <c r="E180" s="13">
        <v>44425</v>
      </c>
      <c r="F180" s="77" t="s">
        <v>4470</v>
      </c>
      <c r="G180" s="13">
        <v>44429</v>
      </c>
      <c r="H180" s="78" t="s">
        <v>4471</v>
      </c>
      <c r="I180" s="15">
        <v>42</v>
      </c>
      <c r="J180" s="15">
        <v>28</v>
      </c>
      <c r="K180" s="15">
        <v>22</v>
      </c>
      <c r="L180" s="15">
        <v>12</v>
      </c>
      <c r="M180" s="84">
        <v>6.468</v>
      </c>
      <c r="N180" s="73">
        <v>12</v>
      </c>
      <c r="O180" s="64">
        <v>3000</v>
      </c>
      <c r="P180" s="65">
        <f>Table224523689101112131415161718192021222423456789101112131415161718192021222325262728293031323334[[#This Row],[PEMBULATAN]]*O180</f>
        <v>36000</v>
      </c>
    </row>
    <row r="181" spans="1:16" ht="39" customHeight="1" x14ac:dyDescent="0.2">
      <c r="A181" s="94"/>
      <c r="B181" s="76"/>
      <c r="C181" s="90" t="s">
        <v>4385</v>
      </c>
      <c r="D181" s="79" t="s">
        <v>82</v>
      </c>
      <c r="E181" s="13">
        <v>44425</v>
      </c>
      <c r="F181" s="77" t="s">
        <v>4470</v>
      </c>
      <c r="G181" s="13">
        <v>44429</v>
      </c>
      <c r="H181" s="78" t="s">
        <v>4471</v>
      </c>
      <c r="I181" s="15">
        <v>32</v>
      </c>
      <c r="J181" s="15">
        <v>22</v>
      </c>
      <c r="K181" s="15">
        <v>25</v>
      </c>
      <c r="L181" s="15">
        <v>7</v>
      </c>
      <c r="M181" s="84">
        <v>4.4000000000000004</v>
      </c>
      <c r="N181" s="73">
        <v>7</v>
      </c>
      <c r="O181" s="64">
        <v>3000</v>
      </c>
      <c r="P181" s="65">
        <f>Table224523689101112131415161718192021222423456789101112131415161718192021222325262728293031323334[[#This Row],[PEMBULATAN]]*O181</f>
        <v>21000</v>
      </c>
    </row>
    <row r="182" spans="1:16" ht="39" customHeight="1" x14ac:dyDescent="0.2">
      <c r="A182" s="94"/>
      <c r="B182" s="76"/>
      <c r="C182" s="90" t="s">
        <v>4386</v>
      </c>
      <c r="D182" s="79" t="s">
        <v>82</v>
      </c>
      <c r="E182" s="13">
        <v>44425</v>
      </c>
      <c r="F182" s="77" t="s">
        <v>4470</v>
      </c>
      <c r="G182" s="13">
        <v>44429</v>
      </c>
      <c r="H182" s="78" t="s">
        <v>4471</v>
      </c>
      <c r="I182" s="15">
        <v>64</v>
      </c>
      <c r="J182" s="15">
        <v>45</v>
      </c>
      <c r="K182" s="15">
        <v>8</v>
      </c>
      <c r="L182" s="15">
        <v>5</v>
      </c>
      <c r="M182" s="84">
        <v>5.76</v>
      </c>
      <c r="N182" s="73">
        <v>6</v>
      </c>
      <c r="O182" s="64">
        <v>3000</v>
      </c>
      <c r="P182" s="65">
        <f>Table224523689101112131415161718192021222423456789101112131415161718192021222325262728293031323334[[#This Row],[PEMBULATAN]]*O182</f>
        <v>18000</v>
      </c>
    </row>
    <row r="183" spans="1:16" ht="39" customHeight="1" x14ac:dyDescent="0.2">
      <c r="A183" s="94"/>
      <c r="B183" s="76"/>
      <c r="C183" s="90" t="s">
        <v>4387</v>
      </c>
      <c r="D183" s="79" t="s">
        <v>82</v>
      </c>
      <c r="E183" s="13">
        <v>44425</v>
      </c>
      <c r="F183" s="77" t="s">
        <v>4470</v>
      </c>
      <c r="G183" s="13">
        <v>44429</v>
      </c>
      <c r="H183" s="78" t="s">
        <v>4471</v>
      </c>
      <c r="I183" s="15">
        <v>53</v>
      </c>
      <c r="J183" s="15">
        <v>35</v>
      </c>
      <c r="K183" s="15">
        <v>35</v>
      </c>
      <c r="L183" s="15">
        <v>10</v>
      </c>
      <c r="M183" s="84">
        <v>16.231249999999999</v>
      </c>
      <c r="N183" s="73">
        <v>16</v>
      </c>
      <c r="O183" s="64">
        <v>3000</v>
      </c>
      <c r="P183" s="65">
        <f>Table224523689101112131415161718192021222423456789101112131415161718192021222325262728293031323334[[#This Row],[PEMBULATAN]]*O183</f>
        <v>48000</v>
      </c>
    </row>
    <row r="184" spans="1:16" ht="39" customHeight="1" x14ac:dyDescent="0.2">
      <c r="A184" s="94"/>
      <c r="B184" s="76"/>
      <c r="C184" s="90" t="s">
        <v>4388</v>
      </c>
      <c r="D184" s="79" t="s">
        <v>82</v>
      </c>
      <c r="E184" s="13">
        <v>44425</v>
      </c>
      <c r="F184" s="77" t="s">
        <v>4470</v>
      </c>
      <c r="G184" s="13">
        <v>44429</v>
      </c>
      <c r="H184" s="78" t="s">
        <v>4471</v>
      </c>
      <c r="I184" s="15">
        <v>40</v>
      </c>
      <c r="J184" s="15">
        <v>33</v>
      </c>
      <c r="K184" s="15">
        <v>30</v>
      </c>
      <c r="L184" s="15">
        <v>8</v>
      </c>
      <c r="M184" s="84">
        <v>9.9</v>
      </c>
      <c r="N184" s="73">
        <v>10</v>
      </c>
      <c r="O184" s="64">
        <v>3000</v>
      </c>
      <c r="P184" s="65">
        <f>Table224523689101112131415161718192021222423456789101112131415161718192021222325262728293031323334[[#This Row],[PEMBULATAN]]*O184</f>
        <v>30000</v>
      </c>
    </row>
    <row r="185" spans="1:16" ht="39" customHeight="1" x14ac:dyDescent="0.2">
      <c r="A185" s="94"/>
      <c r="B185" s="76"/>
      <c r="C185" s="90" t="s">
        <v>4389</v>
      </c>
      <c r="D185" s="79" t="s">
        <v>82</v>
      </c>
      <c r="E185" s="13">
        <v>44425</v>
      </c>
      <c r="F185" s="77" t="s">
        <v>4470</v>
      </c>
      <c r="G185" s="13">
        <v>44429</v>
      </c>
      <c r="H185" s="78" t="s">
        <v>4471</v>
      </c>
      <c r="I185" s="15">
        <v>39</v>
      </c>
      <c r="J185" s="15">
        <v>30</v>
      </c>
      <c r="K185" s="15">
        <v>52</v>
      </c>
      <c r="L185" s="15">
        <v>12</v>
      </c>
      <c r="M185" s="84">
        <v>15.21</v>
      </c>
      <c r="N185" s="73">
        <v>15</v>
      </c>
      <c r="O185" s="64">
        <v>3000</v>
      </c>
      <c r="P185" s="65">
        <f>Table224523689101112131415161718192021222423456789101112131415161718192021222325262728293031323334[[#This Row],[PEMBULATAN]]*O185</f>
        <v>45000</v>
      </c>
    </row>
    <row r="186" spans="1:16" ht="39" customHeight="1" x14ac:dyDescent="0.2">
      <c r="A186" s="94"/>
      <c r="B186" s="76"/>
      <c r="C186" s="90" t="s">
        <v>4390</v>
      </c>
      <c r="D186" s="79" t="s">
        <v>82</v>
      </c>
      <c r="E186" s="13">
        <v>44425</v>
      </c>
      <c r="F186" s="77" t="s">
        <v>4470</v>
      </c>
      <c r="G186" s="13">
        <v>44429</v>
      </c>
      <c r="H186" s="78" t="s">
        <v>4471</v>
      </c>
      <c r="I186" s="15">
        <v>72</v>
      </c>
      <c r="J186" s="15">
        <v>45</v>
      </c>
      <c r="K186" s="15">
        <v>33</v>
      </c>
      <c r="L186" s="15">
        <v>16</v>
      </c>
      <c r="M186" s="84">
        <v>26.73</v>
      </c>
      <c r="N186" s="73">
        <v>27</v>
      </c>
      <c r="O186" s="64">
        <v>3000</v>
      </c>
      <c r="P186" s="65">
        <f>Table224523689101112131415161718192021222423456789101112131415161718192021222325262728293031323334[[#This Row],[PEMBULATAN]]*O186</f>
        <v>81000</v>
      </c>
    </row>
    <row r="187" spans="1:16" ht="39" customHeight="1" x14ac:dyDescent="0.2">
      <c r="A187" s="94"/>
      <c r="B187" s="76"/>
      <c r="C187" s="90" t="s">
        <v>4391</v>
      </c>
      <c r="D187" s="79" t="s">
        <v>82</v>
      </c>
      <c r="E187" s="13">
        <v>44425</v>
      </c>
      <c r="F187" s="77" t="s">
        <v>4470</v>
      </c>
      <c r="G187" s="13">
        <v>44429</v>
      </c>
      <c r="H187" s="78" t="s">
        <v>4471</v>
      </c>
      <c r="I187" s="15">
        <v>52</v>
      </c>
      <c r="J187" s="15">
        <v>33</v>
      </c>
      <c r="K187" s="15">
        <v>60</v>
      </c>
      <c r="L187" s="15">
        <v>16</v>
      </c>
      <c r="M187" s="84">
        <v>25.74</v>
      </c>
      <c r="N187" s="73">
        <v>26</v>
      </c>
      <c r="O187" s="64">
        <v>3000</v>
      </c>
      <c r="P187" s="65">
        <f>Table224523689101112131415161718192021222423456789101112131415161718192021222325262728293031323334[[#This Row],[PEMBULATAN]]*O187</f>
        <v>78000</v>
      </c>
    </row>
    <row r="188" spans="1:16" ht="39" customHeight="1" x14ac:dyDescent="0.2">
      <c r="A188" s="94"/>
      <c r="B188" s="76"/>
      <c r="C188" s="90" t="s">
        <v>4392</v>
      </c>
      <c r="D188" s="79" t="s">
        <v>82</v>
      </c>
      <c r="E188" s="13">
        <v>44425</v>
      </c>
      <c r="F188" s="77" t="s">
        <v>4470</v>
      </c>
      <c r="G188" s="13">
        <v>44429</v>
      </c>
      <c r="H188" s="78" t="s">
        <v>4471</v>
      </c>
      <c r="I188" s="15">
        <v>133</v>
      </c>
      <c r="J188" s="15">
        <v>8</v>
      </c>
      <c r="K188" s="15">
        <v>8</v>
      </c>
      <c r="L188" s="15">
        <v>2</v>
      </c>
      <c r="M188" s="84">
        <v>2.1280000000000001</v>
      </c>
      <c r="N188" s="73">
        <v>2</v>
      </c>
      <c r="O188" s="64">
        <v>3000</v>
      </c>
      <c r="P188" s="65">
        <f>Table224523689101112131415161718192021222423456789101112131415161718192021222325262728293031323334[[#This Row],[PEMBULATAN]]*O188</f>
        <v>6000</v>
      </c>
    </row>
    <row r="189" spans="1:16" ht="39" customHeight="1" x14ac:dyDescent="0.2">
      <c r="A189" s="94"/>
      <c r="B189" s="76"/>
      <c r="C189" s="90" t="s">
        <v>4393</v>
      </c>
      <c r="D189" s="79" t="s">
        <v>82</v>
      </c>
      <c r="E189" s="13">
        <v>44425</v>
      </c>
      <c r="F189" s="77" t="s">
        <v>4470</v>
      </c>
      <c r="G189" s="13">
        <v>44429</v>
      </c>
      <c r="H189" s="78" t="s">
        <v>4471</v>
      </c>
      <c r="I189" s="15">
        <v>35</v>
      </c>
      <c r="J189" s="15">
        <v>35</v>
      </c>
      <c r="K189" s="15">
        <v>26</v>
      </c>
      <c r="L189" s="15">
        <v>4</v>
      </c>
      <c r="M189" s="84">
        <v>7.9625000000000004</v>
      </c>
      <c r="N189" s="73">
        <v>8</v>
      </c>
      <c r="O189" s="64">
        <v>3000</v>
      </c>
      <c r="P189" s="65">
        <f>Table224523689101112131415161718192021222423456789101112131415161718192021222325262728293031323334[[#This Row],[PEMBULATAN]]*O189</f>
        <v>24000</v>
      </c>
    </row>
    <row r="190" spans="1:16" ht="39" customHeight="1" x14ac:dyDescent="0.2">
      <c r="A190" s="94"/>
      <c r="B190" s="76"/>
      <c r="C190" s="90" t="s">
        <v>4394</v>
      </c>
      <c r="D190" s="79" t="s">
        <v>82</v>
      </c>
      <c r="E190" s="13">
        <v>44425</v>
      </c>
      <c r="F190" s="77" t="s">
        <v>4470</v>
      </c>
      <c r="G190" s="13">
        <v>44429</v>
      </c>
      <c r="H190" s="78" t="s">
        <v>4471</v>
      </c>
      <c r="I190" s="15">
        <v>39</v>
      </c>
      <c r="J190" s="15">
        <v>25</v>
      </c>
      <c r="K190" s="15">
        <v>39</v>
      </c>
      <c r="L190" s="15">
        <v>8</v>
      </c>
      <c r="M190" s="84">
        <v>9.5062499999999996</v>
      </c>
      <c r="N190" s="73">
        <v>10</v>
      </c>
      <c r="O190" s="64">
        <v>3000</v>
      </c>
      <c r="P190" s="65">
        <f>Table224523689101112131415161718192021222423456789101112131415161718192021222325262728293031323334[[#This Row],[PEMBULATAN]]*O190</f>
        <v>30000</v>
      </c>
    </row>
    <row r="191" spans="1:16" ht="39" customHeight="1" x14ac:dyDescent="0.2">
      <c r="A191" s="94"/>
      <c r="B191" s="76"/>
      <c r="C191" s="90" t="s">
        <v>4395</v>
      </c>
      <c r="D191" s="79" t="s">
        <v>82</v>
      </c>
      <c r="E191" s="13">
        <v>44425</v>
      </c>
      <c r="F191" s="77" t="s">
        <v>4470</v>
      </c>
      <c r="G191" s="13">
        <v>44429</v>
      </c>
      <c r="H191" s="78" t="s">
        <v>4471</v>
      </c>
      <c r="I191" s="15">
        <v>73</v>
      </c>
      <c r="J191" s="15">
        <v>36</v>
      </c>
      <c r="K191" s="15">
        <v>35</v>
      </c>
      <c r="L191" s="15">
        <v>16</v>
      </c>
      <c r="M191" s="84">
        <v>22.995000000000001</v>
      </c>
      <c r="N191" s="73">
        <v>23</v>
      </c>
      <c r="O191" s="64">
        <v>3000</v>
      </c>
      <c r="P191" s="65">
        <f>Table224523689101112131415161718192021222423456789101112131415161718192021222325262728293031323334[[#This Row],[PEMBULATAN]]*O191</f>
        <v>69000</v>
      </c>
    </row>
    <row r="192" spans="1:16" ht="39" customHeight="1" x14ac:dyDescent="0.2">
      <c r="A192" s="94"/>
      <c r="B192" s="76"/>
      <c r="C192" s="90" t="s">
        <v>4396</v>
      </c>
      <c r="D192" s="79" t="s">
        <v>82</v>
      </c>
      <c r="E192" s="13">
        <v>44425</v>
      </c>
      <c r="F192" s="77" t="s">
        <v>4470</v>
      </c>
      <c r="G192" s="13">
        <v>44429</v>
      </c>
      <c r="H192" s="78" t="s">
        <v>4471</v>
      </c>
      <c r="I192" s="15">
        <v>106</v>
      </c>
      <c r="J192" s="15">
        <v>60</v>
      </c>
      <c r="K192" s="15">
        <v>45</v>
      </c>
      <c r="L192" s="15">
        <v>15</v>
      </c>
      <c r="M192" s="84">
        <v>71.55</v>
      </c>
      <c r="N192" s="73">
        <v>72</v>
      </c>
      <c r="O192" s="64">
        <v>3000</v>
      </c>
      <c r="P192" s="65">
        <f>Table224523689101112131415161718192021222423456789101112131415161718192021222325262728293031323334[[#This Row],[PEMBULATAN]]*O192</f>
        <v>216000</v>
      </c>
    </row>
    <row r="193" spans="1:16" ht="39" customHeight="1" x14ac:dyDescent="0.2">
      <c r="A193" s="94"/>
      <c r="B193" s="76"/>
      <c r="C193" s="90" t="s">
        <v>4397</v>
      </c>
      <c r="D193" s="79" t="s">
        <v>82</v>
      </c>
      <c r="E193" s="13">
        <v>44425</v>
      </c>
      <c r="F193" s="77" t="s">
        <v>4470</v>
      </c>
      <c r="G193" s="13">
        <v>44429</v>
      </c>
      <c r="H193" s="78" t="s">
        <v>4471</v>
      </c>
      <c r="I193" s="15">
        <v>31</v>
      </c>
      <c r="J193" s="15">
        <v>31</v>
      </c>
      <c r="K193" s="15">
        <v>40</v>
      </c>
      <c r="L193" s="15">
        <v>4</v>
      </c>
      <c r="M193" s="84">
        <v>9.61</v>
      </c>
      <c r="N193" s="73">
        <v>10</v>
      </c>
      <c r="O193" s="64">
        <v>3000</v>
      </c>
      <c r="P193" s="65">
        <f>Table224523689101112131415161718192021222423456789101112131415161718192021222325262728293031323334[[#This Row],[PEMBULATAN]]*O193</f>
        <v>30000</v>
      </c>
    </row>
    <row r="194" spans="1:16" ht="39" customHeight="1" x14ac:dyDescent="0.2">
      <c r="A194" s="94"/>
      <c r="B194" s="76"/>
      <c r="C194" s="90" t="s">
        <v>4398</v>
      </c>
      <c r="D194" s="79" t="s">
        <v>82</v>
      </c>
      <c r="E194" s="13">
        <v>44425</v>
      </c>
      <c r="F194" s="77" t="s">
        <v>4470</v>
      </c>
      <c r="G194" s="13">
        <v>44429</v>
      </c>
      <c r="H194" s="78" t="s">
        <v>4471</v>
      </c>
      <c r="I194" s="15">
        <v>42</v>
      </c>
      <c r="J194" s="15">
        <v>30</v>
      </c>
      <c r="K194" s="15">
        <v>33</v>
      </c>
      <c r="L194" s="15">
        <v>4</v>
      </c>
      <c r="M194" s="84">
        <v>10.395</v>
      </c>
      <c r="N194" s="73">
        <v>11</v>
      </c>
      <c r="O194" s="64">
        <v>3000</v>
      </c>
      <c r="P194" s="65">
        <f>Table224523689101112131415161718192021222423456789101112131415161718192021222325262728293031323334[[#This Row],[PEMBULATAN]]*O194</f>
        <v>33000</v>
      </c>
    </row>
    <row r="195" spans="1:16" ht="39" customHeight="1" x14ac:dyDescent="0.2">
      <c r="A195" s="94"/>
      <c r="B195" s="76"/>
      <c r="C195" s="90" t="s">
        <v>4399</v>
      </c>
      <c r="D195" s="79" t="s">
        <v>82</v>
      </c>
      <c r="E195" s="13">
        <v>44425</v>
      </c>
      <c r="F195" s="77" t="s">
        <v>4470</v>
      </c>
      <c r="G195" s="13">
        <v>44429</v>
      </c>
      <c r="H195" s="78" t="s">
        <v>4471</v>
      </c>
      <c r="I195" s="15">
        <v>30</v>
      </c>
      <c r="J195" s="15">
        <v>30</v>
      </c>
      <c r="K195" s="15">
        <v>33</v>
      </c>
      <c r="L195" s="15">
        <v>14</v>
      </c>
      <c r="M195" s="84">
        <v>7.4249999999999998</v>
      </c>
      <c r="N195" s="73">
        <v>14</v>
      </c>
      <c r="O195" s="64">
        <v>3000</v>
      </c>
      <c r="P195" s="65">
        <f>Table224523689101112131415161718192021222423456789101112131415161718192021222325262728293031323334[[#This Row],[PEMBULATAN]]*O195</f>
        <v>42000</v>
      </c>
    </row>
    <row r="196" spans="1:16" ht="39" customHeight="1" x14ac:dyDescent="0.2">
      <c r="A196" s="94"/>
      <c r="B196" s="76"/>
      <c r="C196" s="90" t="s">
        <v>4400</v>
      </c>
      <c r="D196" s="79" t="s">
        <v>82</v>
      </c>
      <c r="E196" s="13">
        <v>44425</v>
      </c>
      <c r="F196" s="77" t="s">
        <v>4470</v>
      </c>
      <c r="G196" s="13">
        <v>44429</v>
      </c>
      <c r="H196" s="78" t="s">
        <v>4471</v>
      </c>
      <c r="I196" s="15">
        <v>44</v>
      </c>
      <c r="J196" s="15">
        <v>37</v>
      </c>
      <c r="K196" s="15">
        <v>94</v>
      </c>
      <c r="L196" s="15">
        <v>39</v>
      </c>
      <c r="M196" s="84">
        <v>38.258000000000003</v>
      </c>
      <c r="N196" s="73">
        <v>39</v>
      </c>
      <c r="O196" s="64">
        <v>3000</v>
      </c>
      <c r="P196" s="65">
        <f>Table224523689101112131415161718192021222423456789101112131415161718192021222325262728293031323334[[#This Row],[PEMBULATAN]]*O196</f>
        <v>117000</v>
      </c>
    </row>
    <row r="197" spans="1:16" ht="39" customHeight="1" x14ac:dyDescent="0.2">
      <c r="A197" s="94"/>
      <c r="B197" s="76"/>
      <c r="C197" s="90" t="s">
        <v>4401</v>
      </c>
      <c r="D197" s="79" t="s">
        <v>82</v>
      </c>
      <c r="E197" s="13">
        <v>44425</v>
      </c>
      <c r="F197" s="77" t="s">
        <v>4470</v>
      </c>
      <c r="G197" s="13">
        <v>44429</v>
      </c>
      <c r="H197" s="78" t="s">
        <v>4471</v>
      </c>
      <c r="I197" s="15">
        <v>50</v>
      </c>
      <c r="J197" s="15">
        <v>25</v>
      </c>
      <c r="K197" s="15">
        <v>34</v>
      </c>
      <c r="L197" s="15">
        <v>14</v>
      </c>
      <c r="M197" s="84">
        <v>10.625</v>
      </c>
      <c r="N197" s="73">
        <v>14</v>
      </c>
      <c r="O197" s="64">
        <v>3000</v>
      </c>
      <c r="P197" s="65">
        <f>Table224523689101112131415161718192021222423456789101112131415161718192021222325262728293031323334[[#This Row],[PEMBULATAN]]*O197</f>
        <v>42000</v>
      </c>
    </row>
    <row r="198" spans="1:16" ht="39" customHeight="1" x14ac:dyDescent="0.2">
      <c r="A198" s="94"/>
      <c r="B198" s="76"/>
      <c r="C198" s="90" t="s">
        <v>4402</v>
      </c>
      <c r="D198" s="79" t="s">
        <v>82</v>
      </c>
      <c r="E198" s="13">
        <v>44425</v>
      </c>
      <c r="F198" s="77" t="s">
        <v>4470</v>
      </c>
      <c r="G198" s="13">
        <v>44429</v>
      </c>
      <c r="H198" s="78" t="s">
        <v>4471</v>
      </c>
      <c r="I198" s="15">
        <v>44</v>
      </c>
      <c r="J198" s="15">
        <v>46</v>
      </c>
      <c r="K198" s="15">
        <v>68</v>
      </c>
      <c r="L198" s="15">
        <v>39</v>
      </c>
      <c r="M198" s="84">
        <v>34.408000000000001</v>
      </c>
      <c r="N198" s="73">
        <v>39</v>
      </c>
      <c r="O198" s="64">
        <v>3000</v>
      </c>
      <c r="P198" s="65">
        <f>Table224523689101112131415161718192021222423456789101112131415161718192021222325262728293031323334[[#This Row],[PEMBULATAN]]*O198</f>
        <v>117000</v>
      </c>
    </row>
    <row r="199" spans="1:16" ht="39" customHeight="1" x14ac:dyDescent="0.2">
      <c r="A199" s="94"/>
      <c r="B199" s="76"/>
      <c r="C199" s="90" t="s">
        <v>4403</v>
      </c>
      <c r="D199" s="79" t="s">
        <v>82</v>
      </c>
      <c r="E199" s="13">
        <v>44425</v>
      </c>
      <c r="F199" s="77" t="s">
        <v>4470</v>
      </c>
      <c r="G199" s="13">
        <v>44429</v>
      </c>
      <c r="H199" s="78" t="s">
        <v>4471</v>
      </c>
      <c r="I199" s="15">
        <v>49</v>
      </c>
      <c r="J199" s="15">
        <v>40</v>
      </c>
      <c r="K199" s="15">
        <v>41</v>
      </c>
      <c r="L199" s="15">
        <v>10</v>
      </c>
      <c r="M199" s="84">
        <v>20.09</v>
      </c>
      <c r="N199" s="73">
        <v>20</v>
      </c>
      <c r="O199" s="64">
        <v>3000</v>
      </c>
      <c r="P199" s="65">
        <f>Table224523689101112131415161718192021222423456789101112131415161718192021222325262728293031323334[[#This Row],[PEMBULATAN]]*O199</f>
        <v>60000</v>
      </c>
    </row>
    <row r="200" spans="1:16" ht="39" customHeight="1" x14ac:dyDescent="0.2">
      <c r="A200" s="94"/>
      <c r="B200" s="76"/>
      <c r="C200" s="90" t="s">
        <v>4404</v>
      </c>
      <c r="D200" s="79" t="s">
        <v>82</v>
      </c>
      <c r="E200" s="13">
        <v>44425</v>
      </c>
      <c r="F200" s="77" t="s">
        <v>4470</v>
      </c>
      <c r="G200" s="13">
        <v>44429</v>
      </c>
      <c r="H200" s="78" t="s">
        <v>4471</v>
      </c>
      <c r="I200" s="15">
        <v>44</v>
      </c>
      <c r="J200" s="15">
        <v>37</v>
      </c>
      <c r="K200" s="15">
        <v>94</v>
      </c>
      <c r="L200" s="15">
        <v>39</v>
      </c>
      <c r="M200" s="84">
        <v>38.258000000000003</v>
      </c>
      <c r="N200" s="73">
        <v>39</v>
      </c>
      <c r="O200" s="64">
        <v>3000</v>
      </c>
      <c r="P200" s="65">
        <f>Table224523689101112131415161718192021222423456789101112131415161718192021222325262728293031323334[[#This Row],[PEMBULATAN]]*O200</f>
        <v>117000</v>
      </c>
    </row>
    <row r="201" spans="1:16" ht="39" customHeight="1" x14ac:dyDescent="0.2">
      <c r="A201" s="94"/>
      <c r="B201" s="76"/>
      <c r="C201" s="90" t="s">
        <v>4405</v>
      </c>
      <c r="D201" s="79" t="s">
        <v>82</v>
      </c>
      <c r="E201" s="13">
        <v>44425</v>
      </c>
      <c r="F201" s="77" t="s">
        <v>4470</v>
      </c>
      <c r="G201" s="13">
        <v>44429</v>
      </c>
      <c r="H201" s="78" t="s">
        <v>4471</v>
      </c>
      <c r="I201" s="15">
        <v>39</v>
      </c>
      <c r="J201" s="15">
        <v>29</v>
      </c>
      <c r="K201" s="15">
        <v>23</v>
      </c>
      <c r="L201" s="15">
        <v>27</v>
      </c>
      <c r="M201" s="84">
        <v>6.5032500000000004</v>
      </c>
      <c r="N201" s="73">
        <v>27</v>
      </c>
      <c r="O201" s="64">
        <v>3000</v>
      </c>
      <c r="P201" s="65">
        <f>Table224523689101112131415161718192021222423456789101112131415161718192021222325262728293031323334[[#This Row],[PEMBULATAN]]*O201</f>
        <v>81000</v>
      </c>
    </row>
    <row r="202" spans="1:16" ht="39" customHeight="1" x14ac:dyDescent="0.2">
      <c r="A202" s="94"/>
      <c r="B202" s="76"/>
      <c r="C202" s="90" t="s">
        <v>4406</v>
      </c>
      <c r="D202" s="79" t="s">
        <v>82</v>
      </c>
      <c r="E202" s="13">
        <v>44425</v>
      </c>
      <c r="F202" s="77" t="s">
        <v>4470</v>
      </c>
      <c r="G202" s="13">
        <v>44429</v>
      </c>
      <c r="H202" s="78" t="s">
        <v>4471</v>
      </c>
      <c r="I202" s="15">
        <v>57</v>
      </c>
      <c r="J202" s="15">
        <v>44</v>
      </c>
      <c r="K202" s="15">
        <v>28</v>
      </c>
      <c r="L202" s="15">
        <v>7</v>
      </c>
      <c r="M202" s="84">
        <v>17.556000000000001</v>
      </c>
      <c r="N202" s="73">
        <v>18</v>
      </c>
      <c r="O202" s="64">
        <v>3000</v>
      </c>
      <c r="P202" s="65">
        <f>Table224523689101112131415161718192021222423456789101112131415161718192021222325262728293031323334[[#This Row],[PEMBULATAN]]*O202</f>
        <v>54000</v>
      </c>
    </row>
    <row r="203" spans="1:16" ht="39" customHeight="1" x14ac:dyDescent="0.2">
      <c r="A203" s="94"/>
      <c r="B203" s="76"/>
      <c r="C203" s="90" t="s">
        <v>4407</v>
      </c>
      <c r="D203" s="79" t="s">
        <v>82</v>
      </c>
      <c r="E203" s="13">
        <v>44425</v>
      </c>
      <c r="F203" s="77" t="s">
        <v>4470</v>
      </c>
      <c r="G203" s="13">
        <v>44429</v>
      </c>
      <c r="H203" s="78" t="s">
        <v>4471</v>
      </c>
      <c r="I203" s="15">
        <v>52</v>
      </c>
      <c r="J203" s="15">
        <v>29</v>
      </c>
      <c r="K203" s="15">
        <v>51</v>
      </c>
      <c r="L203" s="15">
        <v>10</v>
      </c>
      <c r="M203" s="84">
        <v>19.227</v>
      </c>
      <c r="N203" s="73">
        <v>19</v>
      </c>
      <c r="O203" s="64">
        <v>3000</v>
      </c>
      <c r="P203" s="65">
        <f>Table224523689101112131415161718192021222423456789101112131415161718192021222325262728293031323334[[#This Row],[PEMBULATAN]]*O203</f>
        <v>57000</v>
      </c>
    </row>
    <row r="204" spans="1:16" ht="39" customHeight="1" x14ac:dyDescent="0.2">
      <c r="A204" s="94"/>
      <c r="B204" s="76"/>
      <c r="C204" s="90" t="s">
        <v>4408</v>
      </c>
      <c r="D204" s="79" t="s">
        <v>82</v>
      </c>
      <c r="E204" s="13">
        <v>44425</v>
      </c>
      <c r="F204" s="77" t="s">
        <v>4470</v>
      </c>
      <c r="G204" s="13">
        <v>44429</v>
      </c>
      <c r="H204" s="78" t="s">
        <v>4471</v>
      </c>
      <c r="I204" s="15">
        <v>39</v>
      </c>
      <c r="J204" s="15">
        <v>27</v>
      </c>
      <c r="K204" s="15">
        <v>36</v>
      </c>
      <c r="L204" s="15">
        <v>8</v>
      </c>
      <c r="M204" s="84">
        <v>9.4770000000000003</v>
      </c>
      <c r="N204" s="73">
        <v>9</v>
      </c>
      <c r="O204" s="64">
        <v>3000</v>
      </c>
      <c r="P204" s="65">
        <f>Table224523689101112131415161718192021222423456789101112131415161718192021222325262728293031323334[[#This Row],[PEMBULATAN]]*O204</f>
        <v>27000</v>
      </c>
    </row>
    <row r="205" spans="1:16" ht="39" customHeight="1" x14ac:dyDescent="0.2">
      <c r="A205" s="94"/>
      <c r="B205" s="76"/>
      <c r="C205" s="90" t="s">
        <v>4409</v>
      </c>
      <c r="D205" s="79" t="s">
        <v>82</v>
      </c>
      <c r="E205" s="13">
        <v>44425</v>
      </c>
      <c r="F205" s="77" t="s">
        <v>4470</v>
      </c>
      <c r="G205" s="13">
        <v>44429</v>
      </c>
      <c r="H205" s="78" t="s">
        <v>4471</v>
      </c>
      <c r="I205" s="15">
        <v>35</v>
      </c>
      <c r="J205" s="15">
        <v>40</v>
      </c>
      <c r="K205" s="15">
        <v>53</v>
      </c>
      <c r="L205" s="15">
        <v>8</v>
      </c>
      <c r="M205" s="84">
        <v>18.55</v>
      </c>
      <c r="N205" s="73">
        <v>19</v>
      </c>
      <c r="O205" s="64">
        <v>3000</v>
      </c>
      <c r="P205" s="65">
        <f>Table224523689101112131415161718192021222423456789101112131415161718192021222325262728293031323334[[#This Row],[PEMBULATAN]]*O205</f>
        <v>57000</v>
      </c>
    </row>
    <row r="206" spans="1:16" ht="39" customHeight="1" x14ac:dyDescent="0.2">
      <c r="A206" s="94"/>
      <c r="B206" s="76"/>
      <c r="C206" s="90" t="s">
        <v>4410</v>
      </c>
      <c r="D206" s="79" t="s">
        <v>82</v>
      </c>
      <c r="E206" s="13">
        <v>44425</v>
      </c>
      <c r="F206" s="77" t="s">
        <v>4470</v>
      </c>
      <c r="G206" s="13">
        <v>44429</v>
      </c>
      <c r="H206" s="78" t="s">
        <v>4471</v>
      </c>
      <c r="I206" s="15">
        <v>42</v>
      </c>
      <c r="J206" s="15">
        <v>39</v>
      </c>
      <c r="K206" s="15">
        <v>24</v>
      </c>
      <c r="L206" s="15">
        <v>6</v>
      </c>
      <c r="M206" s="84">
        <v>9.8279999999999994</v>
      </c>
      <c r="N206" s="73">
        <v>10</v>
      </c>
      <c r="O206" s="64">
        <v>3000</v>
      </c>
      <c r="P206" s="65">
        <f>Table224523689101112131415161718192021222423456789101112131415161718192021222325262728293031323334[[#This Row],[PEMBULATAN]]*O206</f>
        <v>30000</v>
      </c>
    </row>
    <row r="207" spans="1:16" ht="39" customHeight="1" x14ac:dyDescent="0.2">
      <c r="A207" s="94"/>
      <c r="B207" s="76"/>
      <c r="C207" s="90" t="s">
        <v>4411</v>
      </c>
      <c r="D207" s="79" t="s">
        <v>82</v>
      </c>
      <c r="E207" s="13">
        <v>44425</v>
      </c>
      <c r="F207" s="77" t="s">
        <v>4470</v>
      </c>
      <c r="G207" s="13">
        <v>44429</v>
      </c>
      <c r="H207" s="78" t="s">
        <v>4471</v>
      </c>
      <c r="I207" s="15">
        <v>50</v>
      </c>
      <c r="J207" s="15">
        <v>42</v>
      </c>
      <c r="K207" s="15">
        <v>26</v>
      </c>
      <c r="L207" s="15">
        <v>10</v>
      </c>
      <c r="M207" s="84">
        <v>13.65</v>
      </c>
      <c r="N207" s="73">
        <v>14</v>
      </c>
      <c r="O207" s="64">
        <v>3000</v>
      </c>
      <c r="P207" s="65">
        <f>Table224523689101112131415161718192021222423456789101112131415161718192021222325262728293031323334[[#This Row],[PEMBULATAN]]*O207</f>
        <v>42000</v>
      </c>
    </row>
    <row r="208" spans="1:16" ht="39" customHeight="1" x14ac:dyDescent="0.2">
      <c r="A208" s="94"/>
      <c r="B208" s="76"/>
      <c r="C208" s="90" t="s">
        <v>4412</v>
      </c>
      <c r="D208" s="79" t="s">
        <v>82</v>
      </c>
      <c r="E208" s="13">
        <v>44425</v>
      </c>
      <c r="F208" s="77" t="s">
        <v>4470</v>
      </c>
      <c r="G208" s="13">
        <v>44429</v>
      </c>
      <c r="H208" s="78" t="s">
        <v>4471</v>
      </c>
      <c r="I208" s="15">
        <v>30</v>
      </c>
      <c r="J208" s="15">
        <v>30</v>
      </c>
      <c r="K208" s="15">
        <v>31</v>
      </c>
      <c r="L208" s="15">
        <v>4</v>
      </c>
      <c r="M208" s="84">
        <v>6.9749999999999996</v>
      </c>
      <c r="N208" s="73">
        <v>7</v>
      </c>
      <c r="O208" s="64">
        <v>3000</v>
      </c>
      <c r="P208" s="65">
        <f>Table224523689101112131415161718192021222423456789101112131415161718192021222325262728293031323334[[#This Row],[PEMBULATAN]]*O208</f>
        <v>21000</v>
      </c>
    </row>
    <row r="209" spans="1:16" ht="39" customHeight="1" x14ac:dyDescent="0.2">
      <c r="A209" s="123"/>
      <c r="B209" s="92"/>
      <c r="C209" s="90" t="s">
        <v>4413</v>
      </c>
      <c r="D209" s="79" t="s">
        <v>82</v>
      </c>
      <c r="E209" s="13">
        <v>44425</v>
      </c>
      <c r="F209" s="77" t="s">
        <v>4470</v>
      </c>
      <c r="G209" s="13">
        <v>44429</v>
      </c>
      <c r="H209" s="78" t="s">
        <v>4471</v>
      </c>
      <c r="I209" s="15">
        <v>89</v>
      </c>
      <c r="J209" s="15">
        <v>10</v>
      </c>
      <c r="K209" s="15">
        <v>10</v>
      </c>
      <c r="L209" s="15">
        <v>1</v>
      </c>
      <c r="M209" s="84">
        <v>2.2250000000000001</v>
      </c>
      <c r="N209" s="73">
        <v>2</v>
      </c>
      <c r="O209" s="64">
        <v>3000</v>
      </c>
      <c r="P209" s="65">
        <f>Table224523689101112131415161718192021222423456789101112131415161718192021222325262728293031323334[[#This Row],[PEMBULATAN]]*O209</f>
        <v>6000</v>
      </c>
    </row>
    <row r="210" spans="1:16" ht="39" customHeight="1" x14ac:dyDescent="0.2">
      <c r="A210" s="94"/>
      <c r="B210" s="76"/>
      <c r="C210" s="113" t="s">
        <v>4414</v>
      </c>
      <c r="D210" s="114" t="s">
        <v>82</v>
      </c>
      <c r="E210" s="115">
        <v>44425</v>
      </c>
      <c r="F210" s="116" t="s">
        <v>4470</v>
      </c>
      <c r="G210" s="115">
        <v>44429</v>
      </c>
      <c r="H210" s="117" t="s">
        <v>4471</v>
      </c>
      <c r="I210" s="118">
        <v>84</v>
      </c>
      <c r="J210" s="118">
        <v>13</v>
      </c>
      <c r="K210" s="118">
        <v>13</v>
      </c>
      <c r="L210" s="118">
        <v>3</v>
      </c>
      <c r="M210" s="119">
        <v>3.5489999999999999</v>
      </c>
      <c r="N210" s="120">
        <v>4</v>
      </c>
      <c r="O210" s="121">
        <v>3000</v>
      </c>
      <c r="P210" s="122">
        <f>Table224523689101112131415161718192021222423456789101112131415161718192021222325262728293031323334[[#This Row],[PEMBULATAN]]*O210</f>
        <v>12000</v>
      </c>
    </row>
    <row r="211" spans="1:16" ht="39" customHeight="1" x14ac:dyDescent="0.2">
      <c r="A211" s="94"/>
      <c r="B211" s="76"/>
      <c r="C211" s="90" t="s">
        <v>4415</v>
      </c>
      <c r="D211" s="79" t="s">
        <v>82</v>
      </c>
      <c r="E211" s="13">
        <v>44425</v>
      </c>
      <c r="F211" s="77" t="s">
        <v>4470</v>
      </c>
      <c r="G211" s="13">
        <v>44429</v>
      </c>
      <c r="H211" s="78" t="s">
        <v>4471</v>
      </c>
      <c r="I211" s="15">
        <v>34</v>
      </c>
      <c r="J211" s="15">
        <v>37</v>
      </c>
      <c r="K211" s="15">
        <v>44</v>
      </c>
      <c r="L211" s="15">
        <v>9</v>
      </c>
      <c r="M211" s="84">
        <v>13.837999999999999</v>
      </c>
      <c r="N211" s="73">
        <v>14</v>
      </c>
      <c r="O211" s="64">
        <v>3000</v>
      </c>
      <c r="P211" s="65">
        <f>Table224523689101112131415161718192021222423456789101112131415161718192021222325262728293031323334[[#This Row],[PEMBULATAN]]*O211</f>
        <v>42000</v>
      </c>
    </row>
    <row r="212" spans="1:16" ht="39" customHeight="1" x14ac:dyDescent="0.2">
      <c r="A212" s="94"/>
      <c r="B212" s="76"/>
      <c r="C212" s="90" t="s">
        <v>4416</v>
      </c>
      <c r="D212" s="79" t="s">
        <v>82</v>
      </c>
      <c r="E212" s="13">
        <v>44425</v>
      </c>
      <c r="F212" s="77" t="s">
        <v>4470</v>
      </c>
      <c r="G212" s="13">
        <v>44429</v>
      </c>
      <c r="H212" s="78" t="s">
        <v>4471</v>
      </c>
      <c r="I212" s="15">
        <v>38</v>
      </c>
      <c r="J212" s="15">
        <v>28</v>
      </c>
      <c r="K212" s="15">
        <v>33</v>
      </c>
      <c r="L212" s="15">
        <v>3</v>
      </c>
      <c r="M212" s="84">
        <v>8.7780000000000005</v>
      </c>
      <c r="N212" s="73">
        <v>9</v>
      </c>
      <c r="O212" s="64">
        <v>3000</v>
      </c>
      <c r="P212" s="65">
        <f>Table224523689101112131415161718192021222423456789101112131415161718192021222325262728293031323334[[#This Row],[PEMBULATAN]]*O212</f>
        <v>27000</v>
      </c>
    </row>
    <row r="213" spans="1:16" ht="39" customHeight="1" x14ac:dyDescent="0.2">
      <c r="A213" s="94"/>
      <c r="B213" s="76"/>
      <c r="C213" s="90" t="s">
        <v>4417</v>
      </c>
      <c r="D213" s="79" t="s">
        <v>82</v>
      </c>
      <c r="E213" s="13">
        <v>44425</v>
      </c>
      <c r="F213" s="77" t="s">
        <v>4470</v>
      </c>
      <c r="G213" s="13">
        <v>44429</v>
      </c>
      <c r="H213" s="78" t="s">
        <v>4471</v>
      </c>
      <c r="I213" s="15">
        <v>85</v>
      </c>
      <c r="J213" s="15">
        <v>90</v>
      </c>
      <c r="K213" s="15">
        <v>10</v>
      </c>
      <c r="L213" s="15">
        <v>10</v>
      </c>
      <c r="M213" s="84">
        <v>19.125</v>
      </c>
      <c r="N213" s="73">
        <v>19</v>
      </c>
      <c r="O213" s="64">
        <v>3000</v>
      </c>
      <c r="P213" s="65">
        <f>Table224523689101112131415161718192021222423456789101112131415161718192021222325262728293031323334[[#This Row],[PEMBULATAN]]*O213</f>
        <v>57000</v>
      </c>
    </row>
    <row r="214" spans="1:16" ht="39" customHeight="1" x14ac:dyDescent="0.2">
      <c r="A214" s="94"/>
      <c r="B214" s="76"/>
      <c r="C214" s="90" t="s">
        <v>4418</v>
      </c>
      <c r="D214" s="79" t="s">
        <v>82</v>
      </c>
      <c r="E214" s="13">
        <v>44425</v>
      </c>
      <c r="F214" s="77" t="s">
        <v>4470</v>
      </c>
      <c r="G214" s="13">
        <v>44429</v>
      </c>
      <c r="H214" s="78" t="s">
        <v>4471</v>
      </c>
      <c r="I214" s="15">
        <v>96</v>
      </c>
      <c r="J214" s="15">
        <v>30</v>
      </c>
      <c r="K214" s="15">
        <v>13</v>
      </c>
      <c r="L214" s="15">
        <v>3</v>
      </c>
      <c r="M214" s="84">
        <v>9.36</v>
      </c>
      <c r="N214" s="73">
        <v>10</v>
      </c>
      <c r="O214" s="64">
        <v>3000</v>
      </c>
      <c r="P214" s="65">
        <f>Table224523689101112131415161718192021222423456789101112131415161718192021222325262728293031323334[[#This Row],[PEMBULATAN]]*O214</f>
        <v>30000</v>
      </c>
    </row>
    <row r="215" spans="1:16" ht="39" customHeight="1" x14ac:dyDescent="0.2">
      <c r="A215" s="94"/>
      <c r="B215" s="76"/>
      <c r="C215" s="90" t="s">
        <v>4419</v>
      </c>
      <c r="D215" s="79" t="s">
        <v>82</v>
      </c>
      <c r="E215" s="13">
        <v>44425</v>
      </c>
      <c r="F215" s="77" t="s">
        <v>4470</v>
      </c>
      <c r="G215" s="13">
        <v>44429</v>
      </c>
      <c r="H215" s="78" t="s">
        <v>4471</v>
      </c>
      <c r="I215" s="15">
        <v>35</v>
      </c>
      <c r="J215" s="15">
        <v>30</v>
      </c>
      <c r="K215" s="15">
        <v>29</v>
      </c>
      <c r="L215" s="15">
        <v>6</v>
      </c>
      <c r="M215" s="84">
        <v>7.6124999999999998</v>
      </c>
      <c r="N215" s="73">
        <v>8</v>
      </c>
      <c r="O215" s="64">
        <v>3000</v>
      </c>
      <c r="P215" s="65">
        <f>Table224523689101112131415161718192021222423456789101112131415161718192021222325262728293031323334[[#This Row],[PEMBULATAN]]*O215</f>
        <v>24000</v>
      </c>
    </row>
    <row r="216" spans="1:16" ht="39" customHeight="1" x14ac:dyDescent="0.2">
      <c r="A216" s="94"/>
      <c r="B216" s="76"/>
      <c r="C216" s="90" t="s">
        <v>4420</v>
      </c>
      <c r="D216" s="79" t="s">
        <v>82</v>
      </c>
      <c r="E216" s="13">
        <v>44425</v>
      </c>
      <c r="F216" s="77" t="s">
        <v>4470</v>
      </c>
      <c r="G216" s="13">
        <v>44429</v>
      </c>
      <c r="H216" s="78" t="s">
        <v>4471</v>
      </c>
      <c r="I216" s="15">
        <v>83</v>
      </c>
      <c r="J216" s="15">
        <v>13</v>
      </c>
      <c r="K216" s="15">
        <v>13</v>
      </c>
      <c r="L216" s="15">
        <v>3</v>
      </c>
      <c r="M216" s="84">
        <v>3.5067499999999998</v>
      </c>
      <c r="N216" s="73">
        <v>4</v>
      </c>
      <c r="O216" s="64">
        <v>3000</v>
      </c>
      <c r="P216" s="65">
        <f>Table224523689101112131415161718192021222423456789101112131415161718192021222325262728293031323334[[#This Row],[PEMBULATAN]]*O216</f>
        <v>12000</v>
      </c>
    </row>
    <row r="217" spans="1:16" ht="39" customHeight="1" x14ac:dyDescent="0.2">
      <c r="A217" s="94"/>
      <c r="B217" s="76"/>
      <c r="C217" s="90" t="s">
        <v>4421</v>
      </c>
      <c r="D217" s="79" t="s">
        <v>82</v>
      </c>
      <c r="E217" s="13">
        <v>44425</v>
      </c>
      <c r="F217" s="77" t="s">
        <v>4470</v>
      </c>
      <c r="G217" s="13">
        <v>44429</v>
      </c>
      <c r="H217" s="78" t="s">
        <v>4471</v>
      </c>
      <c r="I217" s="15">
        <v>85</v>
      </c>
      <c r="J217" s="15">
        <v>50</v>
      </c>
      <c r="K217" s="15">
        <v>44</v>
      </c>
      <c r="L217" s="15">
        <v>12</v>
      </c>
      <c r="M217" s="84">
        <v>46.75</v>
      </c>
      <c r="N217" s="73">
        <v>47</v>
      </c>
      <c r="O217" s="64">
        <v>3000</v>
      </c>
      <c r="P217" s="65">
        <f>Table224523689101112131415161718192021222423456789101112131415161718192021222325262728293031323334[[#This Row],[PEMBULATAN]]*O217</f>
        <v>141000</v>
      </c>
    </row>
    <row r="218" spans="1:16" ht="39" customHeight="1" x14ac:dyDescent="0.2">
      <c r="A218" s="94"/>
      <c r="B218" s="76"/>
      <c r="C218" s="90" t="s">
        <v>4422</v>
      </c>
      <c r="D218" s="79" t="s">
        <v>82</v>
      </c>
      <c r="E218" s="13">
        <v>44425</v>
      </c>
      <c r="F218" s="77" t="s">
        <v>4470</v>
      </c>
      <c r="G218" s="13">
        <v>44429</v>
      </c>
      <c r="H218" s="78" t="s">
        <v>4471</v>
      </c>
      <c r="I218" s="15">
        <v>73</v>
      </c>
      <c r="J218" s="15">
        <v>45</v>
      </c>
      <c r="K218" s="15">
        <v>44</v>
      </c>
      <c r="L218" s="15">
        <v>3</v>
      </c>
      <c r="M218" s="84">
        <v>36.134999999999998</v>
      </c>
      <c r="N218" s="73">
        <v>36</v>
      </c>
      <c r="O218" s="64">
        <v>3000</v>
      </c>
      <c r="P218" s="65">
        <f>Table224523689101112131415161718192021222423456789101112131415161718192021222325262728293031323334[[#This Row],[PEMBULATAN]]*O218</f>
        <v>108000</v>
      </c>
    </row>
    <row r="219" spans="1:16" ht="39" customHeight="1" x14ac:dyDescent="0.2">
      <c r="A219" s="94"/>
      <c r="B219" s="76"/>
      <c r="C219" s="90" t="s">
        <v>4423</v>
      </c>
      <c r="D219" s="79" t="s">
        <v>82</v>
      </c>
      <c r="E219" s="13">
        <v>44425</v>
      </c>
      <c r="F219" s="77" t="s">
        <v>4470</v>
      </c>
      <c r="G219" s="13">
        <v>44429</v>
      </c>
      <c r="H219" s="78" t="s">
        <v>4471</v>
      </c>
      <c r="I219" s="15">
        <v>62</v>
      </c>
      <c r="J219" s="15">
        <v>39</v>
      </c>
      <c r="K219" s="15">
        <v>8</v>
      </c>
      <c r="L219" s="15">
        <v>3</v>
      </c>
      <c r="M219" s="84">
        <v>4.8360000000000003</v>
      </c>
      <c r="N219" s="73">
        <v>5</v>
      </c>
      <c r="O219" s="64">
        <v>3000</v>
      </c>
      <c r="P219" s="65">
        <f>Table224523689101112131415161718192021222423456789101112131415161718192021222325262728293031323334[[#This Row],[PEMBULATAN]]*O219</f>
        <v>15000</v>
      </c>
    </row>
    <row r="220" spans="1:16" ht="39" customHeight="1" x14ac:dyDescent="0.2">
      <c r="A220" s="94"/>
      <c r="B220" s="76"/>
      <c r="C220" s="90" t="s">
        <v>4424</v>
      </c>
      <c r="D220" s="79" t="s">
        <v>82</v>
      </c>
      <c r="E220" s="13">
        <v>44425</v>
      </c>
      <c r="F220" s="77" t="s">
        <v>4470</v>
      </c>
      <c r="G220" s="13">
        <v>44429</v>
      </c>
      <c r="H220" s="78" t="s">
        <v>4471</v>
      </c>
      <c r="I220" s="15">
        <v>44</v>
      </c>
      <c r="J220" s="15">
        <v>36</v>
      </c>
      <c r="K220" s="15">
        <v>36</v>
      </c>
      <c r="L220" s="15">
        <v>4</v>
      </c>
      <c r="M220" s="84">
        <v>14.256</v>
      </c>
      <c r="N220" s="73">
        <v>14</v>
      </c>
      <c r="O220" s="64">
        <v>3000</v>
      </c>
      <c r="P220" s="65">
        <f>Table224523689101112131415161718192021222423456789101112131415161718192021222325262728293031323334[[#This Row],[PEMBULATAN]]*O220</f>
        <v>42000</v>
      </c>
    </row>
    <row r="221" spans="1:16" ht="39" customHeight="1" x14ac:dyDescent="0.2">
      <c r="A221" s="94"/>
      <c r="B221" s="76"/>
      <c r="C221" s="74" t="s">
        <v>4425</v>
      </c>
      <c r="D221" s="79" t="s">
        <v>82</v>
      </c>
      <c r="E221" s="13">
        <v>44425</v>
      </c>
      <c r="F221" s="77" t="s">
        <v>4470</v>
      </c>
      <c r="G221" s="13">
        <v>44429</v>
      </c>
      <c r="H221" s="78" t="s">
        <v>4471</v>
      </c>
      <c r="I221" s="15">
        <v>102</v>
      </c>
      <c r="J221" s="15">
        <v>15</v>
      </c>
      <c r="K221" s="15">
        <v>7</v>
      </c>
      <c r="L221" s="15">
        <v>2</v>
      </c>
      <c r="M221" s="84">
        <v>2.6775000000000002</v>
      </c>
      <c r="N221" s="73">
        <v>3</v>
      </c>
      <c r="O221" s="64">
        <v>3000</v>
      </c>
      <c r="P221" s="65">
        <f>Table224523689101112131415161718192021222423456789101112131415161718192021222325262728293031323334[[#This Row],[PEMBULATAN]]*O221</f>
        <v>9000</v>
      </c>
    </row>
    <row r="222" spans="1:16" ht="39" customHeight="1" x14ac:dyDescent="0.2">
      <c r="A222" s="94"/>
      <c r="B222" s="76"/>
      <c r="C222" s="74" t="s">
        <v>4426</v>
      </c>
      <c r="D222" s="79" t="s">
        <v>82</v>
      </c>
      <c r="E222" s="13">
        <v>44425</v>
      </c>
      <c r="F222" s="77" t="s">
        <v>4470</v>
      </c>
      <c r="G222" s="13">
        <v>44429</v>
      </c>
      <c r="H222" s="78" t="s">
        <v>4471</v>
      </c>
      <c r="I222" s="15">
        <v>76</v>
      </c>
      <c r="J222" s="15">
        <v>30</v>
      </c>
      <c r="K222" s="15">
        <v>13</v>
      </c>
      <c r="L222" s="15">
        <v>4</v>
      </c>
      <c r="M222" s="84">
        <v>7.41</v>
      </c>
      <c r="N222" s="73">
        <v>8</v>
      </c>
      <c r="O222" s="64">
        <v>3000</v>
      </c>
      <c r="P222" s="65">
        <f>Table224523689101112131415161718192021222423456789101112131415161718192021222325262728293031323334[[#This Row],[PEMBULATAN]]*O222</f>
        <v>24000</v>
      </c>
    </row>
    <row r="223" spans="1:16" ht="39" customHeight="1" x14ac:dyDescent="0.2">
      <c r="A223" s="94"/>
      <c r="B223" s="76"/>
      <c r="C223" s="74" t="s">
        <v>4427</v>
      </c>
      <c r="D223" s="79" t="s">
        <v>82</v>
      </c>
      <c r="E223" s="13">
        <v>44425</v>
      </c>
      <c r="F223" s="77" t="s">
        <v>4470</v>
      </c>
      <c r="G223" s="13">
        <v>44429</v>
      </c>
      <c r="H223" s="78" t="s">
        <v>4471</v>
      </c>
      <c r="I223" s="15">
        <v>45</v>
      </c>
      <c r="J223" s="15">
        <v>45</v>
      </c>
      <c r="K223" s="15">
        <v>32</v>
      </c>
      <c r="L223" s="15">
        <v>1</v>
      </c>
      <c r="M223" s="84">
        <v>16.2</v>
      </c>
      <c r="N223" s="73">
        <v>16</v>
      </c>
      <c r="O223" s="64">
        <v>3000</v>
      </c>
      <c r="P223" s="65">
        <f>Table224523689101112131415161718192021222423456789101112131415161718192021222325262728293031323334[[#This Row],[PEMBULATAN]]*O223</f>
        <v>48000</v>
      </c>
    </row>
    <row r="224" spans="1:16" ht="39" customHeight="1" x14ac:dyDescent="0.2">
      <c r="A224" s="94"/>
      <c r="B224" s="76"/>
      <c r="C224" s="74" t="s">
        <v>4428</v>
      </c>
      <c r="D224" s="79" t="s">
        <v>82</v>
      </c>
      <c r="E224" s="13">
        <v>44425</v>
      </c>
      <c r="F224" s="77" t="s">
        <v>4470</v>
      </c>
      <c r="G224" s="13">
        <v>44429</v>
      </c>
      <c r="H224" s="78" t="s">
        <v>4471</v>
      </c>
      <c r="I224" s="15">
        <v>45</v>
      </c>
      <c r="J224" s="15">
        <v>31</v>
      </c>
      <c r="K224" s="15">
        <v>24</v>
      </c>
      <c r="L224" s="15">
        <v>5</v>
      </c>
      <c r="M224" s="84">
        <v>8.3699999999999992</v>
      </c>
      <c r="N224" s="73">
        <v>9</v>
      </c>
      <c r="O224" s="64">
        <v>3000</v>
      </c>
      <c r="P224" s="65">
        <f>Table224523689101112131415161718192021222423456789101112131415161718192021222325262728293031323334[[#This Row],[PEMBULATAN]]*O224</f>
        <v>27000</v>
      </c>
    </row>
    <row r="225" spans="1:16" ht="39" customHeight="1" x14ac:dyDescent="0.2">
      <c r="A225" s="123"/>
      <c r="B225" s="92"/>
      <c r="C225" s="74" t="s">
        <v>4429</v>
      </c>
      <c r="D225" s="79" t="s">
        <v>82</v>
      </c>
      <c r="E225" s="13">
        <v>44425</v>
      </c>
      <c r="F225" s="77" t="s">
        <v>4470</v>
      </c>
      <c r="G225" s="13">
        <v>44429</v>
      </c>
      <c r="H225" s="78" t="s">
        <v>4471</v>
      </c>
      <c r="I225" s="15">
        <v>62</v>
      </c>
      <c r="J225" s="15">
        <v>52</v>
      </c>
      <c r="K225" s="15">
        <v>32</v>
      </c>
      <c r="L225" s="15">
        <v>10</v>
      </c>
      <c r="M225" s="84">
        <v>25.792000000000002</v>
      </c>
      <c r="N225" s="73">
        <v>26</v>
      </c>
      <c r="O225" s="64">
        <v>3000</v>
      </c>
      <c r="P225" s="65">
        <f>Table224523689101112131415161718192021222423456789101112131415161718192021222325262728293031323334[[#This Row],[PEMBULATAN]]*O225</f>
        <v>78000</v>
      </c>
    </row>
    <row r="226" spans="1:16" ht="39" customHeight="1" x14ac:dyDescent="0.2">
      <c r="A226" s="94"/>
      <c r="B226" s="76"/>
      <c r="C226" s="124" t="s">
        <v>4430</v>
      </c>
      <c r="D226" s="114" t="s">
        <v>82</v>
      </c>
      <c r="E226" s="115">
        <v>44425</v>
      </c>
      <c r="F226" s="116" t="s">
        <v>4470</v>
      </c>
      <c r="G226" s="115">
        <v>44429</v>
      </c>
      <c r="H226" s="117" t="s">
        <v>4471</v>
      </c>
      <c r="I226" s="118">
        <v>94</v>
      </c>
      <c r="J226" s="118">
        <v>32</v>
      </c>
      <c r="K226" s="118">
        <v>24</v>
      </c>
      <c r="L226" s="118">
        <v>18</v>
      </c>
      <c r="M226" s="119">
        <v>18.047999999999998</v>
      </c>
      <c r="N226" s="120">
        <v>18</v>
      </c>
      <c r="O226" s="121">
        <v>3000</v>
      </c>
      <c r="P226" s="122">
        <f>Table224523689101112131415161718192021222423456789101112131415161718192021222325262728293031323334[[#This Row],[PEMBULATAN]]*O226</f>
        <v>54000</v>
      </c>
    </row>
    <row r="227" spans="1:16" ht="39" customHeight="1" x14ac:dyDescent="0.2">
      <c r="A227" s="94"/>
      <c r="B227" s="76"/>
      <c r="C227" s="74" t="s">
        <v>4431</v>
      </c>
      <c r="D227" s="79" t="s">
        <v>82</v>
      </c>
      <c r="E227" s="13">
        <v>44425</v>
      </c>
      <c r="F227" s="77" t="s">
        <v>4470</v>
      </c>
      <c r="G227" s="13">
        <v>44429</v>
      </c>
      <c r="H227" s="78" t="s">
        <v>4471</v>
      </c>
      <c r="I227" s="15">
        <v>121</v>
      </c>
      <c r="J227" s="15">
        <v>50</v>
      </c>
      <c r="K227" s="15">
        <v>39</v>
      </c>
      <c r="L227" s="15">
        <v>11</v>
      </c>
      <c r="M227" s="84">
        <v>58.987499999999997</v>
      </c>
      <c r="N227" s="73">
        <v>59</v>
      </c>
      <c r="O227" s="64">
        <v>3000</v>
      </c>
      <c r="P227" s="65">
        <f>Table224523689101112131415161718192021222423456789101112131415161718192021222325262728293031323334[[#This Row],[PEMBULATAN]]*O227</f>
        <v>177000</v>
      </c>
    </row>
    <row r="228" spans="1:16" ht="39" customHeight="1" x14ac:dyDescent="0.2">
      <c r="A228" s="94"/>
      <c r="B228" s="76"/>
      <c r="C228" s="74" t="s">
        <v>4432</v>
      </c>
      <c r="D228" s="79" t="s">
        <v>82</v>
      </c>
      <c r="E228" s="13">
        <v>44425</v>
      </c>
      <c r="F228" s="77" t="s">
        <v>4470</v>
      </c>
      <c r="G228" s="13">
        <v>44429</v>
      </c>
      <c r="H228" s="78" t="s">
        <v>4471</v>
      </c>
      <c r="I228" s="15">
        <v>75</v>
      </c>
      <c r="J228" s="15">
        <v>46</v>
      </c>
      <c r="K228" s="15">
        <v>19</v>
      </c>
      <c r="L228" s="15">
        <v>5</v>
      </c>
      <c r="M228" s="84">
        <v>16.387499999999999</v>
      </c>
      <c r="N228" s="73">
        <v>17</v>
      </c>
      <c r="O228" s="64">
        <v>3000</v>
      </c>
      <c r="P228" s="65">
        <f>Table224523689101112131415161718192021222423456789101112131415161718192021222325262728293031323334[[#This Row],[PEMBULATAN]]*O228</f>
        <v>51000</v>
      </c>
    </row>
    <row r="229" spans="1:16" ht="39" customHeight="1" x14ac:dyDescent="0.2">
      <c r="A229" s="94"/>
      <c r="B229" s="76"/>
      <c r="C229" s="74" t="s">
        <v>4433</v>
      </c>
      <c r="D229" s="79" t="s">
        <v>82</v>
      </c>
      <c r="E229" s="13">
        <v>44425</v>
      </c>
      <c r="F229" s="77" t="s">
        <v>4470</v>
      </c>
      <c r="G229" s="13">
        <v>44429</v>
      </c>
      <c r="H229" s="78" t="s">
        <v>4471</v>
      </c>
      <c r="I229" s="15">
        <v>75</v>
      </c>
      <c r="J229" s="15">
        <v>19</v>
      </c>
      <c r="K229" s="15">
        <v>16</v>
      </c>
      <c r="L229" s="15">
        <v>1</v>
      </c>
      <c r="M229" s="84">
        <v>5.7</v>
      </c>
      <c r="N229" s="73">
        <v>6</v>
      </c>
      <c r="O229" s="64">
        <v>3000</v>
      </c>
      <c r="P229" s="65">
        <f>Table224523689101112131415161718192021222423456789101112131415161718192021222325262728293031323334[[#This Row],[PEMBULATAN]]*O229</f>
        <v>18000</v>
      </c>
    </row>
    <row r="230" spans="1:16" ht="39" customHeight="1" x14ac:dyDescent="0.2">
      <c r="A230" s="94"/>
      <c r="B230" s="76"/>
      <c r="C230" s="74" t="s">
        <v>4434</v>
      </c>
      <c r="D230" s="79" t="s">
        <v>82</v>
      </c>
      <c r="E230" s="13">
        <v>44425</v>
      </c>
      <c r="F230" s="77" t="s">
        <v>4470</v>
      </c>
      <c r="G230" s="13">
        <v>44429</v>
      </c>
      <c r="H230" s="78" t="s">
        <v>4471</v>
      </c>
      <c r="I230" s="15">
        <v>140</v>
      </c>
      <c r="J230" s="15">
        <v>14</v>
      </c>
      <c r="K230" s="15">
        <v>14</v>
      </c>
      <c r="L230" s="15">
        <v>6</v>
      </c>
      <c r="M230" s="84">
        <v>6.86</v>
      </c>
      <c r="N230" s="73">
        <v>7</v>
      </c>
      <c r="O230" s="64">
        <v>3000</v>
      </c>
      <c r="P230" s="65">
        <f>Table224523689101112131415161718192021222423456789101112131415161718192021222325262728293031323334[[#This Row],[PEMBULATAN]]*O230</f>
        <v>21000</v>
      </c>
    </row>
    <row r="231" spans="1:16" ht="39" customHeight="1" x14ac:dyDescent="0.2">
      <c r="A231" s="94"/>
      <c r="B231" s="76"/>
      <c r="C231" s="74" t="s">
        <v>4435</v>
      </c>
      <c r="D231" s="79" t="s">
        <v>82</v>
      </c>
      <c r="E231" s="13">
        <v>44425</v>
      </c>
      <c r="F231" s="77" t="s">
        <v>4470</v>
      </c>
      <c r="G231" s="13">
        <v>44429</v>
      </c>
      <c r="H231" s="78" t="s">
        <v>4471</v>
      </c>
      <c r="I231" s="15">
        <v>123</v>
      </c>
      <c r="J231" s="15">
        <v>6</v>
      </c>
      <c r="K231" s="15">
        <v>6</v>
      </c>
      <c r="L231" s="15">
        <v>1</v>
      </c>
      <c r="M231" s="84">
        <v>1.107</v>
      </c>
      <c r="N231" s="73">
        <v>1</v>
      </c>
      <c r="O231" s="64">
        <v>3000</v>
      </c>
      <c r="P231" s="65">
        <f>Table224523689101112131415161718192021222423456789101112131415161718192021222325262728293031323334[[#This Row],[PEMBULATAN]]*O231</f>
        <v>3000</v>
      </c>
    </row>
    <row r="232" spans="1:16" ht="39" customHeight="1" x14ac:dyDescent="0.2">
      <c r="A232" s="94"/>
      <c r="B232" s="76"/>
      <c r="C232" s="74" t="s">
        <v>4436</v>
      </c>
      <c r="D232" s="79" t="s">
        <v>82</v>
      </c>
      <c r="E232" s="13">
        <v>44425</v>
      </c>
      <c r="F232" s="77" t="s">
        <v>4470</v>
      </c>
      <c r="G232" s="13">
        <v>44429</v>
      </c>
      <c r="H232" s="78" t="s">
        <v>4471</v>
      </c>
      <c r="I232" s="15">
        <v>118</v>
      </c>
      <c r="J232" s="15">
        <v>28</v>
      </c>
      <c r="K232" s="15">
        <v>8</v>
      </c>
      <c r="L232" s="15">
        <v>1</v>
      </c>
      <c r="M232" s="84">
        <v>6.6079999999999997</v>
      </c>
      <c r="N232" s="73">
        <v>7</v>
      </c>
      <c r="O232" s="64">
        <v>3000</v>
      </c>
      <c r="P232" s="65">
        <f>Table224523689101112131415161718192021222423456789101112131415161718192021222325262728293031323334[[#This Row],[PEMBULATAN]]*O232</f>
        <v>21000</v>
      </c>
    </row>
    <row r="233" spans="1:16" ht="39" customHeight="1" x14ac:dyDescent="0.2">
      <c r="A233" s="94"/>
      <c r="B233" s="76"/>
      <c r="C233" s="74" t="s">
        <v>4437</v>
      </c>
      <c r="D233" s="79" t="s">
        <v>82</v>
      </c>
      <c r="E233" s="13">
        <v>44425</v>
      </c>
      <c r="F233" s="77" t="s">
        <v>4470</v>
      </c>
      <c r="G233" s="13">
        <v>44429</v>
      </c>
      <c r="H233" s="78" t="s">
        <v>4471</v>
      </c>
      <c r="I233" s="15">
        <v>53</v>
      </c>
      <c r="J233" s="15">
        <v>33</v>
      </c>
      <c r="K233" s="15">
        <v>28</v>
      </c>
      <c r="L233" s="15">
        <v>9</v>
      </c>
      <c r="M233" s="84">
        <v>12.243</v>
      </c>
      <c r="N233" s="73">
        <v>12</v>
      </c>
      <c r="O233" s="64">
        <v>3000</v>
      </c>
      <c r="P233" s="65">
        <f>Table224523689101112131415161718192021222423456789101112131415161718192021222325262728293031323334[[#This Row],[PEMBULATAN]]*O233</f>
        <v>36000</v>
      </c>
    </row>
    <row r="234" spans="1:16" ht="39" customHeight="1" x14ac:dyDescent="0.2">
      <c r="A234" s="94"/>
      <c r="B234" s="76"/>
      <c r="C234" s="74" t="s">
        <v>4438</v>
      </c>
      <c r="D234" s="79" t="s">
        <v>82</v>
      </c>
      <c r="E234" s="13">
        <v>44425</v>
      </c>
      <c r="F234" s="77" t="s">
        <v>4470</v>
      </c>
      <c r="G234" s="13">
        <v>44429</v>
      </c>
      <c r="H234" s="78" t="s">
        <v>4471</v>
      </c>
      <c r="I234" s="15">
        <v>36</v>
      </c>
      <c r="J234" s="15">
        <v>27</v>
      </c>
      <c r="K234" s="15">
        <v>34</v>
      </c>
      <c r="L234" s="15">
        <v>7</v>
      </c>
      <c r="M234" s="84">
        <v>8.2620000000000005</v>
      </c>
      <c r="N234" s="73">
        <v>8</v>
      </c>
      <c r="O234" s="64">
        <v>3000</v>
      </c>
      <c r="P234" s="65">
        <f>Table224523689101112131415161718192021222423456789101112131415161718192021222325262728293031323334[[#This Row],[PEMBULATAN]]*O234</f>
        <v>24000</v>
      </c>
    </row>
    <row r="235" spans="1:16" ht="39" customHeight="1" x14ac:dyDescent="0.2">
      <c r="A235" s="94"/>
      <c r="B235" s="76"/>
      <c r="C235" s="74" t="s">
        <v>4439</v>
      </c>
      <c r="D235" s="79" t="s">
        <v>82</v>
      </c>
      <c r="E235" s="13">
        <v>44425</v>
      </c>
      <c r="F235" s="77" t="s">
        <v>4470</v>
      </c>
      <c r="G235" s="13">
        <v>44429</v>
      </c>
      <c r="H235" s="78" t="s">
        <v>4471</v>
      </c>
      <c r="I235" s="15">
        <v>64</v>
      </c>
      <c r="J235" s="15">
        <v>44</v>
      </c>
      <c r="K235" s="15">
        <v>26</v>
      </c>
      <c r="L235" s="15">
        <v>10</v>
      </c>
      <c r="M235" s="84">
        <v>18.303999999999998</v>
      </c>
      <c r="N235" s="73">
        <v>19</v>
      </c>
      <c r="O235" s="64">
        <v>3000</v>
      </c>
      <c r="P235" s="65">
        <f>Table224523689101112131415161718192021222423456789101112131415161718192021222325262728293031323334[[#This Row],[PEMBULATAN]]*O235</f>
        <v>57000</v>
      </c>
    </row>
    <row r="236" spans="1:16" ht="39" customHeight="1" x14ac:dyDescent="0.2">
      <c r="A236" s="94"/>
      <c r="B236" s="76"/>
      <c r="C236" s="74" t="s">
        <v>4440</v>
      </c>
      <c r="D236" s="79" t="s">
        <v>82</v>
      </c>
      <c r="E236" s="13">
        <v>44425</v>
      </c>
      <c r="F236" s="77" t="s">
        <v>4470</v>
      </c>
      <c r="G236" s="13">
        <v>44429</v>
      </c>
      <c r="H236" s="78" t="s">
        <v>4471</v>
      </c>
      <c r="I236" s="15">
        <v>62</v>
      </c>
      <c r="J236" s="15">
        <v>35</v>
      </c>
      <c r="K236" s="15">
        <v>26</v>
      </c>
      <c r="L236" s="15">
        <v>5</v>
      </c>
      <c r="M236" s="84">
        <v>14.105</v>
      </c>
      <c r="N236" s="73">
        <v>14</v>
      </c>
      <c r="O236" s="64">
        <v>3000</v>
      </c>
      <c r="P236" s="65">
        <f>Table224523689101112131415161718192021222423456789101112131415161718192021222325262728293031323334[[#This Row],[PEMBULATAN]]*O236</f>
        <v>42000</v>
      </c>
    </row>
    <row r="237" spans="1:16" ht="39" customHeight="1" x14ac:dyDescent="0.2">
      <c r="A237" s="94"/>
      <c r="B237" s="76"/>
      <c r="C237" s="74" t="s">
        <v>4441</v>
      </c>
      <c r="D237" s="79" t="s">
        <v>82</v>
      </c>
      <c r="E237" s="13">
        <v>44425</v>
      </c>
      <c r="F237" s="77" t="s">
        <v>4470</v>
      </c>
      <c r="G237" s="13">
        <v>44429</v>
      </c>
      <c r="H237" s="78" t="s">
        <v>4471</v>
      </c>
      <c r="I237" s="15">
        <v>54</v>
      </c>
      <c r="J237" s="15">
        <v>40</v>
      </c>
      <c r="K237" s="15">
        <v>18</v>
      </c>
      <c r="L237" s="15">
        <v>5</v>
      </c>
      <c r="M237" s="84">
        <v>9.7200000000000006</v>
      </c>
      <c r="N237" s="73">
        <v>10</v>
      </c>
      <c r="O237" s="64">
        <v>3000</v>
      </c>
      <c r="P237" s="65">
        <f>Table224523689101112131415161718192021222423456789101112131415161718192021222325262728293031323334[[#This Row],[PEMBULATAN]]*O237</f>
        <v>30000</v>
      </c>
    </row>
    <row r="238" spans="1:16" ht="39" customHeight="1" x14ac:dyDescent="0.2">
      <c r="A238" s="94"/>
      <c r="B238" s="76"/>
      <c r="C238" s="74" t="s">
        <v>4442</v>
      </c>
      <c r="D238" s="79" t="s">
        <v>82</v>
      </c>
      <c r="E238" s="13">
        <v>44425</v>
      </c>
      <c r="F238" s="77" t="s">
        <v>4470</v>
      </c>
      <c r="G238" s="13">
        <v>44429</v>
      </c>
      <c r="H238" s="78" t="s">
        <v>4471</v>
      </c>
      <c r="I238" s="15">
        <v>109</v>
      </c>
      <c r="J238" s="15">
        <v>29</v>
      </c>
      <c r="K238" s="15">
        <v>29</v>
      </c>
      <c r="L238" s="15">
        <v>13</v>
      </c>
      <c r="M238" s="84">
        <v>22.917249999999999</v>
      </c>
      <c r="N238" s="73">
        <v>23</v>
      </c>
      <c r="O238" s="64">
        <v>3000</v>
      </c>
      <c r="P238" s="65">
        <f>Table224523689101112131415161718192021222423456789101112131415161718192021222325262728293031323334[[#This Row],[PEMBULATAN]]*O238</f>
        <v>69000</v>
      </c>
    </row>
    <row r="239" spans="1:16" ht="39" customHeight="1" x14ac:dyDescent="0.2">
      <c r="A239" s="94"/>
      <c r="B239" s="76"/>
      <c r="C239" s="74" t="s">
        <v>4443</v>
      </c>
      <c r="D239" s="79" t="s">
        <v>82</v>
      </c>
      <c r="E239" s="13">
        <v>44425</v>
      </c>
      <c r="F239" s="77" t="s">
        <v>4470</v>
      </c>
      <c r="G239" s="13">
        <v>44429</v>
      </c>
      <c r="H239" s="78" t="s">
        <v>4471</v>
      </c>
      <c r="I239" s="15">
        <v>80</v>
      </c>
      <c r="J239" s="15">
        <v>40</v>
      </c>
      <c r="K239" s="15">
        <v>23</v>
      </c>
      <c r="L239" s="15">
        <v>9</v>
      </c>
      <c r="M239" s="84">
        <v>18.399999999999999</v>
      </c>
      <c r="N239" s="73">
        <v>19</v>
      </c>
      <c r="O239" s="64">
        <v>3000</v>
      </c>
      <c r="P239" s="65">
        <f>Table224523689101112131415161718192021222423456789101112131415161718192021222325262728293031323334[[#This Row],[PEMBULATAN]]*O239</f>
        <v>57000</v>
      </c>
    </row>
    <row r="240" spans="1:16" ht="39" customHeight="1" x14ac:dyDescent="0.2">
      <c r="A240" s="94"/>
      <c r="B240" s="76"/>
      <c r="C240" s="74" t="s">
        <v>4444</v>
      </c>
      <c r="D240" s="79" t="s">
        <v>82</v>
      </c>
      <c r="E240" s="13">
        <v>44425</v>
      </c>
      <c r="F240" s="77" t="s">
        <v>4470</v>
      </c>
      <c r="G240" s="13">
        <v>44429</v>
      </c>
      <c r="H240" s="78" t="s">
        <v>4471</v>
      </c>
      <c r="I240" s="15">
        <v>83</v>
      </c>
      <c r="J240" s="15">
        <v>74</v>
      </c>
      <c r="K240" s="15">
        <v>7</v>
      </c>
      <c r="L240" s="15">
        <v>16</v>
      </c>
      <c r="M240" s="84">
        <v>10.7485</v>
      </c>
      <c r="N240" s="73">
        <v>16</v>
      </c>
      <c r="O240" s="64">
        <v>3000</v>
      </c>
      <c r="P240" s="65">
        <f>Table224523689101112131415161718192021222423456789101112131415161718192021222325262728293031323334[[#This Row],[PEMBULATAN]]*O240</f>
        <v>48000</v>
      </c>
    </row>
    <row r="241" spans="1:16" ht="39" customHeight="1" x14ac:dyDescent="0.2">
      <c r="A241" s="123"/>
      <c r="B241" s="92"/>
      <c r="C241" s="74" t="s">
        <v>4445</v>
      </c>
      <c r="D241" s="79" t="s">
        <v>82</v>
      </c>
      <c r="E241" s="13">
        <v>44425</v>
      </c>
      <c r="F241" s="77" t="s">
        <v>4470</v>
      </c>
      <c r="G241" s="13">
        <v>44429</v>
      </c>
      <c r="H241" s="78" t="s">
        <v>4471</v>
      </c>
      <c r="I241" s="15">
        <v>36</v>
      </c>
      <c r="J241" s="15">
        <v>42</v>
      </c>
      <c r="K241" s="15">
        <v>34</v>
      </c>
      <c r="L241" s="15">
        <v>6</v>
      </c>
      <c r="M241" s="84">
        <v>12.852</v>
      </c>
      <c r="N241" s="73">
        <v>13</v>
      </c>
      <c r="O241" s="64">
        <v>3000</v>
      </c>
      <c r="P241" s="65">
        <f>Table224523689101112131415161718192021222423456789101112131415161718192021222325262728293031323334[[#This Row],[PEMBULATAN]]*O241</f>
        <v>39000</v>
      </c>
    </row>
    <row r="242" spans="1:16" ht="39" customHeight="1" x14ac:dyDescent="0.2">
      <c r="A242" s="94"/>
      <c r="B242" s="76"/>
      <c r="C242" s="124" t="s">
        <v>4446</v>
      </c>
      <c r="D242" s="114" t="s">
        <v>82</v>
      </c>
      <c r="E242" s="115">
        <v>44425</v>
      </c>
      <c r="F242" s="116" t="s">
        <v>4470</v>
      </c>
      <c r="G242" s="115">
        <v>44429</v>
      </c>
      <c r="H242" s="117" t="s">
        <v>4471</v>
      </c>
      <c r="I242" s="118">
        <v>65</v>
      </c>
      <c r="J242" s="118">
        <v>44</v>
      </c>
      <c r="K242" s="118">
        <v>4</v>
      </c>
      <c r="L242" s="118">
        <v>18</v>
      </c>
      <c r="M242" s="119">
        <v>2.86</v>
      </c>
      <c r="N242" s="120">
        <v>18</v>
      </c>
      <c r="O242" s="121">
        <v>3000</v>
      </c>
      <c r="P242" s="122">
        <f>Table224523689101112131415161718192021222423456789101112131415161718192021222325262728293031323334[[#This Row],[PEMBULATAN]]*O242</f>
        <v>54000</v>
      </c>
    </row>
    <row r="243" spans="1:16" ht="39" customHeight="1" x14ac:dyDescent="0.2">
      <c r="A243" s="94"/>
      <c r="B243" s="76"/>
      <c r="C243" s="74" t="s">
        <v>4447</v>
      </c>
      <c r="D243" s="79" t="s">
        <v>82</v>
      </c>
      <c r="E243" s="13">
        <v>44425</v>
      </c>
      <c r="F243" s="77" t="s">
        <v>4470</v>
      </c>
      <c r="G243" s="13">
        <v>44429</v>
      </c>
      <c r="H243" s="78" t="s">
        <v>4471</v>
      </c>
      <c r="I243" s="15">
        <v>44</v>
      </c>
      <c r="J243" s="15">
        <v>27</v>
      </c>
      <c r="K243" s="15">
        <v>37</v>
      </c>
      <c r="L243" s="15">
        <v>5</v>
      </c>
      <c r="M243" s="84">
        <v>10.989000000000001</v>
      </c>
      <c r="N243" s="73">
        <v>11</v>
      </c>
      <c r="O243" s="64">
        <v>3000</v>
      </c>
      <c r="P243" s="65">
        <f>Table224523689101112131415161718192021222423456789101112131415161718192021222325262728293031323334[[#This Row],[PEMBULATAN]]*O243</f>
        <v>33000</v>
      </c>
    </row>
    <row r="244" spans="1:16" ht="39" customHeight="1" x14ac:dyDescent="0.2">
      <c r="A244" s="94"/>
      <c r="B244" s="76"/>
      <c r="C244" s="74" t="s">
        <v>4448</v>
      </c>
      <c r="D244" s="79" t="s">
        <v>82</v>
      </c>
      <c r="E244" s="13">
        <v>44425</v>
      </c>
      <c r="F244" s="77" t="s">
        <v>4470</v>
      </c>
      <c r="G244" s="13">
        <v>44429</v>
      </c>
      <c r="H244" s="78" t="s">
        <v>4471</v>
      </c>
      <c r="I244" s="15">
        <v>50</v>
      </c>
      <c r="J244" s="15">
        <v>43</v>
      </c>
      <c r="K244" s="15">
        <v>87</v>
      </c>
      <c r="L244" s="15">
        <v>39</v>
      </c>
      <c r="M244" s="84">
        <v>46.762500000000003</v>
      </c>
      <c r="N244" s="73">
        <v>47</v>
      </c>
      <c r="O244" s="64">
        <v>3000</v>
      </c>
      <c r="P244" s="65">
        <f>Table224523689101112131415161718192021222423456789101112131415161718192021222325262728293031323334[[#This Row],[PEMBULATAN]]*O244</f>
        <v>141000</v>
      </c>
    </row>
    <row r="245" spans="1:16" ht="39" customHeight="1" x14ac:dyDescent="0.2">
      <c r="A245" s="94"/>
      <c r="B245" s="76"/>
      <c r="C245" s="74" t="s">
        <v>4449</v>
      </c>
      <c r="D245" s="79" t="s">
        <v>82</v>
      </c>
      <c r="E245" s="13">
        <v>44425</v>
      </c>
      <c r="F245" s="77" t="s">
        <v>4470</v>
      </c>
      <c r="G245" s="13">
        <v>44429</v>
      </c>
      <c r="H245" s="78" t="s">
        <v>4471</v>
      </c>
      <c r="I245" s="15">
        <v>60</v>
      </c>
      <c r="J245" s="15">
        <v>44</v>
      </c>
      <c r="K245" s="15">
        <v>26</v>
      </c>
      <c r="L245" s="15">
        <v>10</v>
      </c>
      <c r="M245" s="84">
        <v>17.16</v>
      </c>
      <c r="N245" s="73">
        <v>17</v>
      </c>
      <c r="O245" s="64">
        <v>3000</v>
      </c>
      <c r="P245" s="65">
        <f>Table224523689101112131415161718192021222423456789101112131415161718192021222325262728293031323334[[#This Row],[PEMBULATAN]]*O245</f>
        <v>51000</v>
      </c>
    </row>
    <row r="246" spans="1:16" ht="39" customHeight="1" x14ac:dyDescent="0.2">
      <c r="A246" s="94"/>
      <c r="B246" s="76"/>
      <c r="C246" s="74" t="s">
        <v>4450</v>
      </c>
      <c r="D246" s="79" t="s">
        <v>82</v>
      </c>
      <c r="E246" s="13">
        <v>44425</v>
      </c>
      <c r="F246" s="77" t="s">
        <v>4470</v>
      </c>
      <c r="G246" s="13">
        <v>44429</v>
      </c>
      <c r="H246" s="78" t="s">
        <v>4471</v>
      </c>
      <c r="I246" s="15">
        <v>90</v>
      </c>
      <c r="J246" s="15">
        <v>85</v>
      </c>
      <c r="K246" s="15">
        <v>10</v>
      </c>
      <c r="L246" s="15">
        <v>10</v>
      </c>
      <c r="M246" s="84">
        <v>19.125</v>
      </c>
      <c r="N246" s="73">
        <v>19</v>
      </c>
      <c r="O246" s="64">
        <v>3000</v>
      </c>
      <c r="P246" s="65">
        <f>Table224523689101112131415161718192021222423456789101112131415161718192021222325262728293031323334[[#This Row],[PEMBULATAN]]*O246</f>
        <v>57000</v>
      </c>
    </row>
    <row r="247" spans="1:16" ht="39" customHeight="1" x14ac:dyDescent="0.2">
      <c r="A247" s="94"/>
      <c r="B247" s="76"/>
      <c r="C247" s="74" t="s">
        <v>4451</v>
      </c>
      <c r="D247" s="79" t="s">
        <v>82</v>
      </c>
      <c r="E247" s="13">
        <v>44425</v>
      </c>
      <c r="F247" s="77" t="s">
        <v>4470</v>
      </c>
      <c r="G247" s="13">
        <v>44429</v>
      </c>
      <c r="H247" s="78" t="s">
        <v>4471</v>
      </c>
      <c r="I247" s="15">
        <v>86</v>
      </c>
      <c r="J247" s="15">
        <v>55</v>
      </c>
      <c r="K247" s="15">
        <v>20</v>
      </c>
      <c r="L247" s="15">
        <v>4</v>
      </c>
      <c r="M247" s="84">
        <v>23.65</v>
      </c>
      <c r="N247" s="73">
        <v>24</v>
      </c>
      <c r="O247" s="64">
        <v>3000</v>
      </c>
      <c r="P247" s="65">
        <f>Table224523689101112131415161718192021222423456789101112131415161718192021222325262728293031323334[[#This Row],[PEMBULATAN]]*O247</f>
        <v>72000</v>
      </c>
    </row>
    <row r="248" spans="1:16" ht="39" customHeight="1" x14ac:dyDescent="0.2">
      <c r="A248" s="94"/>
      <c r="B248" s="76"/>
      <c r="C248" s="74" t="s">
        <v>4452</v>
      </c>
      <c r="D248" s="79" t="s">
        <v>82</v>
      </c>
      <c r="E248" s="13">
        <v>44425</v>
      </c>
      <c r="F248" s="77" t="s">
        <v>4470</v>
      </c>
      <c r="G248" s="13">
        <v>44429</v>
      </c>
      <c r="H248" s="78" t="s">
        <v>4471</v>
      </c>
      <c r="I248" s="15">
        <v>110</v>
      </c>
      <c r="J248" s="15">
        <v>11</v>
      </c>
      <c r="K248" s="15">
        <v>10</v>
      </c>
      <c r="L248" s="15">
        <v>2</v>
      </c>
      <c r="M248" s="84">
        <v>3.0249999999999999</v>
      </c>
      <c r="N248" s="73">
        <v>3</v>
      </c>
      <c r="O248" s="64">
        <v>3000</v>
      </c>
      <c r="P248" s="65">
        <f>Table224523689101112131415161718192021222423456789101112131415161718192021222325262728293031323334[[#This Row],[PEMBULATAN]]*O248</f>
        <v>9000</v>
      </c>
    </row>
    <row r="249" spans="1:16" ht="39" customHeight="1" x14ac:dyDescent="0.2">
      <c r="A249" s="94"/>
      <c r="B249" s="76"/>
      <c r="C249" s="74" t="s">
        <v>4453</v>
      </c>
      <c r="D249" s="79" t="s">
        <v>82</v>
      </c>
      <c r="E249" s="13">
        <v>44425</v>
      </c>
      <c r="F249" s="77" t="s">
        <v>4470</v>
      </c>
      <c r="G249" s="13">
        <v>44429</v>
      </c>
      <c r="H249" s="78" t="s">
        <v>4471</v>
      </c>
      <c r="I249" s="15">
        <v>130</v>
      </c>
      <c r="J249" s="15">
        <v>40</v>
      </c>
      <c r="K249" s="15">
        <v>6</v>
      </c>
      <c r="L249" s="15">
        <v>7</v>
      </c>
      <c r="M249" s="84">
        <v>7.8</v>
      </c>
      <c r="N249" s="73">
        <v>8</v>
      </c>
      <c r="O249" s="64">
        <v>3000</v>
      </c>
      <c r="P249" s="65">
        <f>Table224523689101112131415161718192021222423456789101112131415161718192021222325262728293031323334[[#This Row],[PEMBULATAN]]*O249</f>
        <v>24000</v>
      </c>
    </row>
    <row r="250" spans="1:16" ht="39" customHeight="1" x14ac:dyDescent="0.2">
      <c r="A250" s="94"/>
      <c r="B250" s="76"/>
      <c r="C250" s="74" t="s">
        <v>4454</v>
      </c>
      <c r="D250" s="79" t="s">
        <v>82</v>
      </c>
      <c r="E250" s="13">
        <v>44425</v>
      </c>
      <c r="F250" s="77" t="s">
        <v>4470</v>
      </c>
      <c r="G250" s="13">
        <v>44429</v>
      </c>
      <c r="H250" s="78" t="s">
        <v>4471</v>
      </c>
      <c r="I250" s="15">
        <v>150</v>
      </c>
      <c r="J250" s="15">
        <v>15</v>
      </c>
      <c r="K250" s="15">
        <v>9</v>
      </c>
      <c r="L250" s="15">
        <v>1</v>
      </c>
      <c r="M250" s="84">
        <v>5.0625</v>
      </c>
      <c r="N250" s="73">
        <v>5</v>
      </c>
      <c r="O250" s="64">
        <v>3000</v>
      </c>
      <c r="P250" s="65">
        <f>Table224523689101112131415161718192021222423456789101112131415161718192021222325262728293031323334[[#This Row],[PEMBULATAN]]*O250</f>
        <v>15000</v>
      </c>
    </row>
    <row r="251" spans="1:16" ht="39" customHeight="1" x14ac:dyDescent="0.2">
      <c r="A251" s="94"/>
      <c r="B251" s="76"/>
      <c r="C251" s="74" t="s">
        <v>4455</v>
      </c>
      <c r="D251" s="79" t="s">
        <v>82</v>
      </c>
      <c r="E251" s="13">
        <v>44425</v>
      </c>
      <c r="F251" s="77" t="s">
        <v>4470</v>
      </c>
      <c r="G251" s="13">
        <v>44429</v>
      </c>
      <c r="H251" s="78" t="s">
        <v>4471</v>
      </c>
      <c r="I251" s="15">
        <v>123</v>
      </c>
      <c r="J251" s="15">
        <v>8</v>
      </c>
      <c r="K251" s="15">
        <v>8</v>
      </c>
      <c r="L251" s="15">
        <v>1</v>
      </c>
      <c r="M251" s="84">
        <v>1.968</v>
      </c>
      <c r="N251" s="73">
        <v>2</v>
      </c>
      <c r="O251" s="64">
        <v>3000</v>
      </c>
      <c r="P251" s="65">
        <f>Table224523689101112131415161718192021222423456789101112131415161718192021222325262728293031323334[[#This Row],[PEMBULATAN]]*O251</f>
        <v>6000</v>
      </c>
    </row>
    <row r="252" spans="1:16" ht="39" customHeight="1" x14ac:dyDescent="0.2">
      <c r="A252" s="94"/>
      <c r="B252" s="76"/>
      <c r="C252" s="74" t="s">
        <v>4456</v>
      </c>
      <c r="D252" s="79" t="s">
        <v>82</v>
      </c>
      <c r="E252" s="13">
        <v>44425</v>
      </c>
      <c r="F252" s="77" t="s">
        <v>4470</v>
      </c>
      <c r="G252" s="13">
        <v>44429</v>
      </c>
      <c r="H252" s="78" t="s">
        <v>4471</v>
      </c>
      <c r="I252" s="15">
        <v>26</v>
      </c>
      <c r="J252" s="15">
        <v>30</v>
      </c>
      <c r="K252" s="15">
        <v>50</v>
      </c>
      <c r="L252" s="15">
        <v>4</v>
      </c>
      <c r="M252" s="84">
        <v>9.75</v>
      </c>
      <c r="N252" s="73">
        <v>10</v>
      </c>
      <c r="O252" s="64">
        <v>3000</v>
      </c>
      <c r="P252" s="65">
        <f>Table224523689101112131415161718192021222423456789101112131415161718192021222325262728293031323334[[#This Row],[PEMBULATAN]]*O252</f>
        <v>30000</v>
      </c>
    </row>
    <row r="253" spans="1:16" ht="39" customHeight="1" x14ac:dyDescent="0.2">
      <c r="A253" s="94"/>
      <c r="B253" s="76"/>
      <c r="C253" s="74" t="s">
        <v>4457</v>
      </c>
      <c r="D253" s="79" t="s">
        <v>82</v>
      </c>
      <c r="E253" s="13">
        <v>44425</v>
      </c>
      <c r="F253" s="77" t="s">
        <v>4470</v>
      </c>
      <c r="G253" s="13">
        <v>44429</v>
      </c>
      <c r="H253" s="78" t="s">
        <v>4471</v>
      </c>
      <c r="I253" s="15">
        <v>65</v>
      </c>
      <c r="J253" s="15">
        <v>30</v>
      </c>
      <c r="K253" s="15">
        <v>21</v>
      </c>
      <c r="L253" s="15">
        <v>2</v>
      </c>
      <c r="M253" s="84">
        <v>10.237500000000001</v>
      </c>
      <c r="N253" s="73">
        <v>10</v>
      </c>
      <c r="O253" s="64">
        <v>3000</v>
      </c>
      <c r="P253" s="65">
        <f>Table224523689101112131415161718192021222423456789101112131415161718192021222325262728293031323334[[#This Row],[PEMBULATAN]]*O253</f>
        <v>30000</v>
      </c>
    </row>
    <row r="254" spans="1:16" ht="39" customHeight="1" x14ac:dyDescent="0.2">
      <c r="A254" s="94"/>
      <c r="B254" s="76"/>
      <c r="C254" s="74" t="s">
        <v>4458</v>
      </c>
      <c r="D254" s="79" t="s">
        <v>82</v>
      </c>
      <c r="E254" s="13">
        <v>44425</v>
      </c>
      <c r="F254" s="77" t="s">
        <v>4470</v>
      </c>
      <c r="G254" s="13">
        <v>44429</v>
      </c>
      <c r="H254" s="78" t="s">
        <v>4471</v>
      </c>
      <c r="I254" s="15">
        <v>53</v>
      </c>
      <c r="J254" s="15">
        <v>30</v>
      </c>
      <c r="K254" s="15">
        <v>40</v>
      </c>
      <c r="L254" s="15">
        <v>6</v>
      </c>
      <c r="M254" s="84">
        <v>15.9</v>
      </c>
      <c r="N254" s="73">
        <v>16</v>
      </c>
      <c r="O254" s="64">
        <v>3000</v>
      </c>
      <c r="P254" s="65">
        <f>Table224523689101112131415161718192021222423456789101112131415161718192021222325262728293031323334[[#This Row],[PEMBULATAN]]*O254</f>
        <v>48000</v>
      </c>
    </row>
    <row r="255" spans="1:16" ht="39" customHeight="1" x14ac:dyDescent="0.2">
      <c r="A255" s="94"/>
      <c r="B255" s="76"/>
      <c r="C255" s="74" t="s">
        <v>4459</v>
      </c>
      <c r="D255" s="79" t="s">
        <v>82</v>
      </c>
      <c r="E255" s="13">
        <v>44425</v>
      </c>
      <c r="F255" s="77" t="s">
        <v>4470</v>
      </c>
      <c r="G255" s="13">
        <v>44429</v>
      </c>
      <c r="H255" s="78" t="s">
        <v>4471</v>
      </c>
      <c r="I255" s="15">
        <v>40</v>
      </c>
      <c r="J255" s="15">
        <v>48</v>
      </c>
      <c r="K255" s="15">
        <v>50</v>
      </c>
      <c r="L255" s="15">
        <v>39</v>
      </c>
      <c r="M255" s="84">
        <v>24</v>
      </c>
      <c r="N255" s="73">
        <v>39</v>
      </c>
      <c r="O255" s="64">
        <v>3000</v>
      </c>
      <c r="P255" s="65">
        <f>Table224523689101112131415161718192021222423456789101112131415161718192021222325262728293031323334[[#This Row],[PEMBULATAN]]*O255</f>
        <v>117000</v>
      </c>
    </row>
    <row r="256" spans="1:16" ht="39" customHeight="1" x14ac:dyDescent="0.2">
      <c r="A256" s="94"/>
      <c r="B256" s="92"/>
      <c r="C256" s="74" t="s">
        <v>4460</v>
      </c>
      <c r="D256" s="79" t="s">
        <v>82</v>
      </c>
      <c r="E256" s="13">
        <v>44425</v>
      </c>
      <c r="F256" s="77" t="s">
        <v>4470</v>
      </c>
      <c r="G256" s="13">
        <v>44429</v>
      </c>
      <c r="H256" s="78" t="s">
        <v>4471</v>
      </c>
      <c r="I256" s="15">
        <v>41</v>
      </c>
      <c r="J256" s="15">
        <v>32</v>
      </c>
      <c r="K256" s="15">
        <v>30</v>
      </c>
      <c r="L256" s="15">
        <v>9</v>
      </c>
      <c r="M256" s="84">
        <v>9.84</v>
      </c>
      <c r="N256" s="73">
        <v>10</v>
      </c>
      <c r="O256" s="64">
        <v>3000</v>
      </c>
      <c r="P256" s="65">
        <f>Table224523689101112131415161718192021222423456789101112131415161718192021222325262728293031323334[[#This Row],[PEMBULATAN]]*O256</f>
        <v>30000</v>
      </c>
    </row>
    <row r="257" spans="1:16" ht="39" customHeight="1" x14ac:dyDescent="0.2">
      <c r="A257" s="123"/>
      <c r="B257" s="92" t="s">
        <v>4461</v>
      </c>
      <c r="C257" s="74" t="s">
        <v>4462</v>
      </c>
      <c r="D257" s="79" t="s">
        <v>82</v>
      </c>
      <c r="E257" s="13">
        <v>44425</v>
      </c>
      <c r="F257" s="77" t="s">
        <v>4470</v>
      </c>
      <c r="G257" s="13">
        <v>44429</v>
      </c>
      <c r="H257" s="78" t="s">
        <v>4471</v>
      </c>
      <c r="I257" s="15">
        <v>50</v>
      </c>
      <c r="J257" s="15">
        <v>40</v>
      </c>
      <c r="K257" s="15">
        <v>48</v>
      </c>
      <c r="L257" s="15">
        <v>6</v>
      </c>
      <c r="M257" s="84">
        <v>24</v>
      </c>
      <c r="N257" s="73">
        <v>24</v>
      </c>
      <c r="O257" s="64">
        <v>3000</v>
      </c>
      <c r="P257" s="65">
        <f>Table224523689101112131415161718192021222423456789101112131415161718192021222325262728293031323334[[#This Row],[PEMBULATAN]]*O257</f>
        <v>72000</v>
      </c>
    </row>
    <row r="258" spans="1:16" ht="39" customHeight="1" x14ac:dyDescent="0.2">
      <c r="A258" s="94"/>
      <c r="B258" s="76"/>
      <c r="C258" s="124" t="s">
        <v>4463</v>
      </c>
      <c r="D258" s="114" t="s">
        <v>82</v>
      </c>
      <c r="E258" s="115">
        <v>44425</v>
      </c>
      <c r="F258" s="116" t="s">
        <v>4470</v>
      </c>
      <c r="G258" s="115">
        <v>44429</v>
      </c>
      <c r="H258" s="117" t="s">
        <v>4471</v>
      </c>
      <c r="I258" s="118">
        <v>31</v>
      </c>
      <c r="J258" s="118">
        <v>50</v>
      </c>
      <c r="K258" s="118">
        <v>30</v>
      </c>
      <c r="L258" s="118">
        <v>7</v>
      </c>
      <c r="M258" s="119">
        <v>11.625</v>
      </c>
      <c r="N258" s="120">
        <v>12</v>
      </c>
      <c r="O258" s="121">
        <v>3000</v>
      </c>
      <c r="P258" s="122">
        <f>Table224523689101112131415161718192021222423456789101112131415161718192021222325262728293031323334[[#This Row],[PEMBULATAN]]*O258</f>
        <v>36000</v>
      </c>
    </row>
    <row r="259" spans="1:16" ht="39" customHeight="1" x14ac:dyDescent="0.2">
      <c r="A259" s="94"/>
      <c r="B259" s="76"/>
      <c r="C259" s="74" t="s">
        <v>4464</v>
      </c>
      <c r="D259" s="79" t="s">
        <v>82</v>
      </c>
      <c r="E259" s="13">
        <v>44425</v>
      </c>
      <c r="F259" s="77" t="s">
        <v>4470</v>
      </c>
      <c r="G259" s="13">
        <v>44429</v>
      </c>
      <c r="H259" s="78" t="s">
        <v>4471</v>
      </c>
      <c r="I259" s="15">
        <v>60</v>
      </c>
      <c r="J259" s="15">
        <v>50</v>
      </c>
      <c r="K259" s="15">
        <v>30</v>
      </c>
      <c r="L259" s="15">
        <v>22</v>
      </c>
      <c r="M259" s="84">
        <v>22.5</v>
      </c>
      <c r="N259" s="73">
        <v>23</v>
      </c>
      <c r="O259" s="64">
        <v>3000</v>
      </c>
      <c r="P259" s="65">
        <f>Table224523689101112131415161718192021222423456789101112131415161718192021222325262728293031323334[[#This Row],[PEMBULATAN]]*O259</f>
        <v>69000</v>
      </c>
    </row>
    <row r="260" spans="1:16" ht="39" customHeight="1" x14ac:dyDescent="0.2">
      <c r="A260" s="94"/>
      <c r="B260" s="76"/>
      <c r="C260" s="74" t="s">
        <v>4465</v>
      </c>
      <c r="D260" s="79" t="s">
        <v>82</v>
      </c>
      <c r="E260" s="13">
        <v>44425</v>
      </c>
      <c r="F260" s="77" t="s">
        <v>4470</v>
      </c>
      <c r="G260" s="13">
        <v>44429</v>
      </c>
      <c r="H260" s="78" t="s">
        <v>4471</v>
      </c>
      <c r="I260" s="15">
        <v>60</v>
      </c>
      <c r="J260" s="15">
        <v>50</v>
      </c>
      <c r="K260" s="15">
        <v>21</v>
      </c>
      <c r="L260" s="15">
        <v>19</v>
      </c>
      <c r="M260" s="84">
        <v>15.75</v>
      </c>
      <c r="N260" s="73">
        <v>19</v>
      </c>
      <c r="O260" s="64">
        <v>3000</v>
      </c>
      <c r="P260" s="65">
        <f>Table224523689101112131415161718192021222423456789101112131415161718192021222325262728293031323334[[#This Row],[PEMBULATAN]]*O260</f>
        <v>57000</v>
      </c>
    </row>
    <row r="261" spans="1:16" ht="39" customHeight="1" x14ac:dyDescent="0.2">
      <c r="A261" s="94"/>
      <c r="B261" s="76"/>
      <c r="C261" s="74" t="s">
        <v>4466</v>
      </c>
      <c r="D261" s="79" t="s">
        <v>82</v>
      </c>
      <c r="E261" s="13">
        <v>44425</v>
      </c>
      <c r="F261" s="77" t="s">
        <v>4470</v>
      </c>
      <c r="G261" s="13">
        <v>44429</v>
      </c>
      <c r="H261" s="78" t="s">
        <v>4471</v>
      </c>
      <c r="I261" s="15">
        <v>22</v>
      </c>
      <c r="J261" s="15">
        <v>37</v>
      </c>
      <c r="K261" s="15">
        <v>43</v>
      </c>
      <c r="L261" s="15">
        <v>6</v>
      </c>
      <c r="M261" s="84">
        <v>8.7505000000000006</v>
      </c>
      <c r="N261" s="73">
        <v>9</v>
      </c>
      <c r="O261" s="64">
        <v>3000</v>
      </c>
      <c r="P261" s="65">
        <f>Table224523689101112131415161718192021222423456789101112131415161718192021222325262728293031323334[[#This Row],[PEMBULATAN]]*O261</f>
        <v>27000</v>
      </c>
    </row>
    <row r="262" spans="1:16" ht="39" customHeight="1" x14ac:dyDescent="0.2">
      <c r="A262" s="94"/>
      <c r="B262" s="76"/>
      <c r="C262" s="74" t="s">
        <v>4467</v>
      </c>
      <c r="D262" s="79" t="s">
        <v>82</v>
      </c>
      <c r="E262" s="13">
        <v>44425</v>
      </c>
      <c r="F262" s="77" t="s">
        <v>4470</v>
      </c>
      <c r="G262" s="13">
        <v>44429</v>
      </c>
      <c r="H262" s="78" t="s">
        <v>4471</v>
      </c>
      <c r="I262" s="15">
        <v>76</v>
      </c>
      <c r="J262" s="15">
        <v>50</v>
      </c>
      <c r="K262" s="15">
        <v>35</v>
      </c>
      <c r="L262" s="15">
        <v>32</v>
      </c>
      <c r="M262" s="84">
        <v>33.25</v>
      </c>
      <c r="N262" s="73">
        <v>33</v>
      </c>
      <c r="O262" s="64">
        <v>3000</v>
      </c>
      <c r="P262" s="65">
        <f>Table224523689101112131415161718192021222423456789101112131415161718192021222325262728293031323334[[#This Row],[PEMBULATAN]]*O262</f>
        <v>99000</v>
      </c>
    </row>
    <row r="263" spans="1:16" ht="39" customHeight="1" x14ac:dyDescent="0.2">
      <c r="A263" s="94"/>
      <c r="B263" s="76"/>
      <c r="C263" s="74" t="s">
        <v>4468</v>
      </c>
      <c r="D263" s="79" t="s">
        <v>82</v>
      </c>
      <c r="E263" s="13">
        <v>44425</v>
      </c>
      <c r="F263" s="77" t="s">
        <v>4470</v>
      </c>
      <c r="G263" s="13">
        <v>44429</v>
      </c>
      <c r="H263" s="78" t="s">
        <v>4471</v>
      </c>
      <c r="I263" s="15">
        <v>63</v>
      </c>
      <c r="J263" s="15">
        <v>54</v>
      </c>
      <c r="K263" s="15">
        <v>39</v>
      </c>
      <c r="L263" s="15">
        <v>25</v>
      </c>
      <c r="M263" s="84">
        <v>33.169499999999999</v>
      </c>
      <c r="N263" s="73">
        <v>33</v>
      </c>
      <c r="O263" s="64">
        <v>3000</v>
      </c>
      <c r="P263" s="65">
        <f>Table224523689101112131415161718192021222423456789101112131415161718192021222325262728293031323334[[#This Row],[PEMBULATAN]]*O263</f>
        <v>99000</v>
      </c>
    </row>
    <row r="264" spans="1:16" ht="39" customHeight="1" x14ac:dyDescent="0.2">
      <c r="A264" s="94"/>
      <c r="B264" s="76"/>
      <c r="C264" s="74" t="s">
        <v>4469</v>
      </c>
      <c r="D264" s="79" t="s">
        <v>82</v>
      </c>
      <c r="E264" s="13">
        <v>44425</v>
      </c>
      <c r="F264" s="77" t="s">
        <v>4470</v>
      </c>
      <c r="G264" s="13">
        <v>44429</v>
      </c>
      <c r="H264" s="78" t="s">
        <v>4471</v>
      </c>
      <c r="I264" s="15">
        <v>53</v>
      </c>
      <c r="J264" s="15">
        <v>39</v>
      </c>
      <c r="K264" s="15">
        <v>49</v>
      </c>
      <c r="L264" s="15">
        <v>15</v>
      </c>
      <c r="M264" s="84">
        <v>25.32075</v>
      </c>
      <c r="N264" s="73">
        <v>26</v>
      </c>
      <c r="O264" s="64">
        <v>3000</v>
      </c>
      <c r="P264" s="65">
        <f>Table224523689101112131415161718192021222423456789101112131415161718192021222325262728293031323334[[#This Row],[PEMBULATAN]]*O264</f>
        <v>78000</v>
      </c>
    </row>
    <row r="265" spans="1:16" ht="22.5" customHeight="1" x14ac:dyDescent="0.2">
      <c r="A265" s="144" t="s">
        <v>33</v>
      </c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6"/>
      <c r="M265" s="80">
        <f>SUBTOTAL(109,Table224523689101112131415161718192021222423456789101112131415161718192021222325262728293031323334[KG VOLUME])</f>
        <v>6459.5197499999949</v>
      </c>
      <c r="N265" s="68">
        <f>SUM(N3:N264)</f>
        <v>6744</v>
      </c>
      <c r="O265" s="147">
        <f>SUM(P3:P264)</f>
        <v>20232000</v>
      </c>
      <c r="P265" s="148"/>
    </row>
    <row r="266" spans="1:16" ht="22.5" customHeight="1" x14ac:dyDescent="0.2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6"/>
      <c r="N266" s="88" t="s">
        <v>54</v>
      </c>
      <c r="O266" s="87"/>
      <c r="P266" s="87">
        <f>O265*10%</f>
        <v>2023200</v>
      </c>
    </row>
    <row r="267" spans="1:16" x14ac:dyDescent="0.2">
      <c r="A267" s="11"/>
      <c r="B267" s="56" t="s">
        <v>47</v>
      </c>
      <c r="C267" s="55"/>
      <c r="D267" s="57" t="s">
        <v>48</v>
      </c>
      <c r="H267" s="63"/>
      <c r="N267" s="62" t="s">
        <v>34</v>
      </c>
      <c r="P267" s="69">
        <f>O265*1%</f>
        <v>202320</v>
      </c>
    </row>
    <row r="268" spans="1:16" x14ac:dyDescent="0.2">
      <c r="A268" s="11"/>
      <c r="H268" s="63"/>
      <c r="N268" s="62" t="s">
        <v>35</v>
      </c>
      <c r="P268" s="71">
        <v>0</v>
      </c>
    </row>
    <row r="269" spans="1:16" ht="15.75" thickBot="1" x14ac:dyDescent="0.25">
      <c r="A269" s="11"/>
      <c r="H269" s="63"/>
      <c r="N269" s="62" t="s">
        <v>36</v>
      </c>
      <c r="P269" s="71">
        <v>0</v>
      </c>
    </row>
    <row r="270" spans="1:16" x14ac:dyDescent="0.2">
      <c r="A270" s="11"/>
      <c r="H270" s="63"/>
      <c r="N270" s="66" t="s">
        <v>37</v>
      </c>
      <c r="O270" s="67"/>
      <c r="P270" s="70">
        <f>O265-P266+P267</f>
        <v>18411120</v>
      </c>
    </row>
    <row r="271" spans="1:16" x14ac:dyDescent="0.2">
      <c r="B271" s="56"/>
      <c r="C271" s="55"/>
      <c r="D271" s="57"/>
    </row>
    <row r="273" spans="1:16" x14ac:dyDescent="0.2">
      <c r="A273" s="11"/>
      <c r="H273" s="63"/>
      <c r="P273" s="72"/>
    </row>
    <row r="274" spans="1:16" x14ac:dyDescent="0.2">
      <c r="A274" s="11"/>
      <c r="H274" s="63"/>
      <c r="O274" s="58"/>
      <c r="P274" s="72"/>
    </row>
    <row r="275" spans="1:16" s="3" customFormat="1" x14ac:dyDescent="0.25">
      <c r="A275" s="11"/>
      <c r="B275" s="2"/>
      <c r="C275" s="2"/>
      <c r="E275" s="12"/>
      <c r="H275" s="63"/>
      <c r="N275" s="14"/>
      <c r="O275" s="14"/>
      <c r="P275" s="14"/>
    </row>
    <row r="276" spans="1:16" s="3" customFormat="1" x14ac:dyDescent="0.25">
      <c r="A276" s="11"/>
      <c r="B276" s="2"/>
      <c r="C276" s="2"/>
      <c r="E276" s="12"/>
      <c r="H276" s="63"/>
      <c r="N276" s="14"/>
      <c r="O276" s="14"/>
      <c r="P276" s="14"/>
    </row>
    <row r="277" spans="1:16" s="3" customFormat="1" x14ac:dyDescent="0.25">
      <c r="A277" s="11"/>
      <c r="B277" s="2"/>
      <c r="C277" s="2"/>
      <c r="E277" s="12"/>
      <c r="H277" s="63"/>
      <c r="N277" s="14"/>
      <c r="O277" s="14"/>
      <c r="P277" s="14"/>
    </row>
    <row r="278" spans="1:16" s="3" customFormat="1" x14ac:dyDescent="0.25">
      <c r="A278" s="11"/>
      <c r="B278" s="2"/>
      <c r="C278" s="2"/>
      <c r="E278" s="12"/>
      <c r="H278" s="63"/>
      <c r="N278" s="14"/>
      <c r="O278" s="14"/>
      <c r="P278" s="14"/>
    </row>
    <row r="279" spans="1:16" s="3" customFormat="1" x14ac:dyDescent="0.25">
      <c r="A279" s="11"/>
      <c r="B279" s="2"/>
      <c r="C279" s="2"/>
      <c r="E279" s="12"/>
      <c r="H279" s="63"/>
      <c r="N279" s="14"/>
      <c r="O279" s="14"/>
      <c r="P279" s="14"/>
    </row>
    <row r="280" spans="1:16" s="3" customFormat="1" x14ac:dyDescent="0.25">
      <c r="A280" s="11"/>
      <c r="B280" s="2"/>
      <c r="C280" s="2"/>
      <c r="E280" s="12"/>
      <c r="H280" s="63"/>
      <c r="N280" s="14"/>
      <c r="O280" s="14"/>
      <c r="P280" s="14"/>
    </row>
    <row r="281" spans="1:16" s="3" customFormat="1" x14ac:dyDescent="0.25">
      <c r="A281" s="11"/>
      <c r="B281" s="2"/>
      <c r="C281" s="2"/>
      <c r="E281" s="12"/>
      <c r="H281" s="63"/>
      <c r="N281" s="14"/>
      <c r="O281" s="14"/>
      <c r="P281" s="14"/>
    </row>
    <row r="282" spans="1:16" s="3" customFormat="1" x14ac:dyDescent="0.25">
      <c r="A282" s="11"/>
      <c r="B282" s="2"/>
      <c r="C282" s="2"/>
      <c r="E282" s="12"/>
      <c r="H282" s="63"/>
      <c r="N282" s="14"/>
      <c r="O282" s="14"/>
      <c r="P282" s="14"/>
    </row>
    <row r="283" spans="1:16" s="3" customFormat="1" x14ac:dyDescent="0.25">
      <c r="A283" s="11"/>
      <c r="B283" s="2"/>
      <c r="C283" s="2"/>
      <c r="E283" s="12"/>
      <c r="H283" s="63"/>
      <c r="N283" s="14"/>
      <c r="O283" s="14"/>
      <c r="P283" s="14"/>
    </row>
    <row r="284" spans="1:16" s="3" customFormat="1" x14ac:dyDescent="0.25">
      <c r="A284" s="11"/>
      <c r="B284" s="2"/>
      <c r="C284" s="2"/>
      <c r="E284" s="12"/>
      <c r="H284" s="63"/>
      <c r="N284" s="14"/>
      <c r="O284" s="14"/>
      <c r="P284" s="14"/>
    </row>
    <row r="285" spans="1:16" s="3" customFormat="1" x14ac:dyDescent="0.25">
      <c r="A285" s="11"/>
      <c r="B285" s="2"/>
      <c r="C285" s="2"/>
      <c r="E285" s="12"/>
      <c r="H285" s="63"/>
      <c r="N285" s="14"/>
      <c r="O285" s="14"/>
      <c r="P285" s="14"/>
    </row>
    <row r="286" spans="1:16" s="3" customFormat="1" x14ac:dyDescent="0.25">
      <c r="A286" s="11"/>
      <c r="B286" s="2"/>
      <c r="C286" s="2"/>
      <c r="E286" s="12"/>
      <c r="H286" s="63"/>
      <c r="N286" s="14"/>
      <c r="O286" s="14"/>
      <c r="P286" s="14"/>
    </row>
  </sheetData>
  <mergeCells count="3">
    <mergeCell ref="A3:A4"/>
    <mergeCell ref="A265:L265"/>
    <mergeCell ref="O265:P265"/>
  </mergeCells>
  <conditionalFormatting sqref="B3">
    <cfRule type="duplicateValues" dxfId="66" priority="2"/>
  </conditionalFormatting>
  <conditionalFormatting sqref="B4:B264">
    <cfRule type="duplicateValues" dxfId="65" priority="8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activeCell="E54" sqref="E54"/>
      <selection pane="topRight" activeCell="E54" sqref="E54"/>
      <selection pane="bottomLeft" activeCell="E54" sqref="E54"/>
      <selection pane="bottomRight" activeCell="H12" sqref="H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0.140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07" t="s">
        <v>5106</v>
      </c>
      <c r="B3" s="75" t="s">
        <v>4204</v>
      </c>
      <c r="C3" s="9" t="s">
        <v>4205</v>
      </c>
      <c r="D3" s="77" t="s">
        <v>198</v>
      </c>
      <c r="E3" s="13">
        <v>44426</v>
      </c>
      <c r="F3" s="77" t="s">
        <v>3181</v>
      </c>
      <c r="G3" s="13">
        <v>44428</v>
      </c>
      <c r="H3" s="10" t="s">
        <v>3182</v>
      </c>
      <c r="I3" s="1">
        <v>102</v>
      </c>
      <c r="J3" s="1">
        <v>78</v>
      </c>
      <c r="K3" s="1">
        <v>30</v>
      </c>
      <c r="L3" s="1">
        <v>11</v>
      </c>
      <c r="M3" s="83">
        <v>59.67</v>
      </c>
      <c r="N3" s="8">
        <v>60</v>
      </c>
      <c r="O3" s="64">
        <v>3000</v>
      </c>
      <c r="P3" s="65">
        <f>Table2245236891011121314151617181920212224234567891011121314151617181920212223252627282930313233[[#This Row],[PEMBULATAN]]*O3</f>
        <v>180000</v>
      </c>
    </row>
    <row r="4" spans="1:16" ht="22.5" customHeight="1" x14ac:dyDescent="0.2">
      <c r="A4" s="144" t="s">
        <v>33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6"/>
      <c r="M4" s="80">
        <f>SUBTOTAL(109,Table2245236891011121314151617181920212224234567891011121314151617181920212223252627282930313233[KG VOLUME])</f>
        <v>59.67</v>
      </c>
      <c r="N4" s="68">
        <f>SUM(N3:N3)</f>
        <v>60</v>
      </c>
      <c r="O4" s="147">
        <f>SUM(P3:P3)</f>
        <v>180000</v>
      </c>
      <c r="P4" s="148"/>
    </row>
    <row r="5" spans="1:16" ht="22.5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6"/>
      <c r="N5" s="88" t="s">
        <v>54</v>
      </c>
      <c r="O5" s="87"/>
      <c r="P5" s="87">
        <f>O4*10%</f>
        <v>18000</v>
      </c>
    </row>
    <row r="6" spans="1:16" x14ac:dyDescent="0.2">
      <c r="A6" s="11"/>
      <c r="B6" s="56" t="s">
        <v>47</v>
      </c>
      <c r="C6" s="55"/>
      <c r="D6" s="57" t="s">
        <v>48</v>
      </c>
      <c r="H6" s="63"/>
      <c r="N6" s="62" t="s">
        <v>34</v>
      </c>
      <c r="P6" s="69">
        <f>O4*1%</f>
        <v>1800</v>
      </c>
    </row>
    <row r="7" spans="1:16" x14ac:dyDescent="0.2">
      <c r="A7" s="11"/>
      <c r="H7" s="63"/>
      <c r="N7" s="62" t="s">
        <v>35</v>
      </c>
      <c r="P7" s="71">
        <v>0</v>
      </c>
    </row>
    <row r="8" spans="1:16" ht="15.75" thickBot="1" x14ac:dyDescent="0.25">
      <c r="A8" s="11"/>
      <c r="H8" s="63"/>
      <c r="N8" s="62" t="s">
        <v>36</v>
      </c>
      <c r="P8" s="71">
        <v>0</v>
      </c>
    </row>
    <row r="9" spans="1:16" x14ac:dyDescent="0.2">
      <c r="A9" s="11"/>
      <c r="H9" s="63"/>
      <c r="N9" s="66" t="s">
        <v>37</v>
      </c>
      <c r="O9" s="67"/>
      <c r="P9" s="70">
        <f>O4-P5+P6</f>
        <v>163800</v>
      </c>
    </row>
    <row r="10" spans="1:16" x14ac:dyDescent="0.2">
      <c r="B10" s="56"/>
      <c r="C10" s="55"/>
      <c r="D10" s="57"/>
    </row>
    <row r="12" spans="1:16" x14ac:dyDescent="0.2">
      <c r="A12" s="11"/>
      <c r="H12" s="63"/>
      <c r="P12" s="72"/>
    </row>
    <row r="13" spans="1:16" x14ac:dyDescent="0.2">
      <c r="A13" s="11"/>
      <c r="H13" s="63"/>
      <c r="O13" s="58"/>
      <c r="P13" s="72"/>
    </row>
    <row r="14" spans="1:16" s="3" customFormat="1" x14ac:dyDescent="0.25">
      <c r="A14" s="11"/>
      <c r="B14" s="2"/>
      <c r="C14" s="2"/>
      <c r="E14" s="12"/>
      <c r="H14" s="63"/>
      <c r="N14" s="14"/>
      <c r="O14" s="14"/>
      <c r="P14" s="14"/>
    </row>
    <row r="15" spans="1:16" s="3" customFormat="1" x14ac:dyDescent="0.25">
      <c r="A15" s="11"/>
      <c r="B15" s="2"/>
      <c r="C15" s="2"/>
      <c r="E15" s="12"/>
      <c r="H15" s="63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3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3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3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3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3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3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3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3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3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3"/>
      <c r="N25" s="14"/>
      <c r="O25" s="14"/>
      <c r="P25" s="14"/>
    </row>
  </sheetData>
  <mergeCells count="2">
    <mergeCell ref="A4:L4"/>
    <mergeCell ref="O4:P4"/>
  </mergeCells>
  <conditionalFormatting sqref="B3">
    <cfRule type="duplicateValues" dxfId="49" priority="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70"/>
  <sheetViews>
    <sheetView zoomScale="110" zoomScaleNormal="110" workbookViewId="0">
      <pane xSplit="3" ySplit="2" topLeftCell="D3" activePane="bottomRight" state="frozen"/>
      <selection activeCell="N482" sqref="N482"/>
      <selection pane="topRight" activeCell="N482" sqref="N482"/>
      <selection pane="bottomLeft" activeCell="N482" sqref="N482"/>
      <selection pane="bottomRight" activeCell="F17" sqref="F1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5107</v>
      </c>
      <c r="B3" s="75" t="s">
        <v>4472</v>
      </c>
      <c r="C3" s="9" t="s">
        <v>4473</v>
      </c>
      <c r="D3" s="77" t="s">
        <v>82</v>
      </c>
      <c r="E3" s="13">
        <v>44426</v>
      </c>
      <c r="F3" s="77" t="s">
        <v>4470</v>
      </c>
      <c r="G3" s="13">
        <v>44429</v>
      </c>
      <c r="H3" s="10" t="s">
        <v>4471</v>
      </c>
      <c r="I3" s="1">
        <v>70</v>
      </c>
      <c r="J3" s="1">
        <v>58</v>
      </c>
      <c r="K3" s="1">
        <v>30</v>
      </c>
      <c r="L3" s="1">
        <v>6</v>
      </c>
      <c r="M3" s="83">
        <v>30.45</v>
      </c>
      <c r="N3" s="8">
        <v>31</v>
      </c>
      <c r="O3" s="64">
        <v>3000</v>
      </c>
      <c r="P3" s="65">
        <f>Table22452368910111213141516171819202122242345678910111213141516171819202122232526272829303132333435[[#This Row],[PEMBULATAN]]*O3</f>
        <v>93000</v>
      </c>
    </row>
    <row r="4" spans="1:16" ht="39" customHeight="1" x14ac:dyDescent="0.2">
      <c r="A4" s="143"/>
      <c r="B4" s="76"/>
      <c r="C4" s="9" t="s">
        <v>4474</v>
      </c>
      <c r="D4" s="77" t="s">
        <v>82</v>
      </c>
      <c r="E4" s="13">
        <v>44426</v>
      </c>
      <c r="F4" s="77" t="s">
        <v>4470</v>
      </c>
      <c r="G4" s="13">
        <v>44429</v>
      </c>
      <c r="H4" s="10" t="s">
        <v>4471</v>
      </c>
      <c r="I4" s="1">
        <v>50</v>
      </c>
      <c r="J4" s="1">
        <v>42</v>
      </c>
      <c r="K4" s="1">
        <v>20</v>
      </c>
      <c r="L4" s="1">
        <v>8</v>
      </c>
      <c r="M4" s="83">
        <v>10.5</v>
      </c>
      <c r="N4" s="8">
        <v>11</v>
      </c>
      <c r="O4" s="64">
        <v>3000</v>
      </c>
      <c r="P4" s="65">
        <f>Table22452368910111213141516171819202122242345678910111213141516171819202122232526272829303132333435[[#This Row],[PEMBULATAN]]*O4</f>
        <v>33000</v>
      </c>
    </row>
    <row r="5" spans="1:16" ht="39" customHeight="1" x14ac:dyDescent="0.2">
      <c r="A5" s="94"/>
      <c r="B5" s="76"/>
      <c r="C5" s="90" t="s">
        <v>4475</v>
      </c>
      <c r="D5" s="79" t="s">
        <v>82</v>
      </c>
      <c r="E5" s="13">
        <v>44426</v>
      </c>
      <c r="F5" s="77" t="s">
        <v>4470</v>
      </c>
      <c r="G5" s="13">
        <v>44429</v>
      </c>
      <c r="H5" s="78" t="s">
        <v>4471</v>
      </c>
      <c r="I5" s="15">
        <v>54</v>
      </c>
      <c r="J5" s="15">
        <v>46</v>
      </c>
      <c r="K5" s="15">
        <v>23</v>
      </c>
      <c r="L5" s="15">
        <v>11</v>
      </c>
      <c r="M5" s="84">
        <v>14.282999999999999</v>
      </c>
      <c r="N5" s="73">
        <v>14</v>
      </c>
      <c r="O5" s="64">
        <v>3000</v>
      </c>
      <c r="P5" s="65">
        <f>Table22452368910111213141516171819202122242345678910111213141516171819202122232526272829303132333435[[#This Row],[PEMBULATAN]]*O5</f>
        <v>42000</v>
      </c>
    </row>
    <row r="6" spans="1:16" ht="39" customHeight="1" x14ac:dyDescent="0.2">
      <c r="A6" s="94"/>
      <c r="B6" s="76"/>
      <c r="C6" s="90" t="s">
        <v>4476</v>
      </c>
      <c r="D6" s="79" t="s">
        <v>82</v>
      </c>
      <c r="E6" s="13">
        <v>44426</v>
      </c>
      <c r="F6" s="77" t="s">
        <v>4470</v>
      </c>
      <c r="G6" s="13">
        <v>44429</v>
      </c>
      <c r="H6" s="78" t="s">
        <v>4471</v>
      </c>
      <c r="I6" s="15">
        <v>40</v>
      </c>
      <c r="J6" s="15">
        <v>35</v>
      </c>
      <c r="K6" s="15">
        <v>20</v>
      </c>
      <c r="L6" s="15">
        <v>2</v>
      </c>
      <c r="M6" s="84">
        <v>7</v>
      </c>
      <c r="N6" s="73">
        <v>7</v>
      </c>
      <c r="O6" s="64">
        <v>3000</v>
      </c>
      <c r="P6" s="65">
        <f>Table22452368910111213141516171819202122242345678910111213141516171819202122232526272829303132333435[[#This Row],[PEMBULATAN]]*O6</f>
        <v>21000</v>
      </c>
    </row>
    <row r="7" spans="1:16" ht="39" customHeight="1" x14ac:dyDescent="0.2">
      <c r="A7" s="94"/>
      <c r="B7" s="76"/>
      <c r="C7" s="90" t="s">
        <v>4477</v>
      </c>
      <c r="D7" s="79" t="s">
        <v>82</v>
      </c>
      <c r="E7" s="13">
        <v>44426</v>
      </c>
      <c r="F7" s="77" t="s">
        <v>4470</v>
      </c>
      <c r="G7" s="13">
        <v>44429</v>
      </c>
      <c r="H7" s="78" t="s">
        <v>4471</v>
      </c>
      <c r="I7" s="15">
        <v>60</v>
      </c>
      <c r="J7" s="15">
        <v>40</v>
      </c>
      <c r="K7" s="15">
        <v>10</v>
      </c>
      <c r="L7" s="15">
        <v>3</v>
      </c>
      <c r="M7" s="84">
        <v>6</v>
      </c>
      <c r="N7" s="73">
        <v>6</v>
      </c>
      <c r="O7" s="64">
        <v>3000</v>
      </c>
      <c r="P7" s="65">
        <f>Table22452368910111213141516171819202122242345678910111213141516171819202122232526272829303132333435[[#This Row],[PEMBULATAN]]*O7</f>
        <v>18000</v>
      </c>
    </row>
    <row r="8" spans="1:16" ht="39" customHeight="1" x14ac:dyDescent="0.2">
      <c r="A8" s="94"/>
      <c r="B8" s="76"/>
      <c r="C8" s="90" t="s">
        <v>4478</v>
      </c>
      <c r="D8" s="79" t="s">
        <v>82</v>
      </c>
      <c r="E8" s="13">
        <v>44426</v>
      </c>
      <c r="F8" s="77" t="s">
        <v>4470</v>
      </c>
      <c r="G8" s="13">
        <v>44429</v>
      </c>
      <c r="H8" s="78" t="s">
        <v>4471</v>
      </c>
      <c r="I8" s="15">
        <v>103</v>
      </c>
      <c r="J8" s="15">
        <v>56</v>
      </c>
      <c r="K8" s="15">
        <v>37</v>
      </c>
      <c r="L8" s="15">
        <v>23</v>
      </c>
      <c r="M8" s="84">
        <v>53.353999999999999</v>
      </c>
      <c r="N8" s="73">
        <v>54</v>
      </c>
      <c r="O8" s="64">
        <v>3000</v>
      </c>
      <c r="P8" s="65">
        <f>Table22452368910111213141516171819202122242345678910111213141516171819202122232526272829303132333435[[#This Row],[PEMBULATAN]]*O8</f>
        <v>162000</v>
      </c>
    </row>
    <row r="9" spans="1:16" ht="39" customHeight="1" x14ac:dyDescent="0.2">
      <c r="A9" s="94"/>
      <c r="B9" s="76"/>
      <c r="C9" s="90" t="s">
        <v>4479</v>
      </c>
      <c r="D9" s="79" t="s">
        <v>82</v>
      </c>
      <c r="E9" s="13">
        <v>44426</v>
      </c>
      <c r="F9" s="77" t="s">
        <v>4470</v>
      </c>
      <c r="G9" s="13">
        <v>44429</v>
      </c>
      <c r="H9" s="78" t="s">
        <v>4471</v>
      </c>
      <c r="I9" s="15">
        <v>62</v>
      </c>
      <c r="J9" s="15">
        <v>60</v>
      </c>
      <c r="K9" s="15">
        <v>20</v>
      </c>
      <c r="L9" s="15">
        <v>7</v>
      </c>
      <c r="M9" s="84">
        <v>18.600000000000001</v>
      </c>
      <c r="N9" s="73">
        <v>19</v>
      </c>
      <c r="O9" s="64">
        <v>3000</v>
      </c>
      <c r="P9" s="65">
        <f>Table22452368910111213141516171819202122242345678910111213141516171819202122232526272829303132333435[[#This Row],[PEMBULATAN]]*O9</f>
        <v>57000</v>
      </c>
    </row>
    <row r="10" spans="1:16" ht="39" customHeight="1" x14ac:dyDescent="0.2">
      <c r="A10" s="94"/>
      <c r="B10" s="76"/>
      <c r="C10" s="90" t="s">
        <v>4480</v>
      </c>
      <c r="D10" s="79" t="s">
        <v>82</v>
      </c>
      <c r="E10" s="13">
        <v>44426</v>
      </c>
      <c r="F10" s="77" t="s">
        <v>4470</v>
      </c>
      <c r="G10" s="13">
        <v>44429</v>
      </c>
      <c r="H10" s="78" t="s">
        <v>4471</v>
      </c>
      <c r="I10" s="15">
        <v>62</v>
      </c>
      <c r="J10" s="15">
        <v>44</v>
      </c>
      <c r="K10" s="15">
        <v>20</v>
      </c>
      <c r="L10" s="15">
        <v>6</v>
      </c>
      <c r="M10" s="84">
        <v>13.64</v>
      </c>
      <c r="N10" s="73">
        <v>14</v>
      </c>
      <c r="O10" s="64">
        <v>3000</v>
      </c>
      <c r="P10" s="65">
        <f>Table22452368910111213141516171819202122242345678910111213141516171819202122232526272829303132333435[[#This Row],[PEMBULATAN]]*O10</f>
        <v>42000</v>
      </c>
    </row>
    <row r="11" spans="1:16" ht="39" customHeight="1" x14ac:dyDescent="0.2">
      <c r="A11" s="94"/>
      <c r="B11" s="76"/>
      <c r="C11" s="90" t="s">
        <v>4481</v>
      </c>
      <c r="D11" s="79" t="s">
        <v>82</v>
      </c>
      <c r="E11" s="13">
        <v>44426</v>
      </c>
      <c r="F11" s="77" t="s">
        <v>4470</v>
      </c>
      <c r="G11" s="13">
        <v>44429</v>
      </c>
      <c r="H11" s="78" t="s">
        <v>4471</v>
      </c>
      <c r="I11" s="15">
        <v>90</v>
      </c>
      <c r="J11" s="15">
        <v>58</v>
      </c>
      <c r="K11" s="15">
        <v>30</v>
      </c>
      <c r="L11" s="15">
        <v>5</v>
      </c>
      <c r="M11" s="84">
        <v>39.15</v>
      </c>
      <c r="N11" s="73">
        <v>39</v>
      </c>
      <c r="O11" s="64">
        <v>3000</v>
      </c>
      <c r="P11" s="65">
        <f>Table22452368910111213141516171819202122242345678910111213141516171819202122232526272829303132333435[[#This Row],[PEMBULATAN]]*O11</f>
        <v>117000</v>
      </c>
    </row>
    <row r="12" spans="1:16" ht="39" customHeight="1" x14ac:dyDescent="0.2">
      <c r="A12" s="94"/>
      <c r="B12" s="76"/>
      <c r="C12" s="90" t="s">
        <v>4482</v>
      </c>
      <c r="D12" s="79" t="s">
        <v>82</v>
      </c>
      <c r="E12" s="13">
        <v>44426</v>
      </c>
      <c r="F12" s="77" t="s">
        <v>4470</v>
      </c>
      <c r="G12" s="13">
        <v>44429</v>
      </c>
      <c r="H12" s="78" t="s">
        <v>4471</v>
      </c>
      <c r="I12" s="15">
        <v>46</v>
      </c>
      <c r="J12" s="15">
        <v>60</v>
      </c>
      <c r="K12" s="15">
        <v>20</v>
      </c>
      <c r="L12" s="15">
        <v>4</v>
      </c>
      <c r="M12" s="84">
        <v>13.8</v>
      </c>
      <c r="N12" s="73">
        <v>14</v>
      </c>
      <c r="O12" s="64">
        <v>3000</v>
      </c>
      <c r="P12" s="65">
        <f>Table22452368910111213141516171819202122242345678910111213141516171819202122232526272829303132333435[[#This Row],[PEMBULATAN]]*O12</f>
        <v>42000</v>
      </c>
    </row>
    <row r="13" spans="1:16" ht="39" customHeight="1" x14ac:dyDescent="0.2">
      <c r="A13" s="94"/>
      <c r="B13" s="76"/>
      <c r="C13" s="90" t="s">
        <v>4483</v>
      </c>
      <c r="D13" s="79" t="s">
        <v>82</v>
      </c>
      <c r="E13" s="13">
        <v>44426</v>
      </c>
      <c r="F13" s="77" t="s">
        <v>4470</v>
      </c>
      <c r="G13" s="13">
        <v>44429</v>
      </c>
      <c r="H13" s="78" t="s">
        <v>4471</v>
      </c>
      <c r="I13" s="15">
        <v>54</v>
      </c>
      <c r="J13" s="15">
        <v>40</v>
      </c>
      <c r="K13" s="15">
        <v>20</v>
      </c>
      <c r="L13" s="15">
        <v>2</v>
      </c>
      <c r="M13" s="84">
        <v>10.8</v>
      </c>
      <c r="N13" s="73">
        <v>11</v>
      </c>
      <c r="O13" s="64">
        <v>3000</v>
      </c>
      <c r="P13" s="65">
        <f>Table22452368910111213141516171819202122242345678910111213141516171819202122232526272829303132333435[[#This Row],[PEMBULATAN]]*O13</f>
        <v>33000</v>
      </c>
    </row>
    <row r="14" spans="1:16" ht="39" customHeight="1" x14ac:dyDescent="0.2">
      <c r="A14" s="94"/>
      <c r="B14" s="76"/>
      <c r="C14" s="90" t="s">
        <v>4484</v>
      </c>
      <c r="D14" s="79" t="s">
        <v>82</v>
      </c>
      <c r="E14" s="13">
        <v>44426</v>
      </c>
      <c r="F14" s="77" t="s">
        <v>4470</v>
      </c>
      <c r="G14" s="13">
        <v>44429</v>
      </c>
      <c r="H14" s="78" t="s">
        <v>4471</v>
      </c>
      <c r="I14" s="15">
        <v>80</v>
      </c>
      <c r="J14" s="15">
        <v>57</v>
      </c>
      <c r="K14" s="15">
        <v>25</v>
      </c>
      <c r="L14" s="15">
        <v>7</v>
      </c>
      <c r="M14" s="84">
        <v>28.5</v>
      </c>
      <c r="N14" s="73">
        <v>29</v>
      </c>
      <c r="O14" s="64">
        <v>3000</v>
      </c>
      <c r="P14" s="65">
        <f>Table22452368910111213141516171819202122242345678910111213141516171819202122232526272829303132333435[[#This Row],[PEMBULATAN]]*O14</f>
        <v>87000</v>
      </c>
    </row>
    <row r="15" spans="1:16" ht="39" customHeight="1" x14ac:dyDescent="0.2">
      <c r="A15" s="94"/>
      <c r="B15" s="76"/>
      <c r="C15" s="90" t="s">
        <v>4485</v>
      </c>
      <c r="D15" s="79" t="s">
        <v>82</v>
      </c>
      <c r="E15" s="13">
        <v>44426</v>
      </c>
      <c r="F15" s="77" t="s">
        <v>4470</v>
      </c>
      <c r="G15" s="13">
        <v>44429</v>
      </c>
      <c r="H15" s="78" t="s">
        <v>4471</v>
      </c>
      <c r="I15" s="15">
        <v>80</v>
      </c>
      <c r="J15" s="15">
        <v>50</v>
      </c>
      <c r="K15" s="15">
        <v>20</v>
      </c>
      <c r="L15" s="15">
        <v>9</v>
      </c>
      <c r="M15" s="84">
        <v>20</v>
      </c>
      <c r="N15" s="73">
        <v>20</v>
      </c>
      <c r="O15" s="64">
        <v>3000</v>
      </c>
      <c r="P15" s="65">
        <f>Table22452368910111213141516171819202122242345678910111213141516171819202122232526272829303132333435[[#This Row],[PEMBULATAN]]*O15</f>
        <v>60000</v>
      </c>
    </row>
    <row r="16" spans="1:16" ht="39" customHeight="1" x14ac:dyDescent="0.2">
      <c r="A16" s="94"/>
      <c r="B16" s="76"/>
      <c r="C16" s="90" t="s">
        <v>4486</v>
      </c>
      <c r="D16" s="79" t="s">
        <v>82</v>
      </c>
      <c r="E16" s="13">
        <v>44426</v>
      </c>
      <c r="F16" s="77" t="s">
        <v>4470</v>
      </c>
      <c r="G16" s="13">
        <v>44429</v>
      </c>
      <c r="H16" s="78" t="s">
        <v>4471</v>
      </c>
      <c r="I16" s="15">
        <v>102</v>
      </c>
      <c r="J16" s="15">
        <v>67</v>
      </c>
      <c r="K16" s="15">
        <v>28</v>
      </c>
      <c r="L16" s="15">
        <v>11</v>
      </c>
      <c r="M16" s="84">
        <v>47.838000000000001</v>
      </c>
      <c r="N16" s="73">
        <v>48</v>
      </c>
      <c r="O16" s="64">
        <v>3000</v>
      </c>
      <c r="P16" s="65">
        <f>Table22452368910111213141516171819202122242345678910111213141516171819202122232526272829303132333435[[#This Row],[PEMBULATAN]]*O16</f>
        <v>144000</v>
      </c>
    </row>
    <row r="17" spans="1:16" ht="39" customHeight="1" x14ac:dyDescent="0.2">
      <c r="A17" s="123"/>
      <c r="B17" s="92"/>
      <c r="C17" s="90" t="s">
        <v>4487</v>
      </c>
      <c r="D17" s="79" t="s">
        <v>82</v>
      </c>
      <c r="E17" s="13">
        <v>44426</v>
      </c>
      <c r="F17" s="77" t="s">
        <v>4470</v>
      </c>
      <c r="G17" s="13">
        <v>44429</v>
      </c>
      <c r="H17" s="78" t="s">
        <v>4471</v>
      </c>
      <c r="I17" s="15">
        <v>50</v>
      </c>
      <c r="J17" s="15">
        <v>60</v>
      </c>
      <c r="K17" s="15">
        <v>30</v>
      </c>
      <c r="L17" s="15">
        <v>4</v>
      </c>
      <c r="M17" s="84">
        <v>22.5</v>
      </c>
      <c r="N17" s="73">
        <v>23</v>
      </c>
      <c r="O17" s="64">
        <v>3000</v>
      </c>
      <c r="P17" s="65">
        <f>Table22452368910111213141516171819202122242345678910111213141516171819202122232526272829303132333435[[#This Row],[PEMBULATAN]]*O17</f>
        <v>69000</v>
      </c>
    </row>
    <row r="18" spans="1:16" ht="39" customHeight="1" x14ac:dyDescent="0.2">
      <c r="A18" s="94"/>
      <c r="B18" s="76"/>
      <c r="C18" s="113" t="s">
        <v>4488</v>
      </c>
      <c r="D18" s="114" t="s">
        <v>82</v>
      </c>
      <c r="E18" s="115">
        <v>44426</v>
      </c>
      <c r="F18" s="116" t="s">
        <v>4470</v>
      </c>
      <c r="G18" s="115">
        <v>44429</v>
      </c>
      <c r="H18" s="117" t="s">
        <v>4471</v>
      </c>
      <c r="I18" s="118">
        <v>70</v>
      </c>
      <c r="J18" s="118">
        <v>30</v>
      </c>
      <c r="K18" s="118">
        <v>25</v>
      </c>
      <c r="L18" s="118">
        <v>3</v>
      </c>
      <c r="M18" s="119">
        <v>13.125</v>
      </c>
      <c r="N18" s="120">
        <v>13</v>
      </c>
      <c r="O18" s="121">
        <v>3000</v>
      </c>
      <c r="P18" s="122">
        <f>Table22452368910111213141516171819202122242345678910111213141516171819202122232526272829303132333435[[#This Row],[PEMBULATAN]]*O18</f>
        <v>39000</v>
      </c>
    </row>
    <row r="19" spans="1:16" ht="39" customHeight="1" x14ac:dyDescent="0.2">
      <c r="A19" s="94"/>
      <c r="B19" s="76"/>
      <c r="C19" s="90" t="s">
        <v>4489</v>
      </c>
      <c r="D19" s="79" t="s">
        <v>82</v>
      </c>
      <c r="E19" s="13">
        <v>44426</v>
      </c>
      <c r="F19" s="77" t="s">
        <v>4470</v>
      </c>
      <c r="G19" s="13">
        <v>44429</v>
      </c>
      <c r="H19" s="78" t="s">
        <v>4471</v>
      </c>
      <c r="I19" s="15">
        <v>90</v>
      </c>
      <c r="J19" s="15">
        <v>60</v>
      </c>
      <c r="K19" s="15">
        <v>24</v>
      </c>
      <c r="L19" s="15">
        <v>9</v>
      </c>
      <c r="M19" s="84">
        <v>32.4</v>
      </c>
      <c r="N19" s="73">
        <v>33</v>
      </c>
      <c r="O19" s="64">
        <v>3000</v>
      </c>
      <c r="P19" s="65">
        <f>Table22452368910111213141516171819202122242345678910111213141516171819202122232526272829303132333435[[#This Row],[PEMBULATAN]]*O19</f>
        <v>99000</v>
      </c>
    </row>
    <row r="20" spans="1:16" ht="39" customHeight="1" x14ac:dyDescent="0.2">
      <c r="A20" s="94"/>
      <c r="B20" s="76"/>
      <c r="C20" s="90" t="s">
        <v>4490</v>
      </c>
      <c r="D20" s="79" t="s">
        <v>82</v>
      </c>
      <c r="E20" s="13">
        <v>44426</v>
      </c>
      <c r="F20" s="77" t="s">
        <v>4470</v>
      </c>
      <c r="G20" s="13">
        <v>44429</v>
      </c>
      <c r="H20" s="78" t="s">
        <v>4471</v>
      </c>
      <c r="I20" s="15">
        <v>84</v>
      </c>
      <c r="J20" s="15">
        <v>62</v>
      </c>
      <c r="K20" s="15">
        <v>40</v>
      </c>
      <c r="L20" s="15">
        <v>8</v>
      </c>
      <c r="M20" s="84">
        <v>52.08</v>
      </c>
      <c r="N20" s="73">
        <v>52</v>
      </c>
      <c r="O20" s="64">
        <v>3000</v>
      </c>
      <c r="P20" s="65">
        <f>Table22452368910111213141516171819202122242345678910111213141516171819202122232526272829303132333435[[#This Row],[PEMBULATAN]]*O20</f>
        <v>156000</v>
      </c>
    </row>
    <row r="21" spans="1:16" ht="39" customHeight="1" x14ac:dyDescent="0.2">
      <c r="A21" s="94"/>
      <c r="B21" s="76"/>
      <c r="C21" s="90" t="s">
        <v>4491</v>
      </c>
      <c r="D21" s="79" t="s">
        <v>82</v>
      </c>
      <c r="E21" s="13">
        <v>44426</v>
      </c>
      <c r="F21" s="77" t="s">
        <v>4470</v>
      </c>
      <c r="G21" s="13">
        <v>44429</v>
      </c>
      <c r="H21" s="78" t="s">
        <v>4471</v>
      </c>
      <c r="I21" s="15">
        <v>92</v>
      </c>
      <c r="J21" s="15">
        <v>57</v>
      </c>
      <c r="K21" s="15">
        <v>28</v>
      </c>
      <c r="L21" s="15">
        <v>7</v>
      </c>
      <c r="M21" s="84">
        <v>36.707999999999998</v>
      </c>
      <c r="N21" s="73">
        <v>37</v>
      </c>
      <c r="O21" s="64">
        <v>3000</v>
      </c>
      <c r="P21" s="65">
        <f>Table22452368910111213141516171819202122242345678910111213141516171819202122232526272829303132333435[[#This Row],[PEMBULATAN]]*O21</f>
        <v>111000</v>
      </c>
    </row>
    <row r="22" spans="1:16" ht="39" customHeight="1" x14ac:dyDescent="0.2">
      <c r="A22" s="94"/>
      <c r="B22" s="76"/>
      <c r="C22" s="90" t="s">
        <v>4492</v>
      </c>
      <c r="D22" s="79" t="s">
        <v>82</v>
      </c>
      <c r="E22" s="13">
        <v>44426</v>
      </c>
      <c r="F22" s="77" t="s">
        <v>4470</v>
      </c>
      <c r="G22" s="13">
        <v>44429</v>
      </c>
      <c r="H22" s="78" t="s">
        <v>4471</v>
      </c>
      <c r="I22" s="15">
        <v>52</v>
      </c>
      <c r="J22" s="15">
        <v>28</v>
      </c>
      <c r="K22" s="15">
        <v>14</v>
      </c>
      <c r="L22" s="15">
        <v>1</v>
      </c>
      <c r="M22" s="84">
        <v>5.0960000000000001</v>
      </c>
      <c r="N22" s="73">
        <v>5</v>
      </c>
      <c r="O22" s="64">
        <v>3000</v>
      </c>
      <c r="P22" s="65">
        <f>Table22452368910111213141516171819202122242345678910111213141516171819202122232526272829303132333435[[#This Row],[PEMBULATAN]]*O22</f>
        <v>15000</v>
      </c>
    </row>
    <row r="23" spans="1:16" ht="39" customHeight="1" x14ac:dyDescent="0.2">
      <c r="A23" s="94"/>
      <c r="B23" s="76"/>
      <c r="C23" s="90" t="s">
        <v>4493</v>
      </c>
      <c r="D23" s="79" t="s">
        <v>82</v>
      </c>
      <c r="E23" s="13">
        <v>44426</v>
      </c>
      <c r="F23" s="77" t="s">
        <v>4470</v>
      </c>
      <c r="G23" s="13">
        <v>44429</v>
      </c>
      <c r="H23" s="78" t="s">
        <v>4471</v>
      </c>
      <c r="I23" s="15">
        <v>90</v>
      </c>
      <c r="J23" s="15">
        <v>54</v>
      </c>
      <c r="K23" s="15">
        <v>28</v>
      </c>
      <c r="L23" s="15">
        <v>10</v>
      </c>
      <c r="M23" s="84">
        <v>34.020000000000003</v>
      </c>
      <c r="N23" s="73">
        <v>34</v>
      </c>
      <c r="O23" s="64">
        <v>3000</v>
      </c>
      <c r="P23" s="65">
        <f>Table22452368910111213141516171819202122242345678910111213141516171819202122232526272829303132333435[[#This Row],[PEMBULATAN]]*O23</f>
        <v>102000</v>
      </c>
    </row>
    <row r="24" spans="1:16" ht="39" customHeight="1" x14ac:dyDescent="0.2">
      <c r="A24" s="94"/>
      <c r="B24" s="76"/>
      <c r="C24" s="90" t="s">
        <v>4494</v>
      </c>
      <c r="D24" s="79" t="s">
        <v>82</v>
      </c>
      <c r="E24" s="13">
        <v>44426</v>
      </c>
      <c r="F24" s="77" t="s">
        <v>4470</v>
      </c>
      <c r="G24" s="13">
        <v>44429</v>
      </c>
      <c r="H24" s="78" t="s">
        <v>4471</v>
      </c>
      <c r="I24" s="15">
        <v>20</v>
      </c>
      <c r="J24" s="15">
        <v>16</v>
      </c>
      <c r="K24" s="15">
        <v>10</v>
      </c>
      <c r="L24" s="15">
        <v>1</v>
      </c>
      <c r="M24" s="84">
        <v>0.8</v>
      </c>
      <c r="N24" s="73">
        <v>1</v>
      </c>
      <c r="O24" s="64">
        <v>3000</v>
      </c>
      <c r="P24" s="65">
        <f>Table22452368910111213141516171819202122242345678910111213141516171819202122232526272829303132333435[[#This Row],[PEMBULATAN]]*O24</f>
        <v>3000</v>
      </c>
    </row>
    <row r="25" spans="1:16" ht="39" customHeight="1" x14ac:dyDescent="0.2">
      <c r="A25" s="94"/>
      <c r="B25" s="76"/>
      <c r="C25" s="90" t="s">
        <v>4495</v>
      </c>
      <c r="D25" s="79" t="s">
        <v>82</v>
      </c>
      <c r="E25" s="13">
        <v>44426</v>
      </c>
      <c r="F25" s="77" t="s">
        <v>4470</v>
      </c>
      <c r="G25" s="13">
        <v>44429</v>
      </c>
      <c r="H25" s="78" t="s">
        <v>4471</v>
      </c>
      <c r="I25" s="15">
        <v>62</v>
      </c>
      <c r="J25" s="15">
        <v>40</v>
      </c>
      <c r="K25" s="15">
        <v>25</v>
      </c>
      <c r="L25" s="15">
        <v>5</v>
      </c>
      <c r="M25" s="84">
        <v>15.5</v>
      </c>
      <c r="N25" s="73">
        <v>16</v>
      </c>
      <c r="O25" s="64">
        <v>3000</v>
      </c>
      <c r="P25" s="65">
        <f>Table22452368910111213141516171819202122242345678910111213141516171819202122232526272829303132333435[[#This Row],[PEMBULATAN]]*O25</f>
        <v>48000</v>
      </c>
    </row>
    <row r="26" spans="1:16" ht="39" customHeight="1" x14ac:dyDescent="0.2">
      <c r="A26" s="94"/>
      <c r="B26" s="76"/>
      <c r="C26" s="90" t="s">
        <v>4496</v>
      </c>
      <c r="D26" s="79" t="s">
        <v>82</v>
      </c>
      <c r="E26" s="13">
        <v>44426</v>
      </c>
      <c r="F26" s="77" t="s">
        <v>4470</v>
      </c>
      <c r="G26" s="13">
        <v>44429</v>
      </c>
      <c r="H26" s="78" t="s">
        <v>4471</v>
      </c>
      <c r="I26" s="15">
        <v>101</v>
      </c>
      <c r="J26" s="15">
        <v>60</v>
      </c>
      <c r="K26" s="15">
        <v>33</v>
      </c>
      <c r="L26" s="15">
        <v>20</v>
      </c>
      <c r="M26" s="84">
        <v>49.994999999999997</v>
      </c>
      <c r="N26" s="73">
        <v>50</v>
      </c>
      <c r="O26" s="64">
        <v>3000</v>
      </c>
      <c r="P26" s="65">
        <f>Table22452368910111213141516171819202122242345678910111213141516171819202122232526272829303132333435[[#This Row],[PEMBULATAN]]*O26</f>
        <v>150000</v>
      </c>
    </row>
    <row r="27" spans="1:16" ht="39" customHeight="1" x14ac:dyDescent="0.2">
      <c r="A27" s="94"/>
      <c r="B27" s="76"/>
      <c r="C27" s="90" t="s">
        <v>4497</v>
      </c>
      <c r="D27" s="79" t="s">
        <v>82</v>
      </c>
      <c r="E27" s="13">
        <v>44426</v>
      </c>
      <c r="F27" s="77" t="s">
        <v>4470</v>
      </c>
      <c r="G27" s="13">
        <v>44429</v>
      </c>
      <c r="H27" s="78" t="s">
        <v>4471</v>
      </c>
      <c r="I27" s="15">
        <v>100</v>
      </c>
      <c r="J27" s="15">
        <v>55</v>
      </c>
      <c r="K27" s="15">
        <v>35</v>
      </c>
      <c r="L27" s="15">
        <v>14</v>
      </c>
      <c r="M27" s="84">
        <v>48.125</v>
      </c>
      <c r="N27" s="73">
        <v>48</v>
      </c>
      <c r="O27" s="64">
        <v>3000</v>
      </c>
      <c r="P27" s="65">
        <f>Table22452368910111213141516171819202122242345678910111213141516171819202122232526272829303132333435[[#This Row],[PEMBULATAN]]*O27</f>
        <v>144000</v>
      </c>
    </row>
    <row r="28" spans="1:16" ht="39" customHeight="1" x14ac:dyDescent="0.2">
      <c r="A28" s="94"/>
      <c r="B28" s="76"/>
      <c r="C28" s="90" t="s">
        <v>4498</v>
      </c>
      <c r="D28" s="79" t="s">
        <v>82</v>
      </c>
      <c r="E28" s="13">
        <v>44426</v>
      </c>
      <c r="F28" s="77" t="s">
        <v>4470</v>
      </c>
      <c r="G28" s="13">
        <v>44429</v>
      </c>
      <c r="H28" s="78" t="s">
        <v>4471</v>
      </c>
      <c r="I28" s="15">
        <v>60</v>
      </c>
      <c r="J28" s="15">
        <v>42</v>
      </c>
      <c r="K28" s="15">
        <v>23</v>
      </c>
      <c r="L28" s="15">
        <v>5</v>
      </c>
      <c r="M28" s="84">
        <v>14.49</v>
      </c>
      <c r="N28" s="73">
        <v>15</v>
      </c>
      <c r="O28" s="64">
        <v>3000</v>
      </c>
      <c r="P28" s="65">
        <f>Table22452368910111213141516171819202122242345678910111213141516171819202122232526272829303132333435[[#This Row],[PEMBULATAN]]*O28</f>
        <v>45000</v>
      </c>
    </row>
    <row r="29" spans="1:16" ht="39" customHeight="1" x14ac:dyDescent="0.2">
      <c r="A29" s="94"/>
      <c r="B29" s="76"/>
      <c r="C29" s="90" t="s">
        <v>4499</v>
      </c>
      <c r="D29" s="79" t="s">
        <v>82</v>
      </c>
      <c r="E29" s="13">
        <v>44426</v>
      </c>
      <c r="F29" s="77" t="s">
        <v>4470</v>
      </c>
      <c r="G29" s="13">
        <v>44429</v>
      </c>
      <c r="H29" s="78" t="s">
        <v>4471</v>
      </c>
      <c r="I29" s="15">
        <v>60</v>
      </c>
      <c r="J29" s="15">
        <v>39</v>
      </c>
      <c r="K29" s="15">
        <v>20</v>
      </c>
      <c r="L29" s="15">
        <v>3</v>
      </c>
      <c r="M29" s="84">
        <v>11.7</v>
      </c>
      <c r="N29" s="73">
        <v>12</v>
      </c>
      <c r="O29" s="64">
        <v>3000</v>
      </c>
      <c r="P29" s="65">
        <f>Table22452368910111213141516171819202122242345678910111213141516171819202122232526272829303132333435[[#This Row],[PEMBULATAN]]*O29</f>
        <v>36000</v>
      </c>
    </row>
    <row r="30" spans="1:16" ht="39" customHeight="1" x14ac:dyDescent="0.2">
      <c r="A30" s="94"/>
      <c r="B30" s="76"/>
      <c r="C30" s="90" t="s">
        <v>4500</v>
      </c>
      <c r="D30" s="79" t="s">
        <v>82</v>
      </c>
      <c r="E30" s="13">
        <v>44426</v>
      </c>
      <c r="F30" s="77" t="s">
        <v>4470</v>
      </c>
      <c r="G30" s="13">
        <v>44429</v>
      </c>
      <c r="H30" s="78" t="s">
        <v>4471</v>
      </c>
      <c r="I30" s="15">
        <v>60</v>
      </c>
      <c r="J30" s="15">
        <v>40</v>
      </c>
      <c r="K30" s="15">
        <v>25</v>
      </c>
      <c r="L30" s="15">
        <v>4</v>
      </c>
      <c r="M30" s="84">
        <v>15</v>
      </c>
      <c r="N30" s="73">
        <v>15</v>
      </c>
      <c r="O30" s="64">
        <v>3000</v>
      </c>
      <c r="P30" s="65">
        <f>Table22452368910111213141516171819202122242345678910111213141516171819202122232526272829303132333435[[#This Row],[PEMBULATAN]]*O30</f>
        <v>45000</v>
      </c>
    </row>
    <row r="31" spans="1:16" ht="39" customHeight="1" x14ac:dyDescent="0.2">
      <c r="A31" s="94"/>
      <c r="B31" s="76"/>
      <c r="C31" s="90" t="s">
        <v>4501</v>
      </c>
      <c r="D31" s="79" t="s">
        <v>82</v>
      </c>
      <c r="E31" s="13">
        <v>44426</v>
      </c>
      <c r="F31" s="77" t="s">
        <v>4470</v>
      </c>
      <c r="G31" s="13">
        <v>44429</v>
      </c>
      <c r="H31" s="78" t="s">
        <v>4471</v>
      </c>
      <c r="I31" s="15">
        <v>113</v>
      </c>
      <c r="J31" s="15">
        <v>60</v>
      </c>
      <c r="K31" s="15">
        <v>36</v>
      </c>
      <c r="L31" s="15">
        <v>16</v>
      </c>
      <c r="M31" s="84">
        <v>61.02</v>
      </c>
      <c r="N31" s="73">
        <v>61</v>
      </c>
      <c r="O31" s="64">
        <v>3000</v>
      </c>
      <c r="P31" s="65">
        <f>Table22452368910111213141516171819202122242345678910111213141516171819202122232526272829303132333435[[#This Row],[PEMBULATAN]]*O31</f>
        <v>183000</v>
      </c>
    </row>
    <row r="32" spans="1:16" ht="39" customHeight="1" x14ac:dyDescent="0.2">
      <c r="A32" s="94"/>
      <c r="B32" s="76"/>
      <c r="C32" s="90" t="s">
        <v>4502</v>
      </c>
      <c r="D32" s="79" t="s">
        <v>82</v>
      </c>
      <c r="E32" s="13">
        <v>44426</v>
      </c>
      <c r="F32" s="77" t="s">
        <v>4470</v>
      </c>
      <c r="G32" s="13">
        <v>44429</v>
      </c>
      <c r="H32" s="78" t="s">
        <v>4471</v>
      </c>
      <c r="I32" s="15">
        <v>50</v>
      </c>
      <c r="J32" s="15">
        <v>40</v>
      </c>
      <c r="K32" s="15">
        <v>19</v>
      </c>
      <c r="L32" s="15">
        <v>1</v>
      </c>
      <c r="M32" s="84">
        <v>9.5</v>
      </c>
      <c r="N32" s="73">
        <v>10</v>
      </c>
      <c r="O32" s="64">
        <v>3000</v>
      </c>
      <c r="P32" s="65">
        <f>Table22452368910111213141516171819202122242345678910111213141516171819202122232526272829303132333435[[#This Row],[PEMBULATAN]]*O32</f>
        <v>30000</v>
      </c>
    </row>
    <row r="33" spans="1:16" ht="39" customHeight="1" x14ac:dyDescent="0.2">
      <c r="A33" s="123"/>
      <c r="B33" s="92"/>
      <c r="C33" s="90" t="s">
        <v>4503</v>
      </c>
      <c r="D33" s="79" t="s">
        <v>82</v>
      </c>
      <c r="E33" s="13">
        <v>44426</v>
      </c>
      <c r="F33" s="77" t="s">
        <v>4470</v>
      </c>
      <c r="G33" s="13">
        <v>44429</v>
      </c>
      <c r="H33" s="78" t="s">
        <v>4471</v>
      </c>
      <c r="I33" s="15">
        <v>90</v>
      </c>
      <c r="J33" s="15">
        <v>56</v>
      </c>
      <c r="K33" s="15">
        <v>28</v>
      </c>
      <c r="L33" s="15">
        <v>6</v>
      </c>
      <c r="M33" s="84">
        <v>35.28</v>
      </c>
      <c r="N33" s="73">
        <v>35</v>
      </c>
      <c r="O33" s="64">
        <v>3000</v>
      </c>
      <c r="P33" s="65">
        <f>Table22452368910111213141516171819202122242345678910111213141516171819202122232526272829303132333435[[#This Row],[PEMBULATAN]]*O33</f>
        <v>105000</v>
      </c>
    </row>
    <row r="34" spans="1:16" ht="39" customHeight="1" x14ac:dyDescent="0.2">
      <c r="A34" s="94"/>
      <c r="B34" s="76"/>
      <c r="C34" s="113" t="s">
        <v>4504</v>
      </c>
      <c r="D34" s="114" t="s">
        <v>82</v>
      </c>
      <c r="E34" s="115">
        <v>44426</v>
      </c>
      <c r="F34" s="116" t="s">
        <v>4470</v>
      </c>
      <c r="G34" s="115">
        <v>44429</v>
      </c>
      <c r="H34" s="117" t="s">
        <v>4471</v>
      </c>
      <c r="I34" s="118">
        <v>100</v>
      </c>
      <c r="J34" s="118">
        <v>58</v>
      </c>
      <c r="K34" s="118">
        <v>30</v>
      </c>
      <c r="L34" s="118">
        <v>9</v>
      </c>
      <c r="M34" s="119">
        <v>43.5</v>
      </c>
      <c r="N34" s="120">
        <v>44</v>
      </c>
      <c r="O34" s="121">
        <v>3000</v>
      </c>
      <c r="P34" s="122">
        <f>Table22452368910111213141516171819202122242345678910111213141516171819202122232526272829303132333435[[#This Row],[PEMBULATAN]]*O34</f>
        <v>132000</v>
      </c>
    </row>
    <row r="35" spans="1:16" ht="39" customHeight="1" x14ac:dyDescent="0.2">
      <c r="A35" s="94"/>
      <c r="B35" s="76"/>
      <c r="C35" s="90" t="s">
        <v>4505</v>
      </c>
      <c r="D35" s="79" t="s">
        <v>82</v>
      </c>
      <c r="E35" s="13">
        <v>44426</v>
      </c>
      <c r="F35" s="77" t="s">
        <v>4470</v>
      </c>
      <c r="G35" s="13">
        <v>44429</v>
      </c>
      <c r="H35" s="78" t="s">
        <v>4471</v>
      </c>
      <c r="I35" s="15">
        <v>62</v>
      </c>
      <c r="J35" s="15">
        <v>42</v>
      </c>
      <c r="K35" s="15">
        <v>9</v>
      </c>
      <c r="L35" s="15">
        <v>2</v>
      </c>
      <c r="M35" s="84">
        <v>5.859</v>
      </c>
      <c r="N35" s="73">
        <v>6</v>
      </c>
      <c r="O35" s="64">
        <v>3000</v>
      </c>
      <c r="P35" s="65">
        <f>Table22452368910111213141516171819202122242345678910111213141516171819202122232526272829303132333435[[#This Row],[PEMBULATAN]]*O35</f>
        <v>18000</v>
      </c>
    </row>
    <row r="36" spans="1:16" ht="39" customHeight="1" x14ac:dyDescent="0.2">
      <c r="A36" s="94"/>
      <c r="B36" s="76"/>
      <c r="C36" s="90" t="s">
        <v>4506</v>
      </c>
      <c r="D36" s="79" t="s">
        <v>82</v>
      </c>
      <c r="E36" s="13">
        <v>44426</v>
      </c>
      <c r="F36" s="77" t="s">
        <v>4470</v>
      </c>
      <c r="G36" s="13">
        <v>44429</v>
      </c>
      <c r="H36" s="78" t="s">
        <v>4471</v>
      </c>
      <c r="I36" s="15">
        <v>84</v>
      </c>
      <c r="J36" s="15">
        <v>63</v>
      </c>
      <c r="K36" s="15">
        <v>30</v>
      </c>
      <c r="L36" s="15">
        <v>8</v>
      </c>
      <c r="M36" s="84">
        <v>39.69</v>
      </c>
      <c r="N36" s="73">
        <v>40</v>
      </c>
      <c r="O36" s="64">
        <v>3000</v>
      </c>
      <c r="P36" s="65">
        <f>Table22452368910111213141516171819202122242345678910111213141516171819202122232526272829303132333435[[#This Row],[PEMBULATAN]]*O36</f>
        <v>120000</v>
      </c>
    </row>
    <row r="37" spans="1:16" ht="39" customHeight="1" x14ac:dyDescent="0.2">
      <c r="A37" s="94"/>
      <c r="B37" s="76"/>
      <c r="C37" s="90" t="s">
        <v>4507</v>
      </c>
      <c r="D37" s="79" t="s">
        <v>82</v>
      </c>
      <c r="E37" s="13">
        <v>44426</v>
      </c>
      <c r="F37" s="77" t="s">
        <v>4470</v>
      </c>
      <c r="G37" s="13">
        <v>44429</v>
      </c>
      <c r="H37" s="78" t="s">
        <v>4471</v>
      </c>
      <c r="I37" s="15">
        <v>102</v>
      </c>
      <c r="J37" s="15">
        <v>60</v>
      </c>
      <c r="K37" s="15">
        <v>35</v>
      </c>
      <c r="L37" s="15">
        <v>9</v>
      </c>
      <c r="M37" s="84">
        <v>53.55</v>
      </c>
      <c r="N37" s="73">
        <v>54</v>
      </c>
      <c r="O37" s="64">
        <v>3000</v>
      </c>
      <c r="P37" s="65">
        <f>Table22452368910111213141516171819202122242345678910111213141516171819202122232526272829303132333435[[#This Row],[PEMBULATAN]]*O37</f>
        <v>162000</v>
      </c>
    </row>
    <row r="38" spans="1:16" ht="39" customHeight="1" x14ac:dyDescent="0.2">
      <c r="A38" s="94"/>
      <c r="B38" s="76"/>
      <c r="C38" s="90" t="s">
        <v>4508</v>
      </c>
      <c r="D38" s="79" t="s">
        <v>82</v>
      </c>
      <c r="E38" s="13">
        <v>44426</v>
      </c>
      <c r="F38" s="77" t="s">
        <v>4470</v>
      </c>
      <c r="G38" s="13">
        <v>44429</v>
      </c>
      <c r="H38" s="78" t="s">
        <v>4471</v>
      </c>
      <c r="I38" s="15">
        <v>80</v>
      </c>
      <c r="J38" s="15">
        <v>60</v>
      </c>
      <c r="K38" s="15">
        <v>30</v>
      </c>
      <c r="L38" s="15">
        <v>7</v>
      </c>
      <c r="M38" s="84">
        <v>36</v>
      </c>
      <c r="N38" s="73">
        <v>36</v>
      </c>
      <c r="O38" s="64">
        <v>3000</v>
      </c>
      <c r="P38" s="65">
        <f>Table22452368910111213141516171819202122242345678910111213141516171819202122232526272829303132333435[[#This Row],[PEMBULATAN]]*O38</f>
        <v>108000</v>
      </c>
    </row>
    <row r="39" spans="1:16" ht="39" customHeight="1" x14ac:dyDescent="0.2">
      <c r="A39" s="94"/>
      <c r="B39" s="76"/>
      <c r="C39" s="90" t="s">
        <v>4509</v>
      </c>
      <c r="D39" s="79" t="s">
        <v>82</v>
      </c>
      <c r="E39" s="13">
        <v>44426</v>
      </c>
      <c r="F39" s="77" t="s">
        <v>4470</v>
      </c>
      <c r="G39" s="13">
        <v>44429</v>
      </c>
      <c r="H39" s="78" t="s">
        <v>4471</v>
      </c>
      <c r="I39" s="15">
        <v>60</v>
      </c>
      <c r="J39" s="15">
        <v>60</v>
      </c>
      <c r="K39" s="15">
        <v>28</v>
      </c>
      <c r="L39" s="15">
        <v>6</v>
      </c>
      <c r="M39" s="84">
        <v>25.2</v>
      </c>
      <c r="N39" s="73">
        <v>25</v>
      </c>
      <c r="O39" s="64">
        <v>3000</v>
      </c>
      <c r="P39" s="65">
        <f>Table22452368910111213141516171819202122242345678910111213141516171819202122232526272829303132333435[[#This Row],[PEMBULATAN]]*O39</f>
        <v>75000</v>
      </c>
    </row>
    <row r="40" spans="1:16" ht="39" customHeight="1" x14ac:dyDescent="0.2">
      <c r="A40" s="94"/>
      <c r="B40" s="76"/>
      <c r="C40" s="90" t="s">
        <v>4510</v>
      </c>
      <c r="D40" s="79" t="s">
        <v>82</v>
      </c>
      <c r="E40" s="13">
        <v>44426</v>
      </c>
      <c r="F40" s="77" t="s">
        <v>4470</v>
      </c>
      <c r="G40" s="13">
        <v>44429</v>
      </c>
      <c r="H40" s="78" t="s">
        <v>4471</v>
      </c>
      <c r="I40" s="15">
        <v>32</v>
      </c>
      <c r="J40" s="15">
        <v>44</v>
      </c>
      <c r="K40" s="15">
        <v>12</v>
      </c>
      <c r="L40" s="15">
        <v>1</v>
      </c>
      <c r="M40" s="84">
        <v>4.2240000000000002</v>
      </c>
      <c r="N40" s="73">
        <v>4</v>
      </c>
      <c r="O40" s="64">
        <v>3000</v>
      </c>
      <c r="P40" s="65">
        <f>Table22452368910111213141516171819202122242345678910111213141516171819202122232526272829303132333435[[#This Row],[PEMBULATAN]]*O40</f>
        <v>12000</v>
      </c>
    </row>
    <row r="41" spans="1:16" ht="39" customHeight="1" x14ac:dyDescent="0.2">
      <c r="A41" s="94"/>
      <c r="B41" s="76"/>
      <c r="C41" s="90" t="s">
        <v>4511</v>
      </c>
      <c r="D41" s="79" t="s">
        <v>82</v>
      </c>
      <c r="E41" s="13">
        <v>44426</v>
      </c>
      <c r="F41" s="77" t="s">
        <v>4470</v>
      </c>
      <c r="G41" s="13">
        <v>44429</v>
      </c>
      <c r="H41" s="78" t="s">
        <v>4471</v>
      </c>
      <c r="I41" s="15">
        <v>90</v>
      </c>
      <c r="J41" s="15">
        <v>60</v>
      </c>
      <c r="K41" s="15">
        <v>36</v>
      </c>
      <c r="L41" s="15">
        <v>4</v>
      </c>
      <c r="M41" s="84">
        <v>48.6</v>
      </c>
      <c r="N41" s="73">
        <v>49</v>
      </c>
      <c r="O41" s="64">
        <v>3000</v>
      </c>
      <c r="P41" s="65">
        <f>Table22452368910111213141516171819202122242345678910111213141516171819202122232526272829303132333435[[#This Row],[PEMBULATAN]]*O41</f>
        <v>147000</v>
      </c>
    </row>
    <row r="42" spans="1:16" ht="39" customHeight="1" x14ac:dyDescent="0.2">
      <c r="A42" s="94"/>
      <c r="B42" s="76"/>
      <c r="C42" s="90" t="s">
        <v>4512</v>
      </c>
      <c r="D42" s="79" t="s">
        <v>82</v>
      </c>
      <c r="E42" s="13">
        <v>44426</v>
      </c>
      <c r="F42" s="77" t="s">
        <v>4470</v>
      </c>
      <c r="G42" s="13">
        <v>44429</v>
      </c>
      <c r="H42" s="78" t="s">
        <v>4471</v>
      </c>
      <c r="I42" s="15">
        <v>90</v>
      </c>
      <c r="J42" s="15">
        <v>83</v>
      </c>
      <c r="K42" s="15">
        <v>30</v>
      </c>
      <c r="L42" s="15">
        <v>7</v>
      </c>
      <c r="M42" s="84">
        <v>56.024999999999999</v>
      </c>
      <c r="N42" s="73">
        <v>56</v>
      </c>
      <c r="O42" s="64">
        <v>3000</v>
      </c>
      <c r="P42" s="65">
        <f>Table22452368910111213141516171819202122242345678910111213141516171819202122232526272829303132333435[[#This Row],[PEMBULATAN]]*O42</f>
        <v>168000</v>
      </c>
    </row>
    <row r="43" spans="1:16" ht="39" customHeight="1" x14ac:dyDescent="0.2">
      <c r="A43" s="94"/>
      <c r="B43" s="76"/>
      <c r="C43" s="90" t="s">
        <v>4513</v>
      </c>
      <c r="D43" s="79" t="s">
        <v>82</v>
      </c>
      <c r="E43" s="13">
        <v>44426</v>
      </c>
      <c r="F43" s="77" t="s">
        <v>4470</v>
      </c>
      <c r="G43" s="13">
        <v>44429</v>
      </c>
      <c r="H43" s="78" t="s">
        <v>4471</v>
      </c>
      <c r="I43" s="15">
        <v>80</v>
      </c>
      <c r="J43" s="15">
        <v>60</v>
      </c>
      <c r="K43" s="15">
        <v>35</v>
      </c>
      <c r="L43" s="15">
        <v>23</v>
      </c>
      <c r="M43" s="84">
        <v>42</v>
      </c>
      <c r="N43" s="73">
        <v>42</v>
      </c>
      <c r="O43" s="64">
        <v>3000</v>
      </c>
      <c r="P43" s="65">
        <f>Table22452368910111213141516171819202122242345678910111213141516171819202122232526272829303132333435[[#This Row],[PEMBULATAN]]*O43</f>
        <v>126000</v>
      </c>
    </row>
    <row r="44" spans="1:16" ht="39" customHeight="1" x14ac:dyDescent="0.2">
      <c r="A44" s="94"/>
      <c r="B44" s="76"/>
      <c r="C44" s="90" t="s">
        <v>4514</v>
      </c>
      <c r="D44" s="79" t="s">
        <v>82</v>
      </c>
      <c r="E44" s="13">
        <v>44426</v>
      </c>
      <c r="F44" s="77" t="s">
        <v>4470</v>
      </c>
      <c r="G44" s="13">
        <v>44429</v>
      </c>
      <c r="H44" s="78" t="s">
        <v>4471</v>
      </c>
      <c r="I44" s="15">
        <v>66</v>
      </c>
      <c r="J44" s="15">
        <v>55</v>
      </c>
      <c r="K44" s="15">
        <v>26</v>
      </c>
      <c r="L44" s="15">
        <v>6</v>
      </c>
      <c r="M44" s="84">
        <v>23.594999999999999</v>
      </c>
      <c r="N44" s="73">
        <v>24</v>
      </c>
      <c r="O44" s="64">
        <v>3000</v>
      </c>
      <c r="P44" s="65">
        <f>Table22452368910111213141516171819202122242345678910111213141516171819202122232526272829303132333435[[#This Row],[PEMBULATAN]]*O44</f>
        <v>72000</v>
      </c>
    </row>
    <row r="45" spans="1:16" ht="39" customHeight="1" x14ac:dyDescent="0.2">
      <c r="A45" s="94"/>
      <c r="B45" s="76"/>
      <c r="C45" s="90" t="s">
        <v>4515</v>
      </c>
      <c r="D45" s="79" t="s">
        <v>82</v>
      </c>
      <c r="E45" s="13">
        <v>44426</v>
      </c>
      <c r="F45" s="77" t="s">
        <v>4470</v>
      </c>
      <c r="G45" s="13">
        <v>44429</v>
      </c>
      <c r="H45" s="78" t="s">
        <v>4471</v>
      </c>
      <c r="I45" s="15">
        <v>98</v>
      </c>
      <c r="J45" s="15">
        <v>60</v>
      </c>
      <c r="K45" s="15">
        <v>27</v>
      </c>
      <c r="L45" s="15">
        <v>14</v>
      </c>
      <c r="M45" s="84">
        <v>39.69</v>
      </c>
      <c r="N45" s="73">
        <v>40</v>
      </c>
      <c r="O45" s="64">
        <v>3000</v>
      </c>
      <c r="P45" s="65">
        <f>Table22452368910111213141516171819202122242345678910111213141516171819202122232526272829303132333435[[#This Row],[PEMBULATAN]]*O45</f>
        <v>120000</v>
      </c>
    </row>
    <row r="46" spans="1:16" ht="39" customHeight="1" x14ac:dyDescent="0.2">
      <c r="A46" s="94"/>
      <c r="B46" s="76"/>
      <c r="C46" s="90" t="s">
        <v>4516</v>
      </c>
      <c r="D46" s="79" t="s">
        <v>82</v>
      </c>
      <c r="E46" s="13">
        <v>44426</v>
      </c>
      <c r="F46" s="77" t="s">
        <v>4470</v>
      </c>
      <c r="G46" s="13">
        <v>44429</v>
      </c>
      <c r="H46" s="78" t="s">
        <v>4471</v>
      </c>
      <c r="I46" s="15">
        <v>52</v>
      </c>
      <c r="J46" s="15">
        <v>40</v>
      </c>
      <c r="K46" s="15">
        <v>15</v>
      </c>
      <c r="L46" s="15">
        <v>3</v>
      </c>
      <c r="M46" s="84">
        <v>7.8</v>
      </c>
      <c r="N46" s="73">
        <v>8</v>
      </c>
      <c r="O46" s="64">
        <v>3000</v>
      </c>
      <c r="P46" s="65">
        <f>Table22452368910111213141516171819202122242345678910111213141516171819202122232526272829303132333435[[#This Row],[PEMBULATAN]]*O46</f>
        <v>24000</v>
      </c>
    </row>
    <row r="47" spans="1:16" ht="39" customHeight="1" x14ac:dyDescent="0.2">
      <c r="A47" s="94"/>
      <c r="B47" s="76"/>
      <c r="C47" s="90" t="s">
        <v>4517</v>
      </c>
      <c r="D47" s="79" t="s">
        <v>82</v>
      </c>
      <c r="E47" s="13">
        <v>44426</v>
      </c>
      <c r="F47" s="77" t="s">
        <v>4470</v>
      </c>
      <c r="G47" s="13">
        <v>44429</v>
      </c>
      <c r="H47" s="78" t="s">
        <v>4471</v>
      </c>
      <c r="I47" s="15">
        <v>44</v>
      </c>
      <c r="J47" s="15">
        <v>43</v>
      </c>
      <c r="K47" s="15">
        <v>20</v>
      </c>
      <c r="L47" s="15">
        <v>3</v>
      </c>
      <c r="M47" s="84">
        <v>9.4600000000000009</v>
      </c>
      <c r="N47" s="73">
        <v>10</v>
      </c>
      <c r="O47" s="64">
        <v>3000</v>
      </c>
      <c r="P47" s="65">
        <f>Table22452368910111213141516171819202122242345678910111213141516171819202122232526272829303132333435[[#This Row],[PEMBULATAN]]*O47</f>
        <v>30000</v>
      </c>
    </row>
    <row r="48" spans="1:16" ht="39" customHeight="1" x14ac:dyDescent="0.2">
      <c r="A48" s="94"/>
      <c r="B48" s="76"/>
      <c r="C48" s="90" t="s">
        <v>4518</v>
      </c>
      <c r="D48" s="79" t="s">
        <v>82</v>
      </c>
      <c r="E48" s="13">
        <v>44426</v>
      </c>
      <c r="F48" s="77" t="s">
        <v>4470</v>
      </c>
      <c r="G48" s="13">
        <v>44429</v>
      </c>
      <c r="H48" s="78" t="s">
        <v>4471</v>
      </c>
      <c r="I48" s="15">
        <v>53</v>
      </c>
      <c r="J48" s="15">
        <v>40</v>
      </c>
      <c r="K48" s="15">
        <v>27</v>
      </c>
      <c r="L48" s="15">
        <v>3</v>
      </c>
      <c r="M48" s="84">
        <v>14.31</v>
      </c>
      <c r="N48" s="73">
        <v>15</v>
      </c>
      <c r="O48" s="64">
        <v>3000</v>
      </c>
      <c r="P48" s="65">
        <f>Table22452368910111213141516171819202122242345678910111213141516171819202122232526272829303132333435[[#This Row],[PEMBULATAN]]*O48</f>
        <v>45000</v>
      </c>
    </row>
    <row r="49" spans="1:16" ht="39" customHeight="1" x14ac:dyDescent="0.2">
      <c r="A49" s="123"/>
      <c r="B49" s="92"/>
      <c r="C49" s="90" t="s">
        <v>4519</v>
      </c>
      <c r="D49" s="79" t="s">
        <v>82</v>
      </c>
      <c r="E49" s="13">
        <v>44426</v>
      </c>
      <c r="F49" s="77" t="s">
        <v>4470</v>
      </c>
      <c r="G49" s="13">
        <v>44429</v>
      </c>
      <c r="H49" s="78" t="s">
        <v>4471</v>
      </c>
      <c r="I49" s="15">
        <v>52</v>
      </c>
      <c r="J49" s="15">
        <v>40</v>
      </c>
      <c r="K49" s="15">
        <v>30</v>
      </c>
      <c r="L49" s="15">
        <v>2</v>
      </c>
      <c r="M49" s="84">
        <v>15.6</v>
      </c>
      <c r="N49" s="73">
        <v>16</v>
      </c>
      <c r="O49" s="64">
        <v>3000</v>
      </c>
      <c r="P49" s="65">
        <f>Table22452368910111213141516171819202122242345678910111213141516171819202122232526272829303132333435[[#This Row],[PEMBULATAN]]*O49</f>
        <v>48000</v>
      </c>
    </row>
    <row r="50" spans="1:16" ht="39" customHeight="1" x14ac:dyDescent="0.2">
      <c r="A50" s="94"/>
      <c r="B50" s="76"/>
      <c r="C50" s="113" t="s">
        <v>4520</v>
      </c>
      <c r="D50" s="114" t="s">
        <v>82</v>
      </c>
      <c r="E50" s="115">
        <v>44426</v>
      </c>
      <c r="F50" s="116" t="s">
        <v>4470</v>
      </c>
      <c r="G50" s="115">
        <v>44429</v>
      </c>
      <c r="H50" s="117" t="s">
        <v>4471</v>
      </c>
      <c r="I50" s="118">
        <v>100</v>
      </c>
      <c r="J50" s="118">
        <v>70</v>
      </c>
      <c r="K50" s="118">
        <v>40</v>
      </c>
      <c r="L50" s="118">
        <v>19</v>
      </c>
      <c r="M50" s="119">
        <v>70</v>
      </c>
      <c r="N50" s="120">
        <v>70</v>
      </c>
      <c r="O50" s="121">
        <v>3000</v>
      </c>
      <c r="P50" s="122">
        <f>Table22452368910111213141516171819202122242345678910111213141516171819202122232526272829303132333435[[#This Row],[PEMBULATAN]]*O50</f>
        <v>210000</v>
      </c>
    </row>
    <row r="51" spans="1:16" ht="39" customHeight="1" x14ac:dyDescent="0.2">
      <c r="A51" s="94"/>
      <c r="B51" s="76"/>
      <c r="C51" s="90" t="s">
        <v>4521</v>
      </c>
      <c r="D51" s="79" t="s">
        <v>82</v>
      </c>
      <c r="E51" s="13">
        <v>44426</v>
      </c>
      <c r="F51" s="77" t="s">
        <v>4470</v>
      </c>
      <c r="G51" s="13">
        <v>44429</v>
      </c>
      <c r="H51" s="78" t="s">
        <v>4471</v>
      </c>
      <c r="I51" s="15">
        <v>74</v>
      </c>
      <c r="J51" s="15">
        <v>60</v>
      </c>
      <c r="K51" s="15">
        <v>20</v>
      </c>
      <c r="L51" s="15">
        <v>7</v>
      </c>
      <c r="M51" s="84">
        <v>22.2</v>
      </c>
      <c r="N51" s="73">
        <v>22</v>
      </c>
      <c r="O51" s="64">
        <v>3000</v>
      </c>
      <c r="P51" s="65">
        <f>Table22452368910111213141516171819202122242345678910111213141516171819202122232526272829303132333435[[#This Row],[PEMBULATAN]]*O51</f>
        <v>66000</v>
      </c>
    </row>
    <row r="52" spans="1:16" ht="39" customHeight="1" x14ac:dyDescent="0.2">
      <c r="A52" s="94"/>
      <c r="B52" s="76"/>
      <c r="C52" s="90" t="s">
        <v>4522</v>
      </c>
      <c r="D52" s="79" t="s">
        <v>82</v>
      </c>
      <c r="E52" s="13">
        <v>44426</v>
      </c>
      <c r="F52" s="77" t="s">
        <v>4470</v>
      </c>
      <c r="G52" s="13">
        <v>44429</v>
      </c>
      <c r="H52" s="78" t="s">
        <v>4471</v>
      </c>
      <c r="I52" s="15">
        <v>30</v>
      </c>
      <c r="J52" s="15">
        <v>34</v>
      </c>
      <c r="K52" s="15">
        <v>23</v>
      </c>
      <c r="L52" s="15">
        <v>1</v>
      </c>
      <c r="M52" s="84">
        <v>5.8650000000000002</v>
      </c>
      <c r="N52" s="73">
        <v>6</v>
      </c>
      <c r="O52" s="64">
        <v>3000</v>
      </c>
      <c r="P52" s="65">
        <f>Table22452368910111213141516171819202122242345678910111213141516171819202122232526272829303132333435[[#This Row],[PEMBULATAN]]*O52</f>
        <v>18000</v>
      </c>
    </row>
    <row r="53" spans="1:16" ht="39" customHeight="1" x14ac:dyDescent="0.2">
      <c r="A53" s="94"/>
      <c r="B53" s="76"/>
      <c r="C53" s="90" t="s">
        <v>4523</v>
      </c>
      <c r="D53" s="79" t="s">
        <v>82</v>
      </c>
      <c r="E53" s="13">
        <v>44426</v>
      </c>
      <c r="F53" s="77" t="s">
        <v>4470</v>
      </c>
      <c r="G53" s="13">
        <v>44429</v>
      </c>
      <c r="H53" s="78" t="s">
        <v>4471</v>
      </c>
      <c r="I53" s="15">
        <v>40</v>
      </c>
      <c r="J53" s="15">
        <v>32</v>
      </c>
      <c r="K53" s="15">
        <v>25</v>
      </c>
      <c r="L53" s="15">
        <v>2</v>
      </c>
      <c r="M53" s="84">
        <v>8</v>
      </c>
      <c r="N53" s="73">
        <v>8</v>
      </c>
      <c r="O53" s="64">
        <v>3000</v>
      </c>
      <c r="P53" s="65">
        <f>Table22452368910111213141516171819202122242345678910111213141516171819202122232526272829303132333435[[#This Row],[PEMBULATAN]]*O53</f>
        <v>24000</v>
      </c>
    </row>
    <row r="54" spans="1:16" ht="39" customHeight="1" x14ac:dyDescent="0.2">
      <c r="A54" s="94"/>
      <c r="B54" s="76"/>
      <c r="C54" s="90" t="s">
        <v>4524</v>
      </c>
      <c r="D54" s="79" t="s">
        <v>82</v>
      </c>
      <c r="E54" s="13">
        <v>44426</v>
      </c>
      <c r="F54" s="77" t="s">
        <v>4470</v>
      </c>
      <c r="G54" s="13">
        <v>44429</v>
      </c>
      <c r="H54" s="78" t="s">
        <v>4471</v>
      </c>
      <c r="I54" s="15">
        <v>90</v>
      </c>
      <c r="J54" s="15">
        <v>60</v>
      </c>
      <c r="K54" s="15">
        <v>26</v>
      </c>
      <c r="L54" s="15">
        <v>6</v>
      </c>
      <c r="M54" s="84">
        <v>35.1</v>
      </c>
      <c r="N54" s="73">
        <v>35</v>
      </c>
      <c r="O54" s="64">
        <v>3000</v>
      </c>
      <c r="P54" s="65">
        <f>Table22452368910111213141516171819202122242345678910111213141516171819202122232526272829303132333435[[#This Row],[PEMBULATAN]]*O54</f>
        <v>105000</v>
      </c>
    </row>
    <row r="55" spans="1:16" ht="39" customHeight="1" x14ac:dyDescent="0.2">
      <c r="A55" s="94"/>
      <c r="B55" s="76"/>
      <c r="C55" s="90" t="s">
        <v>4525</v>
      </c>
      <c r="D55" s="79" t="s">
        <v>82</v>
      </c>
      <c r="E55" s="13">
        <v>44426</v>
      </c>
      <c r="F55" s="77" t="s">
        <v>4470</v>
      </c>
      <c r="G55" s="13">
        <v>44429</v>
      </c>
      <c r="H55" s="78" t="s">
        <v>4471</v>
      </c>
      <c r="I55" s="15">
        <v>90</v>
      </c>
      <c r="J55" s="15">
        <v>60</v>
      </c>
      <c r="K55" s="15">
        <v>20</v>
      </c>
      <c r="L55" s="15">
        <v>9</v>
      </c>
      <c r="M55" s="84">
        <v>27</v>
      </c>
      <c r="N55" s="73">
        <v>27</v>
      </c>
      <c r="O55" s="64">
        <v>3000</v>
      </c>
      <c r="P55" s="65">
        <f>Table22452368910111213141516171819202122242345678910111213141516171819202122232526272829303132333435[[#This Row],[PEMBULATAN]]*O55</f>
        <v>81000</v>
      </c>
    </row>
    <row r="56" spans="1:16" ht="39" customHeight="1" x14ac:dyDescent="0.2">
      <c r="A56" s="94"/>
      <c r="B56" s="76"/>
      <c r="C56" s="90" t="s">
        <v>4526</v>
      </c>
      <c r="D56" s="79" t="s">
        <v>82</v>
      </c>
      <c r="E56" s="13">
        <v>44426</v>
      </c>
      <c r="F56" s="77" t="s">
        <v>4470</v>
      </c>
      <c r="G56" s="13">
        <v>44429</v>
      </c>
      <c r="H56" s="78" t="s">
        <v>4471</v>
      </c>
      <c r="I56" s="15">
        <v>50</v>
      </c>
      <c r="J56" s="15">
        <v>40</v>
      </c>
      <c r="K56" s="15">
        <v>20</v>
      </c>
      <c r="L56" s="15">
        <v>3</v>
      </c>
      <c r="M56" s="84">
        <v>10</v>
      </c>
      <c r="N56" s="73">
        <v>10</v>
      </c>
      <c r="O56" s="64">
        <v>3000</v>
      </c>
      <c r="P56" s="65">
        <f>Table22452368910111213141516171819202122242345678910111213141516171819202122232526272829303132333435[[#This Row],[PEMBULATAN]]*O56</f>
        <v>30000</v>
      </c>
    </row>
    <row r="57" spans="1:16" ht="39" customHeight="1" x14ac:dyDescent="0.2">
      <c r="A57" s="94"/>
      <c r="B57" s="76"/>
      <c r="C57" s="90" t="s">
        <v>4527</v>
      </c>
      <c r="D57" s="79" t="s">
        <v>82</v>
      </c>
      <c r="E57" s="13">
        <v>44426</v>
      </c>
      <c r="F57" s="77" t="s">
        <v>4470</v>
      </c>
      <c r="G57" s="13">
        <v>44429</v>
      </c>
      <c r="H57" s="78" t="s">
        <v>4471</v>
      </c>
      <c r="I57" s="15">
        <v>104</v>
      </c>
      <c r="J57" s="15">
        <v>50</v>
      </c>
      <c r="K57" s="15">
        <v>43</v>
      </c>
      <c r="L57" s="15">
        <v>3</v>
      </c>
      <c r="M57" s="84">
        <v>55.9</v>
      </c>
      <c r="N57" s="73">
        <v>56</v>
      </c>
      <c r="O57" s="64">
        <v>3000</v>
      </c>
      <c r="P57" s="65">
        <f>Table22452368910111213141516171819202122242345678910111213141516171819202122232526272829303132333435[[#This Row],[PEMBULATAN]]*O57</f>
        <v>168000</v>
      </c>
    </row>
    <row r="58" spans="1:16" ht="39" customHeight="1" x14ac:dyDescent="0.2">
      <c r="A58" s="94"/>
      <c r="B58" s="76"/>
      <c r="C58" s="90" t="s">
        <v>4528</v>
      </c>
      <c r="D58" s="79" t="s">
        <v>82</v>
      </c>
      <c r="E58" s="13">
        <v>44426</v>
      </c>
      <c r="F58" s="77" t="s">
        <v>4470</v>
      </c>
      <c r="G58" s="13">
        <v>44429</v>
      </c>
      <c r="H58" s="78" t="s">
        <v>4471</v>
      </c>
      <c r="I58" s="15">
        <v>50</v>
      </c>
      <c r="J58" s="15">
        <v>40</v>
      </c>
      <c r="K58" s="15">
        <v>10</v>
      </c>
      <c r="L58" s="15">
        <v>2</v>
      </c>
      <c r="M58" s="84">
        <v>5</v>
      </c>
      <c r="N58" s="73">
        <v>5</v>
      </c>
      <c r="O58" s="64">
        <v>3000</v>
      </c>
      <c r="P58" s="65">
        <f>Table22452368910111213141516171819202122242345678910111213141516171819202122232526272829303132333435[[#This Row],[PEMBULATAN]]*O58</f>
        <v>15000</v>
      </c>
    </row>
    <row r="59" spans="1:16" ht="39" customHeight="1" x14ac:dyDescent="0.2">
      <c r="A59" s="94"/>
      <c r="B59" s="76"/>
      <c r="C59" s="90" t="s">
        <v>4529</v>
      </c>
      <c r="D59" s="79" t="s">
        <v>82</v>
      </c>
      <c r="E59" s="13">
        <v>44426</v>
      </c>
      <c r="F59" s="77" t="s">
        <v>4470</v>
      </c>
      <c r="G59" s="13">
        <v>44429</v>
      </c>
      <c r="H59" s="78" t="s">
        <v>4471</v>
      </c>
      <c r="I59" s="15">
        <v>100</v>
      </c>
      <c r="J59" s="15">
        <v>58</v>
      </c>
      <c r="K59" s="15">
        <v>38</v>
      </c>
      <c r="L59" s="15">
        <v>13</v>
      </c>
      <c r="M59" s="84">
        <v>55.1</v>
      </c>
      <c r="N59" s="73">
        <v>55</v>
      </c>
      <c r="O59" s="64">
        <v>3000</v>
      </c>
      <c r="P59" s="65">
        <f>Table22452368910111213141516171819202122242345678910111213141516171819202122232526272829303132333435[[#This Row],[PEMBULATAN]]*O59</f>
        <v>165000</v>
      </c>
    </row>
    <row r="60" spans="1:16" ht="39" customHeight="1" x14ac:dyDescent="0.2">
      <c r="A60" s="94"/>
      <c r="B60" s="76"/>
      <c r="C60" s="90" t="s">
        <v>4530</v>
      </c>
      <c r="D60" s="79" t="s">
        <v>82</v>
      </c>
      <c r="E60" s="13">
        <v>44426</v>
      </c>
      <c r="F60" s="77" t="s">
        <v>4470</v>
      </c>
      <c r="G60" s="13">
        <v>44429</v>
      </c>
      <c r="H60" s="78" t="s">
        <v>4471</v>
      </c>
      <c r="I60" s="15">
        <v>90</v>
      </c>
      <c r="J60" s="15">
        <v>55</v>
      </c>
      <c r="K60" s="15">
        <v>46</v>
      </c>
      <c r="L60" s="15">
        <v>14</v>
      </c>
      <c r="M60" s="84">
        <v>56.924999999999997</v>
      </c>
      <c r="N60" s="73">
        <v>57</v>
      </c>
      <c r="O60" s="64">
        <v>3000</v>
      </c>
      <c r="P60" s="65">
        <f>Table22452368910111213141516171819202122242345678910111213141516171819202122232526272829303132333435[[#This Row],[PEMBULATAN]]*O60</f>
        <v>171000</v>
      </c>
    </row>
    <row r="61" spans="1:16" ht="39" customHeight="1" x14ac:dyDescent="0.2">
      <c r="A61" s="94"/>
      <c r="B61" s="76"/>
      <c r="C61" s="90" t="s">
        <v>4531</v>
      </c>
      <c r="D61" s="79" t="s">
        <v>82</v>
      </c>
      <c r="E61" s="13">
        <v>44426</v>
      </c>
      <c r="F61" s="77" t="s">
        <v>4470</v>
      </c>
      <c r="G61" s="13">
        <v>44429</v>
      </c>
      <c r="H61" s="78" t="s">
        <v>4471</v>
      </c>
      <c r="I61" s="15">
        <v>66</v>
      </c>
      <c r="J61" s="15">
        <v>40</v>
      </c>
      <c r="K61" s="15">
        <v>27</v>
      </c>
      <c r="L61" s="15">
        <v>3</v>
      </c>
      <c r="M61" s="84">
        <v>17.82</v>
      </c>
      <c r="N61" s="73">
        <v>18</v>
      </c>
      <c r="O61" s="64">
        <v>3000</v>
      </c>
      <c r="P61" s="65">
        <f>Table22452368910111213141516171819202122242345678910111213141516171819202122232526272829303132333435[[#This Row],[PEMBULATAN]]*O61</f>
        <v>54000</v>
      </c>
    </row>
    <row r="62" spans="1:16" ht="39" customHeight="1" x14ac:dyDescent="0.2">
      <c r="A62" s="94"/>
      <c r="B62" s="76"/>
      <c r="C62" s="90" t="s">
        <v>4532</v>
      </c>
      <c r="D62" s="79" t="s">
        <v>82</v>
      </c>
      <c r="E62" s="13">
        <v>44426</v>
      </c>
      <c r="F62" s="77" t="s">
        <v>4470</v>
      </c>
      <c r="G62" s="13">
        <v>44429</v>
      </c>
      <c r="H62" s="78" t="s">
        <v>4471</v>
      </c>
      <c r="I62" s="15">
        <v>122</v>
      </c>
      <c r="J62" s="15">
        <v>60</v>
      </c>
      <c r="K62" s="15">
        <v>34</v>
      </c>
      <c r="L62" s="15">
        <v>18</v>
      </c>
      <c r="M62" s="84">
        <v>62.22</v>
      </c>
      <c r="N62" s="73">
        <v>62</v>
      </c>
      <c r="O62" s="64">
        <v>3000</v>
      </c>
      <c r="P62" s="65">
        <f>Table22452368910111213141516171819202122242345678910111213141516171819202122232526272829303132333435[[#This Row],[PEMBULATAN]]*O62</f>
        <v>186000</v>
      </c>
    </row>
    <row r="63" spans="1:16" ht="39" customHeight="1" x14ac:dyDescent="0.2">
      <c r="A63" s="94"/>
      <c r="B63" s="76"/>
      <c r="C63" s="90" t="s">
        <v>4533</v>
      </c>
      <c r="D63" s="79" t="s">
        <v>82</v>
      </c>
      <c r="E63" s="13">
        <v>44426</v>
      </c>
      <c r="F63" s="77" t="s">
        <v>4470</v>
      </c>
      <c r="G63" s="13">
        <v>44429</v>
      </c>
      <c r="H63" s="78" t="s">
        <v>4471</v>
      </c>
      <c r="I63" s="15">
        <v>100</v>
      </c>
      <c r="J63" s="15">
        <v>63</v>
      </c>
      <c r="K63" s="15">
        <v>34</v>
      </c>
      <c r="L63" s="15">
        <v>24</v>
      </c>
      <c r="M63" s="84">
        <v>53.55</v>
      </c>
      <c r="N63" s="73">
        <v>54</v>
      </c>
      <c r="O63" s="64">
        <v>3000</v>
      </c>
      <c r="P63" s="65">
        <f>Table22452368910111213141516171819202122242345678910111213141516171819202122232526272829303132333435[[#This Row],[PEMBULATAN]]*O63</f>
        <v>162000</v>
      </c>
    </row>
    <row r="64" spans="1:16" ht="39" customHeight="1" x14ac:dyDescent="0.2">
      <c r="A64" s="94"/>
      <c r="B64" s="76"/>
      <c r="C64" s="90" t="s">
        <v>4534</v>
      </c>
      <c r="D64" s="79" t="s">
        <v>82</v>
      </c>
      <c r="E64" s="13">
        <v>44426</v>
      </c>
      <c r="F64" s="77" t="s">
        <v>4470</v>
      </c>
      <c r="G64" s="13">
        <v>44429</v>
      </c>
      <c r="H64" s="78" t="s">
        <v>4471</v>
      </c>
      <c r="I64" s="15">
        <v>76</v>
      </c>
      <c r="J64" s="15">
        <v>67</v>
      </c>
      <c r="K64" s="15">
        <v>35</v>
      </c>
      <c r="L64" s="15">
        <v>9</v>
      </c>
      <c r="M64" s="84">
        <v>44.555</v>
      </c>
      <c r="N64" s="73">
        <v>45</v>
      </c>
      <c r="O64" s="64">
        <v>3000</v>
      </c>
      <c r="P64" s="65">
        <f>Table22452368910111213141516171819202122242345678910111213141516171819202122232526272829303132333435[[#This Row],[PEMBULATAN]]*O64</f>
        <v>135000</v>
      </c>
    </row>
    <row r="65" spans="1:16" ht="39" customHeight="1" x14ac:dyDescent="0.2">
      <c r="A65" s="123"/>
      <c r="B65" s="92"/>
      <c r="C65" s="90" t="s">
        <v>4535</v>
      </c>
      <c r="D65" s="79" t="s">
        <v>82</v>
      </c>
      <c r="E65" s="13">
        <v>44426</v>
      </c>
      <c r="F65" s="77" t="s">
        <v>4470</v>
      </c>
      <c r="G65" s="13">
        <v>44429</v>
      </c>
      <c r="H65" s="78" t="s">
        <v>4471</v>
      </c>
      <c r="I65" s="15">
        <v>70</v>
      </c>
      <c r="J65" s="15">
        <v>65</v>
      </c>
      <c r="K65" s="15">
        <v>25</v>
      </c>
      <c r="L65" s="15">
        <v>4</v>
      </c>
      <c r="M65" s="84">
        <v>28.4375</v>
      </c>
      <c r="N65" s="73">
        <v>29</v>
      </c>
      <c r="O65" s="64">
        <v>3000</v>
      </c>
      <c r="P65" s="65">
        <f>Table22452368910111213141516171819202122242345678910111213141516171819202122232526272829303132333435[[#This Row],[PEMBULATAN]]*O65</f>
        <v>87000</v>
      </c>
    </row>
    <row r="66" spans="1:16" ht="39" customHeight="1" x14ac:dyDescent="0.2">
      <c r="A66" s="94"/>
      <c r="B66" s="76"/>
      <c r="C66" s="113" t="s">
        <v>4536</v>
      </c>
      <c r="D66" s="114" t="s">
        <v>82</v>
      </c>
      <c r="E66" s="115">
        <v>44426</v>
      </c>
      <c r="F66" s="116" t="s">
        <v>4470</v>
      </c>
      <c r="G66" s="115">
        <v>44429</v>
      </c>
      <c r="H66" s="117" t="s">
        <v>4471</v>
      </c>
      <c r="I66" s="118">
        <v>102</v>
      </c>
      <c r="J66" s="118">
        <v>86</v>
      </c>
      <c r="K66" s="118">
        <v>45</v>
      </c>
      <c r="L66" s="118">
        <v>15</v>
      </c>
      <c r="M66" s="119">
        <v>98.685000000000002</v>
      </c>
      <c r="N66" s="120">
        <v>99</v>
      </c>
      <c r="O66" s="121">
        <v>3000</v>
      </c>
      <c r="P66" s="122">
        <f>Table22452368910111213141516171819202122242345678910111213141516171819202122232526272829303132333435[[#This Row],[PEMBULATAN]]*O66</f>
        <v>297000</v>
      </c>
    </row>
    <row r="67" spans="1:16" ht="39" customHeight="1" x14ac:dyDescent="0.2">
      <c r="A67" s="94"/>
      <c r="B67" s="76"/>
      <c r="C67" s="90" t="s">
        <v>4537</v>
      </c>
      <c r="D67" s="79" t="s">
        <v>82</v>
      </c>
      <c r="E67" s="13">
        <v>44426</v>
      </c>
      <c r="F67" s="77" t="s">
        <v>4470</v>
      </c>
      <c r="G67" s="13">
        <v>44429</v>
      </c>
      <c r="H67" s="78" t="s">
        <v>4471</v>
      </c>
      <c r="I67" s="15">
        <v>40</v>
      </c>
      <c r="J67" s="15">
        <v>50</v>
      </c>
      <c r="K67" s="15">
        <v>20</v>
      </c>
      <c r="L67" s="15">
        <v>2</v>
      </c>
      <c r="M67" s="84">
        <v>10</v>
      </c>
      <c r="N67" s="73">
        <v>10</v>
      </c>
      <c r="O67" s="64">
        <v>3000</v>
      </c>
      <c r="P67" s="65">
        <f>Table22452368910111213141516171819202122242345678910111213141516171819202122232526272829303132333435[[#This Row],[PEMBULATAN]]*O67</f>
        <v>30000</v>
      </c>
    </row>
    <row r="68" spans="1:16" ht="39" customHeight="1" x14ac:dyDescent="0.2">
      <c r="A68" s="94"/>
      <c r="B68" s="76"/>
      <c r="C68" s="90" t="s">
        <v>4538</v>
      </c>
      <c r="D68" s="79" t="s">
        <v>82</v>
      </c>
      <c r="E68" s="13">
        <v>44426</v>
      </c>
      <c r="F68" s="77" t="s">
        <v>4470</v>
      </c>
      <c r="G68" s="13">
        <v>44429</v>
      </c>
      <c r="H68" s="78" t="s">
        <v>4471</v>
      </c>
      <c r="I68" s="15">
        <v>60</v>
      </c>
      <c r="J68" s="15">
        <v>60</v>
      </c>
      <c r="K68" s="15">
        <v>28</v>
      </c>
      <c r="L68" s="15">
        <v>8</v>
      </c>
      <c r="M68" s="84">
        <v>25.2</v>
      </c>
      <c r="N68" s="73">
        <v>25</v>
      </c>
      <c r="O68" s="64">
        <v>3000</v>
      </c>
      <c r="P68" s="65">
        <f>Table22452368910111213141516171819202122242345678910111213141516171819202122232526272829303132333435[[#This Row],[PEMBULATAN]]*O68</f>
        <v>75000</v>
      </c>
    </row>
    <row r="69" spans="1:16" ht="39" customHeight="1" x14ac:dyDescent="0.2">
      <c r="A69" s="94"/>
      <c r="B69" s="76"/>
      <c r="C69" s="90" t="s">
        <v>4539</v>
      </c>
      <c r="D69" s="79" t="s">
        <v>82</v>
      </c>
      <c r="E69" s="13">
        <v>44426</v>
      </c>
      <c r="F69" s="77" t="s">
        <v>4470</v>
      </c>
      <c r="G69" s="13">
        <v>44429</v>
      </c>
      <c r="H69" s="78" t="s">
        <v>4471</v>
      </c>
      <c r="I69" s="15">
        <v>92</v>
      </c>
      <c r="J69" s="15">
        <v>50</v>
      </c>
      <c r="K69" s="15">
        <v>36</v>
      </c>
      <c r="L69" s="15">
        <v>5</v>
      </c>
      <c r="M69" s="84">
        <v>41.4</v>
      </c>
      <c r="N69" s="73">
        <v>42</v>
      </c>
      <c r="O69" s="64">
        <v>3000</v>
      </c>
      <c r="P69" s="65">
        <f>Table22452368910111213141516171819202122242345678910111213141516171819202122232526272829303132333435[[#This Row],[PEMBULATAN]]*O69</f>
        <v>126000</v>
      </c>
    </row>
    <row r="70" spans="1:16" ht="39" customHeight="1" x14ac:dyDescent="0.2">
      <c r="A70" s="94"/>
      <c r="B70" s="76"/>
      <c r="C70" s="90" t="s">
        <v>4540</v>
      </c>
      <c r="D70" s="79" t="s">
        <v>82</v>
      </c>
      <c r="E70" s="13">
        <v>44426</v>
      </c>
      <c r="F70" s="77" t="s">
        <v>4470</v>
      </c>
      <c r="G70" s="13">
        <v>44429</v>
      </c>
      <c r="H70" s="78" t="s">
        <v>4471</v>
      </c>
      <c r="I70" s="15">
        <v>149</v>
      </c>
      <c r="J70" s="15">
        <v>69</v>
      </c>
      <c r="K70" s="15">
        <v>30</v>
      </c>
      <c r="L70" s="15">
        <v>21</v>
      </c>
      <c r="M70" s="84">
        <v>77.107500000000002</v>
      </c>
      <c r="N70" s="73">
        <v>77</v>
      </c>
      <c r="O70" s="64">
        <v>3000</v>
      </c>
      <c r="P70" s="65">
        <f>Table22452368910111213141516171819202122242345678910111213141516171819202122232526272829303132333435[[#This Row],[PEMBULATAN]]*O70</f>
        <v>231000</v>
      </c>
    </row>
    <row r="71" spans="1:16" ht="39" customHeight="1" x14ac:dyDescent="0.2">
      <c r="A71" s="94"/>
      <c r="B71" s="76"/>
      <c r="C71" s="90" t="s">
        <v>4541</v>
      </c>
      <c r="D71" s="79" t="s">
        <v>82</v>
      </c>
      <c r="E71" s="13">
        <v>44426</v>
      </c>
      <c r="F71" s="77" t="s">
        <v>4470</v>
      </c>
      <c r="G71" s="13">
        <v>44429</v>
      </c>
      <c r="H71" s="78" t="s">
        <v>4471</v>
      </c>
      <c r="I71" s="15">
        <v>97</v>
      </c>
      <c r="J71" s="15">
        <v>66</v>
      </c>
      <c r="K71" s="15">
        <v>39</v>
      </c>
      <c r="L71" s="15">
        <v>51</v>
      </c>
      <c r="M71" s="84">
        <v>62.419499999999999</v>
      </c>
      <c r="N71" s="73">
        <v>63</v>
      </c>
      <c r="O71" s="64">
        <v>3000</v>
      </c>
      <c r="P71" s="65">
        <f>Table22452368910111213141516171819202122242345678910111213141516171819202122232526272829303132333435[[#This Row],[PEMBULATAN]]*O71</f>
        <v>189000</v>
      </c>
    </row>
    <row r="72" spans="1:16" ht="39" customHeight="1" x14ac:dyDescent="0.2">
      <c r="A72" s="94"/>
      <c r="B72" s="76"/>
      <c r="C72" s="90" t="s">
        <v>4542</v>
      </c>
      <c r="D72" s="79" t="s">
        <v>82</v>
      </c>
      <c r="E72" s="13">
        <v>44426</v>
      </c>
      <c r="F72" s="77" t="s">
        <v>4470</v>
      </c>
      <c r="G72" s="13">
        <v>44429</v>
      </c>
      <c r="H72" s="78" t="s">
        <v>4471</v>
      </c>
      <c r="I72" s="15">
        <v>105</v>
      </c>
      <c r="J72" s="15">
        <v>60</v>
      </c>
      <c r="K72" s="15">
        <v>45</v>
      </c>
      <c r="L72" s="15">
        <v>19</v>
      </c>
      <c r="M72" s="84">
        <v>70.875</v>
      </c>
      <c r="N72" s="73">
        <v>71</v>
      </c>
      <c r="O72" s="64">
        <v>3000</v>
      </c>
      <c r="P72" s="65">
        <f>Table22452368910111213141516171819202122242345678910111213141516171819202122232526272829303132333435[[#This Row],[PEMBULATAN]]*O72</f>
        <v>213000</v>
      </c>
    </row>
    <row r="73" spans="1:16" ht="39" customHeight="1" x14ac:dyDescent="0.2">
      <c r="A73" s="94"/>
      <c r="B73" s="76"/>
      <c r="C73" s="90" t="s">
        <v>4543</v>
      </c>
      <c r="D73" s="79" t="s">
        <v>82</v>
      </c>
      <c r="E73" s="13">
        <v>44426</v>
      </c>
      <c r="F73" s="77" t="s">
        <v>4470</v>
      </c>
      <c r="G73" s="13">
        <v>44429</v>
      </c>
      <c r="H73" s="78" t="s">
        <v>4471</v>
      </c>
      <c r="I73" s="15">
        <v>100</v>
      </c>
      <c r="J73" s="15">
        <v>60</v>
      </c>
      <c r="K73" s="15">
        <v>35</v>
      </c>
      <c r="L73" s="15">
        <v>20</v>
      </c>
      <c r="M73" s="84">
        <v>52.5</v>
      </c>
      <c r="N73" s="73">
        <v>53</v>
      </c>
      <c r="O73" s="64">
        <v>3000</v>
      </c>
      <c r="P73" s="65">
        <f>Table22452368910111213141516171819202122242345678910111213141516171819202122232526272829303132333435[[#This Row],[PEMBULATAN]]*O73</f>
        <v>159000</v>
      </c>
    </row>
    <row r="74" spans="1:16" ht="39" customHeight="1" x14ac:dyDescent="0.2">
      <c r="A74" s="94"/>
      <c r="B74" s="76"/>
      <c r="C74" s="90" t="s">
        <v>4544</v>
      </c>
      <c r="D74" s="79" t="s">
        <v>82</v>
      </c>
      <c r="E74" s="13">
        <v>44426</v>
      </c>
      <c r="F74" s="77" t="s">
        <v>4470</v>
      </c>
      <c r="G74" s="13">
        <v>44429</v>
      </c>
      <c r="H74" s="78" t="s">
        <v>4471</v>
      </c>
      <c r="I74" s="15">
        <v>109</v>
      </c>
      <c r="J74" s="15">
        <v>58</v>
      </c>
      <c r="K74" s="15">
        <v>45</v>
      </c>
      <c r="L74" s="15">
        <v>15</v>
      </c>
      <c r="M74" s="84">
        <v>71.122500000000002</v>
      </c>
      <c r="N74" s="73">
        <v>71</v>
      </c>
      <c r="O74" s="64">
        <v>3000</v>
      </c>
      <c r="P74" s="65">
        <f>Table22452368910111213141516171819202122242345678910111213141516171819202122232526272829303132333435[[#This Row],[PEMBULATAN]]*O74</f>
        <v>213000</v>
      </c>
    </row>
    <row r="75" spans="1:16" ht="39" customHeight="1" x14ac:dyDescent="0.2">
      <c r="A75" s="94"/>
      <c r="B75" s="76"/>
      <c r="C75" s="90" t="s">
        <v>4545</v>
      </c>
      <c r="D75" s="79" t="s">
        <v>82</v>
      </c>
      <c r="E75" s="13">
        <v>44426</v>
      </c>
      <c r="F75" s="77" t="s">
        <v>4470</v>
      </c>
      <c r="G75" s="13">
        <v>44429</v>
      </c>
      <c r="H75" s="78" t="s">
        <v>4471</v>
      </c>
      <c r="I75" s="15">
        <v>55</v>
      </c>
      <c r="J75" s="15">
        <v>40</v>
      </c>
      <c r="K75" s="15">
        <v>53</v>
      </c>
      <c r="L75" s="15">
        <v>15</v>
      </c>
      <c r="M75" s="84">
        <v>29.15</v>
      </c>
      <c r="N75" s="73">
        <v>29</v>
      </c>
      <c r="O75" s="64">
        <v>3000</v>
      </c>
      <c r="P75" s="65">
        <f>Table22452368910111213141516171819202122242345678910111213141516171819202122232526272829303132333435[[#This Row],[PEMBULATAN]]*O75</f>
        <v>87000</v>
      </c>
    </row>
    <row r="76" spans="1:16" ht="39" customHeight="1" x14ac:dyDescent="0.2">
      <c r="A76" s="94"/>
      <c r="B76" s="76"/>
      <c r="C76" s="90" t="s">
        <v>4546</v>
      </c>
      <c r="D76" s="79" t="s">
        <v>82</v>
      </c>
      <c r="E76" s="13">
        <v>44426</v>
      </c>
      <c r="F76" s="77" t="s">
        <v>4470</v>
      </c>
      <c r="G76" s="13">
        <v>44429</v>
      </c>
      <c r="H76" s="78" t="s">
        <v>4471</v>
      </c>
      <c r="I76" s="15">
        <v>53</v>
      </c>
      <c r="J76" s="15">
        <v>42</v>
      </c>
      <c r="K76" s="15">
        <v>22</v>
      </c>
      <c r="L76" s="15">
        <v>5</v>
      </c>
      <c r="M76" s="84">
        <v>12.243</v>
      </c>
      <c r="N76" s="73">
        <v>12</v>
      </c>
      <c r="O76" s="64">
        <v>3000</v>
      </c>
      <c r="P76" s="65">
        <f>Table22452368910111213141516171819202122242345678910111213141516171819202122232526272829303132333435[[#This Row],[PEMBULATAN]]*O76</f>
        <v>36000</v>
      </c>
    </row>
    <row r="77" spans="1:16" ht="39" customHeight="1" x14ac:dyDescent="0.2">
      <c r="A77" s="94"/>
      <c r="B77" s="76"/>
      <c r="C77" s="90" t="s">
        <v>4547</v>
      </c>
      <c r="D77" s="79" t="s">
        <v>82</v>
      </c>
      <c r="E77" s="13">
        <v>44426</v>
      </c>
      <c r="F77" s="77" t="s">
        <v>4470</v>
      </c>
      <c r="G77" s="13">
        <v>44429</v>
      </c>
      <c r="H77" s="78" t="s">
        <v>4471</v>
      </c>
      <c r="I77" s="15">
        <v>60</v>
      </c>
      <c r="J77" s="15">
        <v>30</v>
      </c>
      <c r="K77" s="15">
        <v>75</v>
      </c>
      <c r="L77" s="15">
        <v>14</v>
      </c>
      <c r="M77" s="84">
        <v>33.75</v>
      </c>
      <c r="N77" s="73">
        <v>34</v>
      </c>
      <c r="O77" s="64">
        <v>3000</v>
      </c>
      <c r="P77" s="65">
        <f>Table22452368910111213141516171819202122242345678910111213141516171819202122232526272829303132333435[[#This Row],[PEMBULATAN]]*O77</f>
        <v>102000</v>
      </c>
    </row>
    <row r="78" spans="1:16" ht="39" customHeight="1" x14ac:dyDescent="0.2">
      <c r="A78" s="94"/>
      <c r="B78" s="76"/>
      <c r="C78" s="90" t="s">
        <v>4548</v>
      </c>
      <c r="D78" s="79" t="s">
        <v>82</v>
      </c>
      <c r="E78" s="13">
        <v>44426</v>
      </c>
      <c r="F78" s="77" t="s">
        <v>4470</v>
      </c>
      <c r="G78" s="13">
        <v>44429</v>
      </c>
      <c r="H78" s="78" t="s">
        <v>4471</v>
      </c>
      <c r="I78" s="15">
        <v>94</v>
      </c>
      <c r="J78" s="15">
        <v>52</v>
      </c>
      <c r="K78" s="15">
        <v>30</v>
      </c>
      <c r="L78" s="15">
        <v>7</v>
      </c>
      <c r="M78" s="84">
        <v>36.659999999999997</v>
      </c>
      <c r="N78" s="73">
        <v>37</v>
      </c>
      <c r="O78" s="64">
        <v>3000</v>
      </c>
      <c r="P78" s="65">
        <f>Table22452368910111213141516171819202122242345678910111213141516171819202122232526272829303132333435[[#This Row],[PEMBULATAN]]*O78</f>
        <v>111000</v>
      </c>
    </row>
    <row r="79" spans="1:16" ht="39" customHeight="1" x14ac:dyDescent="0.2">
      <c r="A79" s="94"/>
      <c r="B79" s="76"/>
      <c r="C79" s="90" t="s">
        <v>4549</v>
      </c>
      <c r="D79" s="79" t="s">
        <v>82</v>
      </c>
      <c r="E79" s="13">
        <v>44426</v>
      </c>
      <c r="F79" s="77" t="s">
        <v>4470</v>
      </c>
      <c r="G79" s="13">
        <v>44429</v>
      </c>
      <c r="H79" s="78" t="s">
        <v>4471</v>
      </c>
      <c r="I79" s="15">
        <v>90</v>
      </c>
      <c r="J79" s="15">
        <v>89</v>
      </c>
      <c r="K79" s="15">
        <v>25</v>
      </c>
      <c r="L79" s="15">
        <v>5</v>
      </c>
      <c r="M79" s="84">
        <v>50.0625</v>
      </c>
      <c r="N79" s="73">
        <v>50</v>
      </c>
      <c r="O79" s="64">
        <v>3000</v>
      </c>
      <c r="P79" s="65">
        <f>Table22452368910111213141516171819202122242345678910111213141516171819202122232526272829303132333435[[#This Row],[PEMBULATAN]]*O79</f>
        <v>150000</v>
      </c>
    </row>
    <row r="80" spans="1:16" ht="39" customHeight="1" x14ac:dyDescent="0.2">
      <c r="A80" s="94"/>
      <c r="B80" s="76"/>
      <c r="C80" s="90" t="s">
        <v>4550</v>
      </c>
      <c r="D80" s="79" t="s">
        <v>82</v>
      </c>
      <c r="E80" s="13">
        <v>44426</v>
      </c>
      <c r="F80" s="77" t="s">
        <v>4470</v>
      </c>
      <c r="G80" s="13">
        <v>44429</v>
      </c>
      <c r="H80" s="78" t="s">
        <v>4471</v>
      </c>
      <c r="I80" s="15">
        <v>100</v>
      </c>
      <c r="J80" s="15">
        <v>60</v>
      </c>
      <c r="K80" s="15">
        <v>36</v>
      </c>
      <c r="L80" s="15">
        <v>13</v>
      </c>
      <c r="M80" s="84">
        <v>54</v>
      </c>
      <c r="N80" s="73">
        <v>54</v>
      </c>
      <c r="O80" s="64">
        <v>3000</v>
      </c>
      <c r="P80" s="65">
        <f>Table22452368910111213141516171819202122242345678910111213141516171819202122232526272829303132333435[[#This Row],[PEMBULATAN]]*O80</f>
        <v>162000</v>
      </c>
    </row>
    <row r="81" spans="1:16" ht="39" customHeight="1" x14ac:dyDescent="0.2">
      <c r="A81" s="123"/>
      <c r="B81" s="92"/>
      <c r="C81" s="90" t="s">
        <v>4551</v>
      </c>
      <c r="D81" s="79" t="s">
        <v>82</v>
      </c>
      <c r="E81" s="13">
        <v>44426</v>
      </c>
      <c r="F81" s="77" t="s">
        <v>4470</v>
      </c>
      <c r="G81" s="13">
        <v>44429</v>
      </c>
      <c r="H81" s="78" t="s">
        <v>4471</v>
      </c>
      <c r="I81" s="15">
        <v>100</v>
      </c>
      <c r="J81" s="15">
        <v>60</v>
      </c>
      <c r="K81" s="15">
        <v>35</v>
      </c>
      <c r="L81" s="15">
        <v>23</v>
      </c>
      <c r="M81" s="84">
        <v>52.5</v>
      </c>
      <c r="N81" s="73">
        <v>53</v>
      </c>
      <c r="O81" s="64">
        <v>3000</v>
      </c>
      <c r="P81" s="65">
        <f>Table22452368910111213141516171819202122242345678910111213141516171819202122232526272829303132333435[[#This Row],[PEMBULATAN]]*O81</f>
        <v>159000</v>
      </c>
    </row>
    <row r="82" spans="1:16" ht="39" customHeight="1" x14ac:dyDescent="0.2">
      <c r="A82" s="94"/>
      <c r="B82" s="76"/>
      <c r="C82" s="113" t="s">
        <v>4552</v>
      </c>
      <c r="D82" s="114" t="s">
        <v>82</v>
      </c>
      <c r="E82" s="115">
        <v>44426</v>
      </c>
      <c r="F82" s="116" t="s">
        <v>4470</v>
      </c>
      <c r="G82" s="115">
        <v>44429</v>
      </c>
      <c r="H82" s="117" t="s">
        <v>4471</v>
      </c>
      <c r="I82" s="118">
        <v>46</v>
      </c>
      <c r="J82" s="118">
        <v>38</v>
      </c>
      <c r="K82" s="118">
        <v>26</v>
      </c>
      <c r="L82" s="118">
        <v>4</v>
      </c>
      <c r="M82" s="119">
        <v>11.362</v>
      </c>
      <c r="N82" s="120">
        <v>12</v>
      </c>
      <c r="O82" s="121">
        <v>3000</v>
      </c>
      <c r="P82" s="122">
        <f>Table22452368910111213141516171819202122242345678910111213141516171819202122232526272829303132333435[[#This Row],[PEMBULATAN]]*O82</f>
        <v>36000</v>
      </c>
    </row>
    <row r="83" spans="1:16" ht="39" customHeight="1" x14ac:dyDescent="0.2">
      <c r="A83" s="94"/>
      <c r="B83" s="76"/>
      <c r="C83" s="90" t="s">
        <v>4553</v>
      </c>
      <c r="D83" s="79" t="s">
        <v>82</v>
      </c>
      <c r="E83" s="13">
        <v>44426</v>
      </c>
      <c r="F83" s="77" t="s">
        <v>4470</v>
      </c>
      <c r="G83" s="13">
        <v>44429</v>
      </c>
      <c r="H83" s="78" t="s">
        <v>4471</v>
      </c>
      <c r="I83" s="15">
        <v>87</v>
      </c>
      <c r="J83" s="15">
        <v>64</v>
      </c>
      <c r="K83" s="15">
        <v>35</v>
      </c>
      <c r="L83" s="15">
        <v>9</v>
      </c>
      <c r="M83" s="84">
        <v>48.72</v>
      </c>
      <c r="N83" s="73">
        <v>49</v>
      </c>
      <c r="O83" s="64">
        <v>3000</v>
      </c>
      <c r="P83" s="65">
        <f>Table22452368910111213141516171819202122242345678910111213141516171819202122232526272829303132333435[[#This Row],[PEMBULATAN]]*O83</f>
        <v>147000</v>
      </c>
    </row>
    <row r="84" spans="1:16" ht="39" customHeight="1" x14ac:dyDescent="0.2">
      <c r="A84" s="94"/>
      <c r="B84" s="76"/>
      <c r="C84" s="90" t="s">
        <v>4554</v>
      </c>
      <c r="D84" s="79" t="s">
        <v>82</v>
      </c>
      <c r="E84" s="13">
        <v>44426</v>
      </c>
      <c r="F84" s="77" t="s">
        <v>4470</v>
      </c>
      <c r="G84" s="13">
        <v>44429</v>
      </c>
      <c r="H84" s="78" t="s">
        <v>4471</v>
      </c>
      <c r="I84" s="15">
        <v>105</v>
      </c>
      <c r="J84" s="15">
        <v>66</v>
      </c>
      <c r="K84" s="15">
        <v>37</v>
      </c>
      <c r="L84" s="15">
        <v>12</v>
      </c>
      <c r="M84" s="84">
        <v>64.102500000000006</v>
      </c>
      <c r="N84" s="73">
        <v>64</v>
      </c>
      <c r="O84" s="64">
        <v>3000</v>
      </c>
      <c r="P84" s="65">
        <f>Table22452368910111213141516171819202122242345678910111213141516171819202122232526272829303132333435[[#This Row],[PEMBULATAN]]*O84</f>
        <v>192000</v>
      </c>
    </row>
    <row r="85" spans="1:16" ht="39" customHeight="1" x14ac:dyDescent="0.2">
      <c r="A85" s="94"/>
      <c r="B85" s="76"/>
      <c r="C85" s="90" t="s">
        <v>4555</v>
      </c>
      <c r="D85" s="79" t="s">
        <v>82</v>
      </c>
      <c r="E85" s="13">
        <v>44426</v>
      </c>
      <c r="F85" s="77" t="s">
        <v>4470</v>
      </c>
      <c r="G85" s="13">
        <v>44429</v>
      </c>
      <c r="H85" s="78" t="s">
        <v>4471</v>
      </c>
      <c r="I85" s="15">
        <v>82</v>
      </c>
      <c r="J85" s="15">
        <v>54</v>
      </c>
      <c r="K85" s="15">
        <v>40</v>
      </c>
      <c r="L85" s="15">
        <v>8</v>
      </c>
      <c r="M85" s="84">
        <v>44.28</v>
      </c>
      <c r="N85" s="73">
        <v>44</v>
      </c>
      <c r="O85" s="64">
        <v>3000</v>
      </c>
      <c r="P85" s="65">
        <f>Table22452368910111213141516171819202122242345678910111213141516171819202122232526272829303132333435[[#This Row],[PEMBULATAN]]*O85</f>
        <v>132000</v>
      </c>
    </row>
    <row r="86" spans="1:16" ht="39" customHeight="1" x14ac:dyDescent="0.2">
      <c r="A86" s="94"/>
      <c r="B86" s="76"/>
      <c r="C86" s="90" t="s">
        <v>4556</v>
      </c>
      <c r="D86" s="79" t="s">
        <v>82</v>
      </c>
      <c r="E86" s="13">
        <v>44426</v>
      </c>
      <c r="F86" s="77" t="s">
        <v>4470</v>
      </c>
      <c r="G86" s="13">
        <v>44429</v>
      </c>
      <c r="H86" s="78" t="s">
        <v>4471</v>
      </c>
      <c r="I86" s="15">
        <v>90</v>
      </c>
      <c r="J86" s="15">
        <v>65</v>
      </c>
      <c r="K86" s="15">
        <v>30</v>
      </c>
      <c r="L86" s="15">
        <v>17</v>
      </c>
      <c r="M86" s="84">
        <v>43.875</v>
      </c>
      <c r="N86" s="73">
        <v>44</v>
      </c>
      <c r="O86" s="64">
        <v>3000</v>
      </c>
      <c r="P86" s="65">
        <f>Table22452368910111213141516171819202122242345678910111213141516171819202122232526272829303132333435[[#This Row],[PEMBULATAN]]*O86</f>
        <v>132000</v>
      </c>
    </row>
    <row r="87" spans="1:16" ht="39" customHeight="1" x14ac:dyDescent="0.2">
      <c r="A87" s="94"/>
      <c r="B87" s="76"/>
      <c r="C87" s="90" t="s">
        <v>4557</v>
      </c>
      <c r="D87" s="79" t="s">
        <v>82</v>
      </c>
      <c r="E87" s="13">
        <v>44426</v>
      </c>
      <c r="F87" s="77" t="s">
        <v>4470</v>
      </c>
      <c r="G87" s="13">
        <v>44429</v>
      </c>
      <c r="H87" s="78" t="s">
        <v>4471</v>
      </c>
      <c r="I87" s="15">
        <v>105</v>
      </c>
      <c r="J87" s="15">
        <v>64</v>
      </c>
      <c r="K87" s="15">
        <v>35</v>
      </c>
      <c r="L87" s="15">
        <v>23</v>
      </c>
      <c r="M87" s="84">
        <v>58.8</v>
      </c>
      <c r="N87" s="73">
        <v>59</v>
      </c>
      <c r="O87" s="64">
        <v>3000</v>
      </c>
      <c r="P87" s="65">
        <f>Table22452368910111213141516171819202122242345678910111213141516171819202122232526272829303132333435[[#This Row],[PEMBULATAN]]*O87</f>
        <v>177000</v>
      </c>
    </row>
    <row r="88" spans="1:16" ht="39" customHeight="1" x14ac:dyDescent="0.2">
      <c r="A88" s="94"/>
      <c r="B88" s="76"/>
      <c r="C88" s="90" t="s">
        <v>4558</v>
      </c>
      <c r="D88" s="79" t="s">
        <v>82</v>
      </c>
      <c r="E88" s="13">
        <v>44426</v>
      </c>
      <c r="F88" s="77" t="s">
        <v>4470</v>
      </c>
      <c r="G88" s="13">
        <v>44429</v>
      </c>
      <c r="H88" s="78" t="s">
        <v>4471</v>
      </c>
      <c r="I88" s="15">
        <v>22</v>
      </c>
      <c r="J88" s="15">
        <v>22</v>
      </c>
      <c r="K88" s="15">
        <v>10</v>
      </c>
      <c r="L88" s="15">
        <v>1</v>
      </c>
      <c r="M88" s="84">
        <v>1.21</v>
      </c>
      <c r="N88" s="73">
        <v>1</v>
      </c>
      <c r="O88" s="64">
        <v>3000</v>
      </c>
      <c r="P88" s="65">
        <f>Table22452368910111213141516171819202122242345678910111213141516171819202122232526272829303132333435[[#This Row],[PEMBULATAN]]*O88</f>
        <v>3000</v>
      </c>
    </row>
    <row r="89" spans="1:16" ht="39" customHeight="1" x14ac:dyDescent="0.2">
      <c r="A89" s="94"/>
      <c r="B89" s="76"/>
      <c r="C89" s="90" t="s">
        <v>4559</v>
      </c>
      <c r="D89" s="79" t="s">
        <v>82</v>
      </c>
      <c r="E89" s="13">
        <v>44426</v>
      </c>
      <c r="F89" s="77" t="s">
        <v>4470</v>
      </c>
      <c r="G89" s="13">
        <v>44429</v>
      </c>
      <c r="H89" s="78" t="s">
        <v>4471</v>
      </c>
      <c r="I89" s="15">
        <v>95</v>
      </c>
      <c r="J89" s="15">
        <v>60</v>
      </c>
      <c r="K89" s="15">
        <v>30</v>
      </c>
      <c r="L89" s="15">
        <v>18</v>
      </c>
      <c r="M89" s="84">
        <v>42.75</v>
      </c>
      <c r="N89" s="73">
        <v>43</v>
      </c>
      <c r="O89" s="64">
        <v>3000</v>
      </c>
      <c r="P89" s="65">
        <f>Table22452368910111213141516171819202122242345678910111213141516171819202122232526272829303132333435[[#This Row],[PEMBULATAN]]*O89</f>
        <v>129000</v>
      </c>
    </row>
    <row r="90" spans="1:16" ht="39" customHeight="1" x14ac:dyDescent="0.2">
      <c r="A90" s="94"/>
      <c r="B90" s="76"/>
      <c r="C90" s="90" t="s">
        <v>4560</v>
      </c>
      <c r="D90" s="79" t="s">
        <v>82</v>
      </c>
      <c r="E90" s="13">
        <v>44426</v>
      </c>
      <c r="F90" s="77" t="s">
        <v>4470</v>
      </c>
      <c r="G90" s="13">
        <v>44429</v>
      </c>
      <c r="H90" s="78" t="s">
        <v>4471</v>
      </c>
      <c r="I90" s="15">
        <v>30</v>
      </c>
      <c r="J90" s="15">
        <v>37</v>
      </c>
      <c r="K90" s="15">
        <v>8</v>
      </c>
      <c r="L90" s="15">
        <v>1</v>
      </c>
      <c r="M90" s="84">
        <v>2.2200000000000002</v>
      </c>
      <c r="N90" s="73">
        <v>2</v>
      </c>
      <c r="O90" s="64">
        <v>3000</v>
      </c>
      <c r="P90" s="65">
        <f>Table22452368910111213141516171819202122242345678910111213141516171819202122232526272829303132333435[[#This Row],[PEMBULATAN]]*O90</f>
        <v>6000</v>
      </c>
    </row>
    <row r="91" spans="1:16" ht="39" customHeight="1" x14ac:dyDescent="0.2">
      <c r="A91" s="94"/>
      <c r="B91" s="76"/>
      <c r="C91" s="90" t="s">
        <v>4561</v>
      </c>
      <c r="D91" s="79" t="s">
        <v>82</v>
      </c>
      <c r="E91" s="13">
        <v>44426</v>
      </c>
      <c r="F91" s="77" t="s">
        <v>4470</v>
      </c>
      <c r="G91" s="13">
        <v>44429</v>
      </c>
      <c r="H91" s="78" t="s">
        <v>4471</v>
      </c>
      <c r="I91" s="15">
        <v>100</v>
      </c>
      <c r="J91" s="15">
        <v>53</v>
      </c>
      <c r="K91" s="15">
        <v>38</v>
      </c>
      <c r="L91" s="15">
        <v>21</v>
      </c>
      <c r="M91" s="84">
        <v>50.35</v>
      </c>
      <c r="N91" s="73">
        <v>51</v>
      </c>
      <c r="O91" s="64">
        <v>3000</v>
      </c>
      <c r="P91" s="65">
        <f>Table22452368910111213141516171819202122242345678910111213141516171819202122232526272829303132333435[[#This Row],[PEMBULATAN]]*O91</f>
        <v>153000</v>
      </c>
    </row>
    <row r="92" spans="1:16" ht="39" customHeight="1" x14ac:dyDescent="0.2">
      <c r="A92" s="94"/>
      <c r="B92" s="76"/>
      <c r="C92" s="90" t="s">
        <v>4562</v>
      </c>
      <c r="D92" s="79" t="s">
        <v>82</v>
      </c>
      <c r="E92" s="13">
        <v>44426</v>
      </c>
      <c r="F92" s="77" t="s">
        <v>4470</v>
      </c>
      <c r="G92" s="13">
        <v>44429</v>
      </c>
      <c r="H92" s="78" t="s">
        <v>4471</v>
      </c>
      <c r="I92" s="15">
        <v>95</v>
      </c>
      <c r="J92" s="15">
        <v>65</v>
      </c>
      <c r="K92" s="15">
        <v>37</v>
      </c>
      <c r="L92" s="15">
        <v>11</v>
      </c>
      <c r="M92" s="84">
        <v>57.118749999999999</v>
      </c>
      <c r="N92" s="73">
        <v>57</v>
      </c>
      <c r="O92" s="64">
        <v>3000</v>
      </c>
      <c r="P92" s="65">
        <f>Table22452368910111213141516171819202122242345678910111213141516171819202122232526272829303132333435[[#This Row],[PEMBULATAN]]*O92</f>
        <v>171000</v>
      </c>
    </row>
    <row r="93" spans="1:16" ht="39" customHeight="1" x14ac:dyDescent="0.2">
      <c r="A93" s="94"/>
      <c r="B93" s="76"/>
      <c r="C93" s="90" t="s">
        <v>4563</v>
      </c>
      <c r="D93" s="79" t="s">
        <v>82</v>
      </c>
      <c r="E93" s="13">
        <v>44426</v>
      </c>
      <c r="F93" s="77" t="s">
        <v>4470</v>
      </c>
      <c r="G93" s="13">
        <v>44429</v>
      </c>
      <c r="H93" s="78" t="s">
        <v>4471</v>
      </c>
      <c r="I93" s="15">
        <v>95</v>
      </c>
      <c r="J93" s="15">
        <v>52</v>
      </c>
      <c r="K93" s="15">
        <v>30</v>
      </c>
      <c r="L93" s="15">
        <v>10</v>
      </c>
      <c r="M93" s="84">
        <v>37.049999999999997</v>
      </c>
      <c r="N93" s="73">
        <v>37</v>
      </c>
      <c r="O93" s="64">
        <v>3000</v>
      </c>
      <c r="P93" s="65">
        <f>Table22452368910111213141516171819202122242345678910111213141516171819202122232526272829303132333435[[#This Row],[PEMBULATAN]]*O93</f>
        <v>111000</v>
      </c>
    </row>
    <row r="94" spans="1:16" ht="39" customHeight="1" x14ac:dyDescent="0.2">
      <c r="A94" s="94"/>
      <c r="B94" s="76"/>
      <c r="C94" s="90" t="s">
        <v>4564</v>
      </c>
      <c r="D94" s="79" t="s">
        <v>82</v>
      </c>
      <c r="E94" s="13">
        <v>44426</v>
      </c>
      <c r="F94" s="77" t="s">
        <v>4470</v>
      </c>
      <c r="G94" s="13">
        <v>44429</v>
      </c>
      <c r="H94" s="78" t="s">
        <v>4471</v>
      </c>
      <c r="I94" s="15">
        <v>90</v>
      </c>
      <c r="J94" s="15">
        <v>65</v>
      </c>
      <c r="K94" s="15">
        <v>28</v>
      </c>
      <c r="L94" s="15">
        <v>21</v>
      </c>
      <c r="M94" s="84">
        <v>40.950000000000003</v>
      </c>
      <c r="N94" s="73">
        <v>41</v>
      </c>
      <c r="O94" s="64">
        <v>3000</v>
      </c>
      <c r="P94" s="65">
        <f>Table22452368910111213141516171819202122242345678910111213141516171819202122232526272829303132333435[[#This Row],[PEMBULATAN]]*O94</f>
        <v>123000</v>
      </c>
    </row>
    <row r="95" spans="1:16" ht="39" customHeight="1" x14ac:dyDescent="0.2">
      <c r="A95" s="94"/>
      <c r="B95" s="76"/>
      <c r="C95" s="90" t="s">
        <v>4565</v>
      </c>
      <c r="D95" s="79" t="s">
        <v>82</v>
      </c>
      <c r="E95" s="13">
        <v>44426</v>
      </c>
      <c r="F95" s="77" t="s">
        <v>4470</v>
      </c>
      <c r="G95" s="13">
        <v>44429</v>
      </c>
      <c r="H95" s="78" t="s">
        <v>4471</v>
      </c>
      <c r="I95" s="15">
        <v>76</v>
      </c>
      <c r="J95" s="15">
        <v>65</v>
      </c>
      <c r="K95" s="15">
        <v>30</v>
      </c>
      <c r="L95" s="15">
        <v>5</v>
      </c>
      <c r="M95" s="84">
        <v>37.049999999999997</v>
      </c>
      <c r="N95" s="73">
        <v>37</v>
      </c>
      <c r="O95" s="64">
        <v>3000</v>
      </c>
      <c r="P95" s="65">
        <f>Table22452368910111213141516171819202122242345678910111213141516171819202122232526272829303132333435[[#This Row],[PEMBULATAN]]*O95</f>
        <v>111000</v>
      </c>
    </row>
    <row r="96" spans="1:16" ht="39" customHeight="1" x14ac:dyDescent="0.2">
      <c r="A96" s="94"/>
      <c r="B96" s="76"/>
      <c r="C96" s="90" t="s">
        <v>4566</v>
      </c>
      <c r="D96" s="79" t="s">
        <v>82</v>
      </c>
      <c r="E96" s="13">
        <v>44426</v>
      </c>
      <c r="F96" s="77" t="s">
        <v>4470</v>
      </c>
      <c r="G96" s="13">
        <v>44429</v>
      </c>
      <c r="H96" s="78" t="s">
        <v>4471</v>
      </c>
      <c r="I96" s="15">
        <v>104</v>
      </c>
      <c r="J96" s="15">
        <v>70</v>
      </c>
      <c r="K96" s="15">
        <v>39</v>
      </c>
      <c r="L96" s="15">
        <v>24</v>
      </c>
      <c r="M96" s="84">
        <v>70.98</v>
      </c>
      <c r="N96" s="73">
        <v>71</v>
      </c>
      <c r="O96" s="64">
        <v>3000</v>
      </c>
      <c r="P96" s="65">
        <f>Table22452368910111213141516171819202122242345678910111213141516171819202122232526272829303132333435[[#This Row],[PEMBULATAN]]*O96</f>
        <v>213000</v>
      </c>
    </row>
    <row r="97" spans="1:16" ht="39" customHeight="1" x14ac:dyDescent="0.2">
      <c r="A97" s="123"/>
      <c r="B97" s="92"/>
      <c r="C97" s="90" t="s">
        <v>4567</v>
      </c>
      <c r="D97" s="79" t="s">
        <v>82</v>
      </c>
      <c r="E97" s="13">
        <v>44426</v>
      </c>
      <c r="F97" s="77" t="s">
        <v>4470</v>
      </c>
      <c r="G97" s="13">
        <v>44429</v>
      </c>
      <c r="H97" s="78" t="s">
        <v>4471</v>
      </c>
      <c r="I97" s="15">
        <v>70</v>
      </c>
      <c r="J97" s="15">
        <v>54</v>
      </c>
      <c r="K97" s="15">
        <v>38</v>
      </c>
      <c r="L97" s="15">
        <v>13</v>
      </c>
      <c r="M97" s="84">
        <v>35.909999999999997</v>
      </c>
      <c r="N97" s="73">
        <v>36</v>
      </c>
      <c r="O97" s="64">
        <v>3000</v>
      </c>
      <c r="P97" s="65">
        <f>Table22452368910111213141516171819202122242345678910111213141516171819202122232526272829303132333435[[#This Row],[PEMBULATAN]]*O97</f>
        <v>108000</v>
      </c>
    </row>
    <row r="98" spans="1:16" ht="39" customHeight="1" x14ac:dyDescent="0.2">
      <c r="A98" s="94"/>
      <c r="B98" s="76"/>
      <c r="C98" s="113" t="s">
        <v>4568</v>
      </c>
      <c r="D98" s="114" t="s">
        <v>82</v>
      </c>
      <c r="E98" s="115">
        <v>44426</v>
      </c>
      <c r="F98" s="116" t="s">
        <v>4470</v>
      </c>
      <c r="G98" s="115">
        <v>44429</v>
      </c>
      <c r="H98" s="117" t="s">
        <v>4471</v>
      </c>
      <c r="I98" s="118">
        <v>50</v>
      </c>
      <c r="J98" s="118">
        <v>44</v>
      </c>
      <c r="K98" s="118">
        <v>12</v>
      </c>
      <c r="L98" s="118">
        <v>1</v>
      </c>
      <c r="M98" s="119">
        <v>6.6</v>
      </c>
      <c r="N98" s="120">
        <v>7</v>
      </c>
      <c r="O98" s="121">
        <v>3000</v>
      </c>
      <c r="P98" s="122">
        <f>Table22452368910111213141516171819202122242345678910111213141516171819202122232526272829303132333435[[#This Row],[PEMBULATAN]]*O98</f>
        <v>21000</v>
      </c>
    </row>
    <row r="99" spans="1:16" ht="39" customHeight="1" x14ac:dyDescent="0.2">
      <c r="A99" s="94"/>
      <c r="B99" s="76"/>
      <c r="C99" s="90" t="s">
        <v>4569</v>
      </c>
      <c r="D99" s="79" t="s">
        <v>82</v>
      </c>
      <c r="E99" s="13">
        <v>44426</v>
      </c>
      <c r="F99" s="77" t="s">
        <v>4470</v>
      </c>
      <c r="G99" s="13">
        <v>44429</v>
      </c>
      <c r="H99" s="78" t="s">
        <v>4471</v>
      </c>
      <c r="I99" s="15">
        <v>106</v>
      </c>
      <c r="J99" s="15">
        <v>67</v>
      </c>
      <c r="K99" s="15">
        <v>38</v>
      </c>
      <c r="L99" s="15">
        <v>13</v>
      </c>
      <c r="M99" s="84">
        <v>67.468999999999994</v>
      </c>
      <c r="N99" s="73">
        <v>67</v>
      </c>
      <c r="O99" s="64">
        <v>3000</v>
      </c>
      <c r="P99" s="65">
        <f>Table22452368910111213141516171819202122242345678910111213141516171819202122232526272829303132333435[[#This Row],[PEMBULATAN]]*O99</f>
        <v>201000</v>
      </c>
    </row>
    <row r="100" spans="1:16" ht="39" customHeight="1" x14ac:dyDescent="0.2">
      <c r="A100" s="94"/>
      <c r="B100" s="76"/>
      <c r="C100" s="90" t="s">
        <v>4570</v>
      </c>
      <c r="D100" s="79" t="s">
        <v>82</v>
      </c>
      <c r="E100" s="13">
        <v>44426</v>
      </c>
      <c r="F100" s="77" t="s">
        <v>4470</v>
      </c>
      <c r="G100" s="13">
        <v>44429</v>
      </c>
      <c r="H100" s="78" t="s">
        <v>4471</v>
      </c>
      <c r="I100" s="15">
        <v>102</v>
      </c>
      <c r="J100" s="15">
        <v>68</v>
      </c>
      <c r="K100" s="15">
        <v>46</v>
      </c>
      <c r="L100" s="15">
        <v>14</v>
      </c>
      <c r="M100" s="84">
        <v>79.763999999999996</v>
      </c>
      <c r="N100" s="73">
        <v>80</v>
      </c>
      <c r="O100" s="64">
        <v>3000</v>
      </c>
      <c r="P100" s="65">
        <f>Table22452368910111213141516171819202122242345678910111213141516171819202122232526272829303132333435[[#This Row],[PEMBULATAN]]*O100</f>
        <v>240000</v>
      </c>
    </row>
    <row r="101" spans="1:16" ht="39" customHeight="1" x14ac:dyDescent="0.2">
      <c r="A101" s="94"/>
      <c r="B101" s="76"/>
      <c r="C101" s="90" t="s">
        <v>4571</v>
      </c>
      <c r="D101" s="79" t="s">
        <v>82</v>
      </c>
      <c r="E101" s="13">
        <v>44426</v>
      </c>
      <c r="F101" s="77" t="s">
        <v>4470</v>
      </c>
      <c r="G101" s="13">
        <v>44429</v>
      </c>
      <c r="H101" s="78" t="s">
        <v>4471</v>
      </c>
      <c r="I101" s="15">
        <v>90</v>
      </c>
      <c r="J101" s="15">
        <v>60</v>
      </c>
      <c r="K101" s="15">
        <v>30</v>
      </c>
      <c r="L101" s="15">
        <v>4</v>
      </c>
      <c r="M101" s="84">
        <v>40.5</v>
      </c>
      <c r="N101" s="73">
        <v>41</v>
      </c>
      <c r="O101" s="64">
        <v>3000</v>
      </c>
      <c r="P101" s="65">
        <f>Table22452368910111213141516171819202122242345678910111213141516171819202122232526272829303132333435[[#This Row],[PEMBULATAN]]*O101</f>
        <v>123000</v>
      </c>
    </row>
    <row r="102" spans="1:16" ht="39" customHeight="1" x14ac:dyDescent="0.2">
      <c r="A102" s="94"/>
      <c r="B102" s="76"/>
      <c r="C102" s="90" t="s">
        <v>4572</v>
      </c>
      <c r="D102" s="79" t="s">
        <v>82</v>
      </c>
      <c r="E102" s="13">
        <v>44426</v>
      </c>
      <c r="F102" s="77" t="s">
        <v>4470</v>
      </c>
      <c r="G102" s="13">
        <v>44429</v>
      </c>
      <c r="H102" s="78" t="s">
        <v>4471</v>
      </c>
      <c r="I102" s="15">
        <v>60</v>
      </c>
      <c r="J102" s="15">
        <v>44</v>
      </c>
      <c r="K102" s="15">
        <v>23</v>
      </c>
      <c r="L102" s="15">
        <v>6</v>
      </c>
      <c r="M102" s="84">
        <v>15.18</v>
      </c>
      <c r="N102" s="73">
        <v>15</v>
      </c>
      <c r="O102" s="64">
        <v>3000</v>
      </c>
      <c r="P102" s="65">
        <f>Table22452368910111213141516171819202122242345678910111213141516171819202122232526272829303132333435[[#This Row],[PEMBULATAN]]*O102</f>
        <v>45000</v>
      </c>
    </row>
    <row r="103" spans="1:16" ht="39" customHeight="1" x14ac:dyDescent="0.2">
      <c r="A103" s="94"/>
      <c r="B103" s="76"/>
      <c r="C103" s="90" t="s">
        <v>4573</v>
      </c>
      <c r="D103" s="79" t="s">
        <v>82</v>
      </c>
      <c r="E103" s="13">
        <v>44426</v>
      </c>
      <c r="F103" s="77" t="s">
        <v>4470</v>
      </c>
      <c r="G103" s="13">
        <v>44429</v>
      </c>
      <c r="H103" s="78" t="s">
        <v>4471</v>
      </c>
      <c r="I103" s="15">
        <v>70</v>
      </c>
      <c r="J103" s="15">
        <v>58</v>
      </c>
      <c r="K103" s="15">
        <v>30</v>
      </c>
      <c r="L103" s="15">
        <v>4</v>
      </c>
      <c r="M103" s="84">
        <v>30.45</v>
      </c>
      <c r="N103" s="73">
        <v>31</v>
      </c>
      <c r="O103" s="64">
        <v>3000</v>
      </c>
      <c r="P103" s="65">
        <f>Table22452368910111213141516171819202122242345678910111213141516171819202122232526272829303132333435[[#This Row],[PEMBULATAN]]*O103</f>
        <v>93000</v>
      </c>
    </row>
    <row r="104" spans="1:16" ht="39" customHeight="1" x14ac:dyDescent="0.2">
      <c r="A104" s="94"/>
      <c r="B104" s="76"/>
      <c r="C104" s="90" t="s">
        <v>4574</v>
      </c>
      <c r="D104" s="79" t="s">
        <v>82</v>
      </c>
      <c r="E104" s="13">
        <v>44426</v>
      </c>
      <c r="F104" s="77" t="s">
        <v>4470</v>
      </c>
      <c r="G104" s="13">
        <v>44429</v>
      </c>
      <c r="H104" s="78" t="s">
        <v>4471</v>
      </c>
      <c r="I104" s="15">
        <v>50</v>
      </c>
      <c r="J104" s="15">
        <v>44</v>
      </c>
      <c r="K104" s="15">
        <v>30</v>
      </c>
      <c r="L104" s="15">
        <v>3</v>
      </c>
      <c r="M104" s="84">
        <v>16.5</v>
      </c>
      <c r="N104" s="73">
        <v>17</v>
      </c>
      <c r="O104" s="64">
        <v>3000</v>
      </c>
      <c r="P104" s="65">
        <f>Table22452368910111213141516171819202122242345678910111213141516171819202122232526272829303132333435[[#This Row],[PEMBULATAN]]*O104</f>
        <v>51000</v>
      </c>
    </row>
    <row r="105" spans="1:16" ht="39" customHeight="1" x14ac:dyDescent="0.2">
      <c r="A105" s="94"/>
      <c r="B105" s="76"/>
      <c r="C105" s="90" t="s">
        <v>4575</v>
      </c>
      <c r="D105" s="79" t="s">
        <v>82</v>
      </c>
      <c r="E105" s="13">
        <v>44426</v>
      </c>
      <c r="F105" s="77" t="s">
        <v>4470</v>
      </c>
      <c r="G105" s="13">
        <v>44429</v>
      </c>
      <c r="H105" s="78" t="s">
        <v>4471</v>
      </c>
      <c r="I105" s="15">
        <v>40</v>
      </c>
      <c r="J105" s="15">
        <v>45</v>
      </c>
      <c r="K105" s="15">
        <v>36</v>
      </c>
      <c r="L105" s="15">
        <v>8</v>
      </c>
      <c r="M105" s="84">
        <v>16.2</v>
      </c>
      <c r="N105" s="73">
        <v>16</v>
      </c>
      <c r="O105" s="64">
        <v>3000</v>
      </c>
      <c r="P105" s="65">
        <f>Table22452368910111213141516171819202122242345678910111213141516171819202122232526272829303132333435[[#This Row],[PEMBULATAN]]*O105</f>
        <v>48000</v>
      </c>
    </row>
    <row r="106" spans="1:16" ht="39" customHeight="1" x14ac:dyDescent="0.2">
      <c r="A106" s="94"/>
      <c r="B106" s="76"/>
      <c r="C106" s="90" t="s">
        <v>4576</v>
      </c>
      <c r="D106" s="79" t="s">
        <v>82</v>
      </c>
      <c r="E106" s="13">
        <v>44426</v>
      </c>
      <c r="F106" s="77" t="s">
        <v>4470</v>
      </c>
      <c r="G106" s="13">
        <v>44429</v>
      </c>
      <c r="H106" s="78" t="s">
        <v>4471</v>
      </c>
      <c r="I106" s="15">
        <v>80</v>
      </c>
      <c r="J106" s="15">
        <v>77</v>
      </c>
      <c r="K106" s="15">
        <v>45</v>
      </c>
      <c r="L106" s="15">
        <v>20</v>
      </c>
      <c r="M106" s="84">
        <v>69.3</v>
      </c>
      <c r="N106" s="73">
        <v>70</v>
      </c>
      <c r="O106" s="64">
        <v>3000</v>
      </c>
      <c r="P106" s="65">
        <f>Table22452368910111213141516171819202122242345678910111213141516171819202122232526272829303132333435[[#This Row],[PEMBULATAN]]*O106</f>
        <v>210000</v>
      </c>
    </row>
    <row r="107" spans="1:16" ht="39" customHeight="1" x14ac:dyDescent="0.2">
      <c r="A107" s="94"/>
      <c r="B107" s="76"/>
      <c r="C107" s="90" t="s">
        <v>4577</v>
      </c>
      <c r="D107" s="79" t="s">
        <v>82</v>
      </c>
      <c r="E107" s="13">
        <v>44426</v>
      </c>
      <c r="F107" s="77" t="s">
        <v>4470</v>
      </c>
      <c r="G107" s="13">
        <v>44429</v>
      </c>
      <c r="H107" s="78" t="s">
        <v>4471</v>
      </c>
      <c r="I107" s="15">
        <v>18</v>
      </c>
      <c r="J107" s="15">
        <v>61</v>
      </c>
      <c r="K107" s="15">
        <v>35</v>
      </c>
      <c r="L107" s="15">
        <v>16</v>
      </c>
      <c r="M107" s="84">
        <v>9.6074999999999999</v>
      </c>
      <c r="N107" s="73">
        <v>16</v>
      </c>
      <c r="O107" s="64">
        <v>3000</v>
      </c>
      <c r="P107" s="65">
        <f>Table22452368910111213141516171819202122242345678910111213141516171819202122232526272829303132333435[[#This Row],[PEMBULATAN]]*O107</f>
        <v>48000</v>
      </c>
    </row>
    <row r="108" spans="1:16" ht="39" customHeight="1" x14ac:dyDescent="0.2">
      <c r="A108" s="94"/>
      <c r="B108" s="76"/>
      <c r="C108" s="90" t="s">
        <v>4578</v>
      </c>
      <c r="D108" s="79" t="s">
        <v>82</v>
      </c>
      <c r="E108" s="13">
        <v>44426</v>
      </c>
      <c r="F108" s="77" t="s">
        <v>4470</v>
      </c>
      <c r="G108" s="13">
        <v>44429</v>
      </c>
      <c r="H108" s="78" t="s">
        <v>4471</v>
      </c>
      <c r="I108" s="15">
        <v>64</v>
      </c>
      <c r="J108" s="15">
        <v>60</v>
      </c>
      <c r="K108" s="15">
        <v>20</v>
      </c>
      <c r="L108" s="15">
        <v>11</v>
      </c>
      <c r="M108" s="84">
        <v>19.2</v>
      </c>
      <c r="N108" s="73">
        <v>19</v>
      </c>
      <c r="O108" s="64">
        <v>3000</v>
      </c>
      <c r="P108" s="65">
        <f>Table22452368910111213141516171819202122242345678910111213141516171819202122232526272829303132333435[[#This Row],[PEMBULATAN]]*O108</f>
        <v>57000</v>
      </c>
    </row>
    <row r="109" spans="1:16" ht="39" customHeight="1" x14ac:dyDescent="0.2">
      <c r="A109" s="94"/>
      <c r="B109" s="76"/>
      <c r="C109" s="90" t="s">
        <v>4579</v>
      </c>
      <c r="D109" s="79" t="s">
        <v>82</v>
      </c>
      <c r="E109" s="13">
        <v>44426</v>
      </c>
      <c r="F109" s="77" t="s">
        <v>4470</v>
      </c>
      <c r="G109" s="13">
        <v>44429</v>
      </c>
      <c r="H109" s="78" t="s">
        <v>4471</v>
      </c>
      <c r="I109" s="15">
        <v>50</v>
      </c>
      <c r="J109" s="15">
        <v>44</v>
      </c>
      <c r="K109" s="15">
        <v>112</v>
      </c>
      <c r="L109" s="15">
        <v>10</v>
      </c>
      <c r="M109" s="84">
        <v>61.6</v>
      </c>
      <c r="N109" s="73">
        <v>62</v>
      </c>
      <c r="O109" s="64">
        <v>3000</v>
      </c>
      <c r="P109" s="65">
        <f>Table22452368910111213141516171819202122242345678910111213141516171819202122232526272829303132333435[[#This Row],[PEMBULATAN]]*O109</f>
        <v>186000</v>
      </c>
    </row>
    <row r="110" spans="1:16" ht="39" customHeight="1" x14ac:dyDescent="0.2">
      <c r="A110" s="94"/>
      <c r="B110" s="76"/>
      <c r="C110" s="90" t="s">
        <v>4580</v>
      </c>
      <c r="D110" s="79" t="s">
        <v>82</v>
      </c>
      <c r="E110" s="13">
        <v>44426</v>
      </c>
      <c r="F110" s="77" t="s">
        <v>4470</v>
      </c>
      <c r="G110" s="13">
        <v>44429</v>
      </c>
      <c r="H110" s="78" t="s">
        <v>4471</v>
      </c>
      <c r="I110" s="15">
        <v>65</v>
      </c>
      <c r="J110" s="15">
        <v>41</v>
      </c>
      <c r="K110" s="15">
        <v>30</v>
      </c>
      <c r="L110" s="15">
        <v>11</v>
      </c>
      <c r="M110" s="84">
        <v>19.987500000000001</v>
      </c>
      <c r="N110" s="73">
        <v>20</v>
      </c>
      <c r="O110" s="64">
        <v>3000</v>
      </c>
      <c r="P110" s="65">
        <f>Table22452368910111213141516171819202122242345678910111213141516171819202122232526272829303132333435[[#This Row],[PEMBULATAN]]*O110</f>
        <v>60000</v>
      </c>
    </row>
    <row r="111" spans="1:16" ht="39" customHeight="1" x14ac:dyDescent="0.2">
      <c r="A111" s="94"/>
      <c r="B111" s="76"/>
      <c r="C111" s="90" t="s">
        <v>4581</v>
      </c>
      <c r="D111" s="79" t="s">
        <v>82</v>
      </c>
      <c r="E111" s="13">
        <v>44426</v>
      </c>
      <c r="F111" s="77" t="s">
        <v>4470</v>
      </c>
      <c r="G111" s="13">
        <v>44429</v>
      </c>
      <c r="H111" s="78" t="s">
        <v>4471</v>
      </c>
      <c r="I111" s="15">
        <v>92</v>
      </c>
      <c r="J111" s="15">
        <v>60</v>
      </c>
      <c r="K111" s="15">
        <v>4</v>
      </c>
      <c r="L111" s="15">
        <v>1</v>
      </c>
      <c r="M111" s="84">
        <v>5.52</v>
      </c>
      <c r="N111" s="73">
        <v>6</v>
      </c>
      <c r="O111" s="64">
        <v>3000</v>
      </c>
      <c r="P111" s="65">
        <f>Table22452368910111213141516171819202122242345678910111213141516171819202122232526272829303132333435[[#This Row],[PEMBULATAN]]*O111</f>
        <v>18000</v>
      </c>
    </row>
    <row r="112" spans="1:16" ht="39" customHeight="1" x14ac:dyDescent="0.2">
      <c r="A112" s="94"/>
      <c r="B112" s="76"/>
      <c r="C112" s="90" t="s">
        <v>4582</v>
      </c>
      <c r="D112" s="79" t="s">
        <v>82</v>
      </c>
      <c r="E112" s="13">
        <v>44426</v>
      </c>
      <c r="F112" s="77" t="s">
        <v>4470</v>
      </c>
      <c r="G112" s="13">
        <v>44429</v>
      </c>
      <c r="H112" s="78" t="s">
        <v>4471</v>
      </c>
      <c r="I112" s="15">
        <v>41</v>
      </c>
      <c r="J112" s="15">
        <v>35</v>
      </c>
      <c r="K112" s="15">
        <v>10</v>
      </c>
      <c r="L112" s="15">
        <v>7</v>
      </c>
      <c r="M112" s="84">
        <v>3.5874999999999999</v>
      </c>
      <c r="N112" s="73">
        <v>7</v>
      </c>
      <c r="O112" s="64">
        <v>3000</v>
      </c>
      <c r="P112" s="65">
        <f>Table22452368910111213141516171819202122242345678910111213141516171819202122232526272829303132333435[[#This Row],[PEMBULATAN]]*O112</f>
        <v>21000</v>
      </c>
    </row>
    <row r="113" spans="1:16" ht="39" customHeight="1" x14ac:dyDescent="0.2">
      <c r="A113" s="123"/>
      <c r="B113" s="92"/>
      <c r="C113" s="90" t="s">
        <v>4583</v>
      </c>
      <c r="D113" s="79" t="s">
        <v>82</v>
      </c>
      <c r="E113" s="13">
        <v>44426</v>
      </c>
      <c r="F113" s="77" t="s">
        <v>4470</v>
      </c>
      <c r="G113" s="13">
        <v>44429</v>
      </c>
      <c r="H113" s="78" t="s">
        <v>4471</v>
      </c>
      <c r="I113" s="15">
        <v>50</v>
      </c>
      <c r="J113" s="15">
        <v>50</v>
      </c>
      <c r="K113" s="15">
        <v>30</v>
      </c>
      <c r="L113" s="15">
        <v>2</v>
      </c>
      <c r="M113" s="84">
        <v>18.75</v>
      </c>
      <c r="N113" s="73">
        <v>19</v>
      </c>
      <c r="O113" s="64">
        <v>3000</v>
      </c>
      <c r="P113" s="65">
        <f>Table22452368910111213141516171819202122242345678910111213141516171819202122232526272829303132333435[[#This Row],[PEMBULATAN]]*O113</f>
        <v>57000</v>
      </c>
    </row>
    <row r="114" spans="1:16" ht="39" customHeight="1" x14ac:dyDescent="0.2">
      <c r="A114" s="94"/>
      <c r="B114" s="76"/>
      <c r="C114" s="113" t="s">
        <v>4584</v>
      </c>
      <c r="D114" s="114" t="s">
        <v>82</v>
      </c>
      <c r="E114" s="115">
        <v>44426</v>
      </c>
      <c r="F114" s="116" t="s">
        <v>4470</v>
      </c>
      <c r="G114" s="115">
        <v>44429</v>
      </c>
      <c r="H114" s="117" t="s">
        <v>4471</v>
      </c>
      <c r="I114" s="118">
        <v>48</v>
      </c>
      <c r="J114" s="118">
        <v>34</v>
      </c>
      <c r="K114" s="118">
        <v>30</v>
      </c>
      <c r="L114" s="118">
        <v>9</v>
      </c>
      <c r="M114" s="119">
        <v>12.24</v>
      </c>
      <c r="N114" s="120">
        <v>12</v>
      </c>
      <c r="O114" s="121">
        <v>3000</v>
      </c>
      <c r="P114" s="122">
        <f>Table22452368910111213141516171819202122242345678910111213141516171819202122232526272829303132333435[[#This Row],[PEMBULATAN]]*O114</f>
        <v>36000</v>
      </c>
    </row>
    <row r="115" spans="1:16" ht="39" customHeight="1" x14ac:dyDescent="0.2">
      <c r="A115" s="94"/>
      <c r="B115" s="76"/>
      <c r="C115" s="90" t="s">
        <v>4585</v>
      </c>
      <c r="D115" s="79" t="s">
        <v>82</v>
      </c>
      <c r="E115" s="13">
        <v>44426</v>
      </c>
      <c r="F115" s="77" t="s">
        <v>4470</v>
      </c>
      <c r="G115" s="13">
        <v>44429</v>
      </c>
      <c r="H115" s="78" t="s">
        <v>4471</v>
      </c>
      <c r="I115" s="15">
        <v>44</v>
      </c>
      <c r="J115" s="15">
        <v>30</v>
      </c>
      <c r="K115" s="15">
        <v>27</v>
      </c>
      <c r="L115" s="15">
        <v>6</v>
      </c>
      <c r="M115" s="84">
        <v>8.91</v>
      </c>
      <c r="N115" s="73">
        <v>9</v>
      </c>
      <c r="O115" s="64">
        <v>3000</v>
      </c>
      <c r="P115" s="65">
        <f>Table22452368910111213141516171819202122242345678910111213141516171819202122232526272829303132333435[[#This Row],[PEMBULATAN]]*O115</f>
        <v>27000</v>
      </c>
    </row>
    <row r="116" spans="1:16" ht="39" customHeight="1" x14ac:dyDescent="0.2">
      <c r="A116" s="94"/>
      <c r="B116" s="76"/>
      <c r="C116" s="90" t="s">
        <v>4586</v>
      </c>
      <c r="D116" s="79" t="s">
        <v>82</v>
      </c>
      <c r="E116" s="13">
        <v>44426</v>
      </c>
      <c r="F116" s="77" t="s">
        <v>4470</v>
      </c>
      <c r="G116" s="13">
        <v>44429</v>
      </c>
      <c r="H116" s="78" t="s">
        <v>4471</v>
      </c>
      <c r="I116" s="15">
        <v>100</v>
      </c>
      <c r="J116" s="15">
        <v>18</v>
      </c>
      <c r="K116" s="15">
        <v>18</v>
      </c>
      <c r="L116" s="15">
        <v>1</v>
      </c>
      <c r="M116" s="84">
        <v>8.1</v>
      </c>
      <c r="N116" s="73">
        <v>8</v>
      </c>
      <c r="O116" s="64">
        <v>3000</v>
      </c>
      <c r="P116" s="65">
        <f>Table22452368910111213141516171819202122242345678910111213141516171819202122232526272829303132333435[[#This Row],[PEMBULATAN]]*O116</f>
        <v>24000</v>
      </c>
    </row>
    <row r="117" spans="1:16" ht="39" customHeight="1" x14ac:dyDescent="0.2">
      <c r="A117" s="94"/>
      <c r="B117" s="76"/>
      <c r="C117" s="90" t="s">
        <v>4587</v>
      </c>
      <c r="D117" s="79" t="s">
        <v>82</v>
      </c>
      <c r="E117" s="13">
        <v>44426</v>
      </c>
      <c r="F117" s="77" t="s">
        <v>4470</v>
      </c>
      <c r="G117" s="13">
        <v>44429</v>
      </c>
      <c r="H117" s="78" t="s">
        <v>4471</v>
      </c>
      <c r="I117" s="15">
        <v>55</v>
      </c>
      <c r="J117" s="15">
        <v>45</v>
      </c>
      <c r="K117" s="15">
        <v>26</v>
      </c>
      <c r="L117" s="15">
        <v>8</v>
      </c>
      <c r="M117" s="84">
        <v>16.087499999999999</v>
      </c>
      <c r="N117" s="73">
        <v>16</v>
      </c>
      <c r="O117" s="64">
        <v>3000</v>
      </c>
      <c r="P117" s="65">
        <f>Table22452368910111213141516171819202122242345678910111213141516171819202122232526272829303132333435[[#This Row],[PEMBULATAN]]*O117</f>
        <v>48000</v>
      </c>
    </row>
    <row r="118" spans="1:16" ht="39" customHeight="1" x14ac:dyDescent="0.2">
      <c r="A118" s="94"/>
      <c r="B118" s="76"/>
      <c r="C118" s="90" t="s">
        <v>4588</v>
      </c>
      <c r="D118" s="79" t="s">
        <v>82</v>
      </c>
      <c r="E118" s="13">
        <v>44426</v>
      </c>
      <c r="F118" s="77" t="s">
        <v>4470</v>
      </c>
      <c r="G118" s="13">
        <v>44429</v>
      </c>
      <c r="H118" s="78" t="s">
        <v>4471</v>
      </c>
      <c r="I118" s="15">
        <v>46</v>
      </c>
      <c r="J118" s="15">
        <v>29</v>
      </c>
      <c r="K118" s="15">
        <v>29</v>
      </c>
      <c r="L118" s="15">
        <v>6</v>
      </c>
      <c r="M118" s="84">
        <v>9.6715</v>
      </c>
      <c r="N118" s="73">
        <v>10</v>
      </c>
      <c r="O118" s="64">
        <v>3000</v>
      </c>
      <c r="P118" s="65">
        <f>Table22452368910111213141516171819202122242345678910111213141516171819202122232526272829303132333435[[#This Row],[PEMBULATAN]]*O118</f>
        <v>30000</v>
      </c>
    </row>
    <row r="119" spans="1:16" ht="39" customHeight="1" x14ac:dyDescent="0.2">
      <c r="A119" s="94"/>
      <c r="B119" s="76"/>
      <c r="C119" s="90" t="s">
        <v>4589</v>
      </c>
      <c r="D119" s="79" t="s">
        <v>82</v>
      </c>
      <c r="E119" s="13">
        <v>44426</v>
      </c>
      <c r="F119" s="77" t="s">
        <v>4470</v>
      </c>
      <c r="G119" s="13">
        <v>44429</v>
      </c>
      <c r="H119" s="78" t="s">
        <v>4471</v>
      </c>
      <c r="I119" s="15">
        <v>45</v>
      </c>
      <c r="J119" s="15">
        <v>45</v>
      </c>
      <c r="K119" s="15">
        <v>32</v>
      </c>
      <c r="L119" s="15">
        <v>1</v>
      </c>
      <c r="M119" s="84">
        <v>16.2</v>
      </c>
      <c r="N119" s="73">
        <v>16</v>
      </c>
      <c r="O119" s="64">
        <v>3000</v>
      </c>
      <c r="P119" s="65">
        <f>Table22452368910111213141516171819202122242345678910111213141516171819202122232526272829303132333435[[#This Row],[PEMBULATAN]]*O119</f>
        <v>48000</v>
      </c>
    </row>
    <row r="120" spans="1:16" ht="39" customHeight="1" x14ac:dyDescent="0.2">
      <c r="A120" s="94"/>
      <c r="B120" s="76"/>
      <c r="C120" s="90" t="s">
        <v>4590</v>
      </c>
      <c r="D120" s="79" t="s">
        <v>82</v>
      </c>
      <c r="E120" s="13">
        <v>44426</v>
      </c>
      <c r="F120" s="77" t="s">
        <v>4470</v>
      </c>
      <c r="G120" s="13">
        <v>44429</v>
      </c>
      <c r="H120" s="78" t="s">
        <v>4471</v>
      </c>
      <c r="I120" s="15">
        <v>54</v>
      </c>
      <c r="J120" s="15">
        <v>45</v>
      </c>
      <c r="K120" s="15">
        <v>13</v>
      </c>
      <c r="L120" s="15">
        <v>1</v>
      </c>
      <c r="M120" s="84">
        <v>7.8975</v>
      </c>
      <c r="N120" s="73">
        <v>8</v>
      </c>
      <c r="O120" s="64">
        <v>3000</v>
      </c>
      <c r="P120" s="65">
        <f>Table22452368910111213141516171819202122242345678910111213141516171819202122232526272829303132333435[[#This Row],[PEMBULATAN]]*O120</f>
        <v>24000</v>
      </c>
    </row>
    <row r="121" spans="1:16" ht="39" customHeight="1" x14ac:dyDescent="0.2">
      <c r="A121" s="94"/>
      <c r="B121" s="76"/>
      <c r="C121" s="90" t="s">
        <v>4591</v>
      </c>
      <c r="D121" s="79" t="s">
        <v>82</v>
      </c>
      <c r="E121" s="13">
        <v>44426</v>
      </c>
      <c r="F121" s="77" t="s">
        <v>4470</v>
      </c>
      <c r="G121" s="13">
        <v>44429</v>
      </c>
      <c r="H121" s="78" t="s">
        <v>4471</v>
      </c>
      <c r="I121" s="15">
        <v>73</v>
      </c>
      <c r="J121" s="15">
        <v>85</v>
      </c>
      <c r="K121" s="15">
        <v>17</v>
      </c>
      <c r="L121" s="15">
        <v>4</v>
      </c>
      <c r="M121" s="84">
        <v>26.37125</v>
      </c>
      <c r="N121" s="73">
        <v>27</v>
      </c>
      <c r="O121" s="64">
        <v>3000</v>
      </c>
      <c r="P121" s="65">
        <f>Table22452368910111213141516171819202122242345678910111213141516171819202122232526272829303132333435[[#This Row],[PEMBULATAN]]*O121</f>
        <v>81000</v>
      </c>
    </row>
    <row r="122" spans="1:16" ht="39" customHeight="1" x14ac:dyDescent="0.2">
      <c r="A122" s="94"/>
      <c r="B122" s="76"/>
      <c r="C122" s="90" t="s">
        <v>4592</v>
      </c>
      <c r="D122" s="79" t="s">
        <v>82</v>
      </c>
      <c r="E122" s="13">
        <v>44426</v>
      </c>
      <c r="F122" s="77" t="s">
        <v>4470</v>
      </c>
      <c r="G122" s="13">
        <v>44429</v>
      </c>
      <c r="H122" s="78" t="s">
        <v>4471</v>
      </c>
      <c r="I122" s="15">
        <v>42</v>
      </c>
      <c r="J122" s="15">
        <v>39</v>
      </c>
      <c r="K122" s="15">
        <v>22</v>
      </c>
      <c r="L122" s="15">
        <v>6</v>
      </c>
      <c r="M122" s="84">
        <v>9.0090000000000003</v>
      </c>
      <c r="N122" s="73">
        <v>9</v>
      </c>
      <c r="O122" s="64">
        <v>3000</v>
      </c>
      <c r="P122" s="65">
        <f>Table22452368910111213141516171819202122242345678910111213141516171819202122232526272829303132333435[[#This Row],[PEMBULATAN]]*O122</f>
        <v>27000</v>
      </c>
    </row>
    <row r="123" spans="1:16" ht="39" customHeight="1" x14ac:dyDescent="0.2">
      <c r="A123" s="94"/>
      <c r="B123" s="76"/>
      <c r="C123" s="90" t="s">
        <v>4593</v>
      </c>
      <c r="D123" s="79" t="s">
        <v>82</v>
      </c>
      <c r="E123" s="13">
        <v>44426</v>
      </c>
      <c r="F123" s="77" t="s">
        <v>4470</v>
      </c>
      <c r="G123" s="13">
        <v>44429</v>
      </c>
      <c r="H123" s="78" t="s">
        <v>4471</v>
      </c>
      <c r="I123" s="15">
        <v>54</v>
      </c>
      <c r="J123" s="15">
        <v>42</v>
      </c>
      <c r="K123" s="15">
        <v>27</v>
      </c>
      <c r="L123" s="15">
        <v>5</v>
      </c>
      <c r="M123" s="84">
        <v>15.308999999999999</v>
      </c>
      <c r="N123" s="73">
        <v>16</v>
      </c>
      <c r="O123" s="64">
        <v>3000</v>
      </c>
      <c r="P123" s="65">
        <f>Table22452368910111213141516171819202122242345678910111213141516171819202122232526272829303132333435[[#This Row],[PEMBULATAN]]*O123</f>
        <v>48000</v>
      </c>
    </row>
    <row r="124" spans="1:16" ht="39" customHeight="1" x14ac:dyDescent="0.2">
      <c r="A124" s="94"/>
      <c r="B124" s="76"/>
      <c r="C124" s="90" t="s">
        <v>4594</v>
      </c>
      <c r="D124" s="79" t="s">
        <v>82</v>
      </c>
      <c r="E124" s="13">
        <v>44426</v>
      </c>
      <c r="F124" s="77" t="s">
        <v>4470</v>
      </c>
      <c r="G124" s="13">
        <v>44429</v>
      </c>
      <c r="H124" s="78" t="s">
        <v>4471</v>
      </c>
      <c r="I124" s="15">
        <v>25</v>
      </c>
      <c r="J124" s="15">
        <v>37</v>
      </c>
      <c r="K124" s="15">
        <v>25</v>
      </c>
      <c r="L124" s="15">
        <v>7</v>
      </c>
      <c r="M124" s="84">
        <v>5.78125</v>
      </c>
      <c r="N124" s="73">
        <v>7</v>
      </c>
      <c r="O124" s="64">
        <v>3000</v>
      </c>
      <c r="P124" s="65">
        <f>Table22452368910111213141516171819202122242345678910111213141516171819202122232526272829303132333435[[#This Row],[PEMBULATAN]]*O124</f>
        <v>21000</v>
      </c>
    </row>
    <row r="125" spans="1:16" ht="39" customHeight="1" x14ac:dyDescent="0.2">
      <c r="A125" s="94"/>
      <c r="B125" s="76"/>
      <c r="C125" s="90" t="s">
        <v>4595</v>
      </c>
      <c r="D125" s="79" t="s">
        <v>82</v>
      </c>
      <c r="E125" s="13">
        <v>44426</v>
      </c>
      <c r="F125" s="77" t="s">
        <v>4470</v>
      </c>
      <c r="G125" s="13">
        <v>44429</v>
      </c>
      <c r="H125" s="78" t="s">
        <v>4471</v>
      </c>
      <c r="I125" s="15">
        <v>42</v>
      </c>
      <c r="J125" s="15">
        <v>30</v>
      </c>
      <c r="K125" s="15">
        <v>15</v>
      </c>
      <c r="L125" s="15">
        <v>3</v>
      </c>
      <c r="M125" s="84">
        <v>4.7249999999999996</v>
      </c>
      <c r="N125" s="73">
        <v>5</v>
      </c>
      <c r="O125" s="64">
        <v>3000</v>
      </c>
      <c r="P125" s="65">
        <f>Table22452368910111213141516171819202122242345678910111213141516171819202122232526272829303132333435[[#This Row],[PEMBULATAN]]*O125</f>
        <v>15000</v>
      </c>
    </row>
    <row r="126" spans="1:16" ht="39" customHeight="1" x14ac:dyDescent="0.2">
      <c r="A126" s="94"/>
      <c r="B126" s="76"/>
      <c r="C126" s="90" t="s">
        <v>4596</v>
      </c>
      <c r="D126" s="79" t="s">
        <v>82</v>
      </c>
      <c r="E126" s="13">
        <v>44426</v>
      </c>
      <c r="F126" s="77" t="s">
        <v>4470</v>
      </c>
      <c r="G126" s="13">
        <v>44429</v>
      </c>
      <c r="H126" s="78" t="s">
        <v>4471</v>
      </c>
      <c r="I126" s="15">
        <v>43</v>
      </c>
      <c r="J126" s="15">
        <v>40</v>
      </c>
      <c r="K126" s="15">
        <v>21</v>
      </c>
      <c r="L126" s="15">
        <v>9</v>
      </c>
      <c r="M126" s="84">
        <v>9.0299999999999994</v>
      </c>
      <c r="N126" s="73">
        <v>9</v>
      </c>
      <c r="O126" s="64">
        <v>3000</v>
      </c>
      <c r="P126" s="65">
        <f>Table22452368910111213141516171819202122242345678910111213141516171819202122232526272829303132333435[[#This Row],[PEMBULATAN]]*O126</f>
        <v>27000</v>
      </c>
    </row>
    <row r="127" spans="1:16" ht="39" customHeight="1" x14ac:dyDescent="0.2">
      <c r="A127" s="94"/>
      <c r="B127" s="76"/>
      <c r="C127" s="90" t="s">
        <v>4597</v>
      </c>
      <c r="D127" s="79" t="s">
        <v>82</v>
      </c>
      <c r="E127" s="13">
        <v>44426</v>
      </c>
      <c r="F127" s="77" t="s">
        <v>4470</v>
      </c>
      <c r="G127" s="13">
        <v>44429</v>
      </c>
      <c r="H127" s="78" t="s">
        <v>4471</v>
      </c>
      <c r="I127" s="15">
        <v>45</v>
      </c>
      <c r="J127" s="15">
        <v>36</v>
      </c>
      <c r="K127" s="15">
        <v>26</v>
      </c>
      <c r="L127" s="15">
        <v>12</v>
      </c>
      <c r="M127" s="84">
        <v>10.53</v>
      </c>
      <c r="N127" s="73">
        <v>12</v>
      </c>
      <c r="O127" s="64">
        <v>3000</v>
      </c>
      <c r="P127" s="65">
        <f>Table22452368910111213141516171819202122242345678910111213141516171819202122232526272829303132333435[[#This Row],[PEMBULATAN]]*O127</f>
        <v>36000</v>
      </c>
    </row>
    <row r="128" spans="1:16" ht="39" customHeight="1" x14ac:dyDescent="0.2">
      <c r="A128" s="94"/>
      <c r="B128" s="76"/>
      <c r="C128" s="90" t="s">
        <v>4598</v>
      </c>
      <c r="D128" s="79" t="s">
        <v>82</v>
      </c>
      <c r="E128" s="13">
        <v>44426</v>
      </c>
      <c r="F128" s="77" t="s">
        <v>4470</v>
      </c>
      <c r="G128" s="13">
        <v>44429</v>
      </c>
      <c r="H128" s="78" t="s">
        <v>4471</v>
      </c>
      <c r="I128" s="15">
        <v>41</v>
      </c>
      <c r="J128" s="15">
        <v>35</v>
      </c>
      <c r="K128" s="15">
        <v>28</v>
      </c>
      <c r="L128" s="15">
        <v>4</v>
      </c>
      <c r="M128" s="84">
        <v>10.045</v>
      </c>
      <c r="N128" s="73">
        <v>10</v>
      </c>
      <c r="O128" s="64">
        <v>3000</v>
      </c>
      <c r="P128" s="65">
        <f>Table22452368910111213141516171819202122242345678910111213141516171819202122232526272829303132333435[[#This Row],[PEMBULATAN]]*O128</f>
        <v>30000</v>
      </c>
    </row>
    <row r="129" spans="1:16" ht="39" customHeight="1" x14ac:dyDescent="0.2">
      <c r="A129" s="123"/>
      <c r="B129" s="92"/>
      <c r="C129" s="90" t="s">
        <v>4599</v>
      </c>
      <c r="D129" s="79" t="s">
        <v>82</v>
      </c>
      <c r="E129" s="13">
        <v>44426</v>
      </c>
      <c r="F129" s="77" t="s">
        <v>4470</v>
      </c>
      <c r="G129" s="13">
        <v>44429</v>
      </c>
      <c r="H129" s="78" t="s">
        <v>4471</v>
      </c>
      <c r="I129" s="15">
        <v>101</v>
      </c>
      <c r="J129" s="15">
        <v>24</v>
      </c>
      <c r="K129" s="15">
        <v>8</v>
      </c>
      <c r="L129" s="15">
        <v>3</v>
      </c>
      <c r="M129" s="84">
        <v>4.8479999999999999</v>
      </c>
      <c r="N129" s="73">
        <v>5</v>
      </c>
      <c r="O129" s="64">
        <v>3000</v>
      </c>
      <c r="P129" s="65">
        <f>Table22452368910111213141516171819202122242345678910111213141516171819202122232526272829303132333435[[#This Row],[PEMBULATAN]]*O129</f>
        <v>15000</v>
      </c>
    </row>
    <row r="130" spans="1:16" ht="39" customHeight="1" x14ac:dyDescent="0.2">
      <c r="A130" s="94"/>
      <c r="B130" s="76"/>
      <c r="C130" s="113" t="s">
        <v>4600</v>
      </c>
      <c r="D130" s="114" t="s">
        <v>82</v>
      </c>
      <c r="E130" s="115">
        <v>44426</v>
      </c>
      <c r="F130" s="116" t="s">
        <v>4470</v>
      </c>
      <c r="G130" s="115">
        <v>44429</v>
      </c>
      <c r="H130" s="117" t="s">
        <v>4471</v>
      </c>
      <c r="I130" s="118">
        <v>201</v>
      </c>
      <c r="J130" s="118">
        <v>10</v>
      </c>
      <c r="K130" s="118">
        <v>10</v>
      </c>
      <c r="L130" s="118">
        <v>1</v>
      </c>
      <c r="M130" s="119">
        <v>5.0250000000000004</v>
      </c>
      <c r="N130" s="120">
        <v>5</v>
      </c>
      <c r="O130" s="121">
        <v>3000</v>
      </c>
      <c r="P130" s="122">
        <f>Table22452368910111213141516171819202122242345678910111213141516171819202122232526272829303132333435[[#This Row],[PEMBULATAN]]*O130</f>
        <v>15000</v>
      </c>
    </row>
    <row r="131" spans="1:16" ht="39" customHeight="1" x14ac:dyDescent="0.2">
      <c r="A131" s="94"/>
      <c r="B131" s="76"/>
      <c r="C131" s="90" t="s">
        <v>4601</v>
      </c>
      <c r="D131" s="79" t="s">
        <v>82</v>
      </c>
      <c r="E131" s="13">
        <v>44426</v>
      </c>
      <c r="F131" s="77" t="s">
        <v>4470</v>
      </c>
      <c r="G131" s="13">
        <v>44429</v>
      </c>
      <c r="H131" s="78" t="s">
        <v>4471</v>
      </c>
      <c r="I131" s="15">
        <v>60</v>
      </c>
      <c r="J131" s="15">
        <v>33</v>
      </c>
      <c r="K131" s="15">
        <v>33</v>
      </c>
      <c r="L131" s="15">
        <v>7</v>
      </c>
      <c r="M131" s="84">
        <v>16.335000000000001</v>
      </c>
      <c r="N131" s="73">
        <v>17</v>
      </c>
      <c r="O131" s="64">
        <v>3000</v>
      </c>
      <c r="P131" s="65">
        <f>Table22452368910111213141516171819202122242345678910111213141516171819202122232526272829303132333435[[#This Row],[PEMBULATAN]]*O131</f>
        <v>51000</v>
      </c>
    </row>
    <row r="132" spans="1:16" ht="39" customHeight="1" x14ac:dyDescent="0.2">
      <c r="A132" s="94"/>
      <c r="B132" s="76"/>
      <c r="C132" s="90" t="s">
        <v>4602</v>
      </c>
      <c r="D132" s="79" t="s">
        <v>82</v>
      </c>
      <c r="E132" s="13">
        <v>44426</v>
      </c>
      <c r="F132" s="77" t="s">
        <v>4470</v>
      </c>
      <c r="G132" s="13">
        <v>44429</v>
      </c>
      <c r="H132" s="78" t="s">
        <v>4471</v>
      </c>
      <c r="I132" s="15">
        <v>71</v>
      </c>
      <c r="J132" s="15">
        <v>24</v>
      </c>
      <c r="K132" s="15">
        <v>24</v>
      </c>
      <c r="L132" s="15">
        <v>5</v>
      </c>
      <c r="M132" s="84">
        <v>10.224</v>
      </c>
      <c r="N132" s="73">
        <v>10</v>
      </c>
      <c r="O132" s="64">
        <v>3000</v>
      </c>
      <c r="P132" s="65">
        <f>Table22452368910111213141516171819202122242345678910111213141516171819202122232526272829303132333435[[#This Row],[PEMBULATAN]]*O132</f>
        <v>30000</v>
      </c>
    </row>
    <row r="133" spans="1:16" ht="39" customHeight="1" x14ac:dyDescent="0.2">
      <c r="A133" s="94"/>
      <c r="B133" s="76"/>
      <c r="C133" s="90" t="s">
        <v>4603</v>
      </c>
      <c r="D133" s="79" t="s">
        <v>82</v>
      </c>
      <c r="E133" s="13">
        <v>44426</v>
      </c>
      <c r="F133" s="77" t="s">
        <v>4470</v>
      </c>
      <c r="G133" s="13">
        <v>44429</v>
      </c>
      <c r="H133" s="78" t="s">
        <v>4471</v>
      </c>
      <c r="I133" s="15">
        <v>58</v>
      </c>
      <c r="J133" s="15">
        <v>41</v>
      </c>
      <c r="K133" s="15">
        <v>7</v>
      </c>
      <c r="L133" s="15">
        <v>2</v>
      </c>
      <c r="M133" s="84">
        <v>4.1615000000000002</v>
      </c>
      <c r="N133" s="73">
        <v>4</v>
      </c>
      <c r="O133" s="64">
        <v>3000</v>
      </c>
      <c r="P133" s="65">
        <f>Table22452368910111213141516171819202122242345678910111213141516171819202122232526272829303132333435[[#This Row],[PEMBULATAN]]*O133</f>
        <v>12000</v>
      </c>
    </row>
    <row r="134" spans="1:16" ht="39" customHeight="1" x14ac:dyDescent="0.2">
      <c r="A134" s="94"/>
      <c r="B134" s="76"/>
      <c r="C134" s="90" t="s">
        <v>4604</v>
      </c>
      <c r="D134" s="79" t="s">
        <v>82</v>
      </c>
      <c r="E134" s="13">
        <v>44426</v>
      </c>
      <c r="F134" s="77" t="s">
        <v>4470</v>
      </c>
      <c r="G134" s="13">
        <v>44429</v>
      </c>
      <c r="H134" s="78" t="s">
        <v>4471</v>
      </c>
      <c r="I134" s="15">
        <v>101</v>
      </c>
      <c r="J134" s="15">
        <v>17</v>
      </c>
      <c r="K134" s="15">
        <v>17</v>
      </c>
      <c r="L134" s="15">
        <v>1</v>
      </c>
      <c r="M134" s="84">
        <v>7.29725</v>
      </c>
      <c r="N134" s="73">
        <v>8</v>
      </c>
      <c r="O134" s="64">
        <v>3000</v>
      </c>
      <c r="P134" s="65">
        <f>Table22452368910111213141516171819202122242345678910111213141516171819202122232526272829303132333435[[#This Row],[PEMBULATAN]]*O134</f>
        <v>24000</v>
      </c>
    </row>
    <row r="135" spans="1:16" ht="39" customHeight="1" x14ac:dyDescent="0.2">
      <c r="A135" s="94"/>
      <c r="B135" s="76"/>
      <c r="C135" s="90" t="s">
        <v>4605</v>
      </c>
      <c r="D135" s="79" t="s">
        <v>82</v>
      </c>
      <c r="E135" s="13">
        <v>44426</v>
      </c>
      <c r="F135" s="77" t="s">
        <v>4470</v>
      </c>
      <c r="G135" s="13">
        <v>44429</v>
      </c>
      <c r="H135" s="78" t="s">
        <v>4471</v>
      </c>
      <c r="I135" s="15">
        <v>102</v>
      </c>
      <c r="J135" s="15">
        <v>54</v>
      </c>
      <c r="K135" s="15">
        <v>39</v>
      </c>
      <c r="L135" s="15">
        <v>19</v>
      </c>
      <c r="M135" s="84">
        <v>53.703000000000003</v>
      </c>
      <c r="N135" s="73">
        <v>54</v>
      </c>
      <c r="O135" s="64">
        <v>3000</v>
      </c>
      <c r="P135" s="65">
        <f>Table22452368910111213141516171819202122242345678910111213141516171819202122232526272829303132333435[[#This Row],[PEMBULATAN]]*O135</f>
        <v>162000</v>
      </c>
    </row>
    <row r="136" spans="1:16" ht="39" customHeight="1" x14ac:dyDescent="0.2">
      <c r="A136" s="94"/>
      <c r="B136" s="76"/>
      <c r="C136" s="90" t="s">
        <v>4606</v>
      </c>
      <c r="D136" s="79" t="s">
        <v>82</v>
      </c>
      <c r="E136" s="13">
        <v>44426</v>
      </c>
      <c r="F136" s="77" t="s">
        <v>4470</v>
      </c>
      <c r="G136" s="13">
        <v>44429</v>
      </c>
      <c r="H136" s="78" t="s">
        <v>4471</v>
      </c>
      <c r="I136" s="15">
        <v>60</v>
      </c>
      <c r="J136" s="15">
        <v>50</v>
      </c>
      <c r="K136" s="15">
        <v>63</v>
      </c>
      <c r="L136" s="15">
        <v>36</v>
      </c>
      <c r="M136" s="84">
        <v>47.25</v>
      </c>
      <c r="N136" s="73">
        <v>47</v>
      </c>
      <c r="O136" s="64">
        <v>3000</v>
      </c>
      <c r="P136" s="65">
        <f>Table22452368910111213141516171819202122242345678910111213141516171819202122232526272829303132333435[[#This Row],[PEMBULATAN]]*O136</f>
        <v>141000</v>
      </c>
    </row>
    <row r="137" spans="1:16" ht="39" customHeight="1" x14ac:dyDescent="0.2">
      <c r="A137" s="94"/>
      <c r="B137" s="76"/>
      <c r="C137" s="90" t="s">
        <v>4607</v>
      </c>
      <c r="D137" s="79" t="s">
        <v>82</v>
      </c>
      <c r="E137" s="13">
        <v>44426</v>
      </c>
      <c r="F137" s="77" t="s">
        <v>4470</v>
      </c>
      <c r="G137" s="13">
        <v>44429</v>
      </c>
      <c r="H137" s="78" t="s">
        <v>4471</v>
      </c>
      <c r="I137" s="15">
        <v>44</v>
      </c>
      <c r="J137" s="15">
        <v>34</v>
      </c>
      <c r="K137" s="15">
        <v>40</v>
      </c>
      <c r="L137" s="15">
        <v>10</v>
      </c>
      <c r="M137" s="84">
        <v>14.96</v>
      </c>
      <c r="N137" s="73">
        <v>15</v>
      </c>
      <c r="O137" s="64">
        <v>3000</v>
      </c>
      <c r="P137" s="65">
        <f>Table22452368910111213141516171819202122242345678910111213141516171819202122232526272829303132333435[[#This Row],[PEMBULATAN]]*O137</f>
        <v>45000</v>
      </c>
    </row>
    <row r="138" spans="1:16" ht="39" customHeight="1" x14ac:dyDescent="0.2">
      <c r="A138" s="94"/>
      <c r="B138" s="76"/>
      <c r="C138" s="90" t="s">
        <v>4608</v>
      </c>
      <c r="D138" s="79" t="s">
        <v>82</v>
      </c>
      <c r="E138" s="13">
        <v>44426</v>
      </c>
      <c r="F138" s="77" t="s">
        <v>4470</v>
      </c>
      <c r="G138" s="13">
        <v>44429</v>
      </c>
      <c r="H138" s="78" t="s">
        <v>4471</v>
      </c>
      <c r="I138" s="15">
        <v>64</v>
      </c>
      <c r="J138" s="15">
        <v>64</v>
      </c>
      <c r="K138" s="15">
        <v>30</v>
      </c>
      <c r="L138" s="15">
        <v>15</v>
      </c>
      <c r="M138" s="84">
        <v>30.72</v>
      </c>
      <c r="N138" s="73">
        <v>31</v>
      </c>
      <c r="O138" s="64">
        <v>3000</v>
      </c>
      <c r="P138" s="65">
        <f>Table22452368910111213141516171819202122242345678910111213141516171819202122232526272829303132333435[[#This Row],[PEMBULATAN]]*O138</f>
        <v>93000</v>
      </c>
    </row>
    <row r="139" spans="1:16" ht="39" customHeight="1" x14ac:dyDescent="0.2">
      <c r="A139" s="94"/>
      <c r="B139" s="76"/>
      <c r="C139" s="90" t="s">
        <v>4609</v>
      </c>
      <c r="D139" s="79" t="s">
        <v>82</v>
      </c>
      <c r="E139" s="13">
        <v>44426</v>
      </c>
      <c r="F139" s="77" t="s">
        <v>4470</v>
      </c>
      <c r="G139" s="13">
        <v>44429</v>
      </c>
      <c r="H139" s="78" t="s">
        <v>4471</v>
      </c>
      <c r="I139" s="15">
        <v>40</v>
      </c>
      <c r="J139" s="15">
        <v>38</v>
      </c>
      <c r="K139" s="15">
        <v>22</v>
      </c>
      <c r="L139" s="15">
        <v>5</v>
      </c>
      <c r="M139" s="84">
        <v>8.36</v>
      </c>
      <c r="N139" s="73">
        <v>9</v>
      </c>
      <c r="O139" s="64">
        <v>3000</v>
      </c>
      <c r="P139" s="65">
        <f>Table22452368910111213141516171819202122242345678910111213141516171819202122232526272829303132333435[[#This Row],[PEMBULATAN]]*O139</f>
        <v>27000</v>
      </c>
    </row>
    <row r="140" spans="1:16" ht="39" customHeight="1" x14ac:dyDescent="0.2">
      <c r="A140" s="94"/>
      <c r="B140" s="92"/>
      <c r="C140" s="90" t="s">
        <v>4610</v>
      </c>
      <c r="D140" s="79" t="s">
        <v>82</v>
      </c>
      <c r="E140" s="13">
        <v>44426</v>
      </c>
      <c r="F140" s="77" t="s">
        <v>4470</v>
      </c>
      <c r="G140" s="13">
        <v>44429</v>
      </c>
      <c r="H140" s="78" t="s">
        <v>4471</v>
      </c>
      <c r="I140" s="15">
        <v>46</v>
      </c>
      <c r="J140" s="15">
        <v>39</v>
      </c>
      <c r="K140" s="15">
        <v>35</v>
      </c>
      <c r="L140" s="15">
        <v>4</v>
      </c>
      <c r="M140" s="84">
        <v>15.6975</v>
      </c>
      <c r="N140" s="73">
        <v>16</v>
      </c>
      <c r="O140" s="64">
        <v>3000</v>
      </c>
      <c r="P140" s="65">
        <f>Table22452368910111213141516171819202122242345678910111213141516171819202122232526272829303132333435[[#This Row],[PEMBULATAN]]*O140</f>
        <v>48000</v>
      </c>
    </row>
    <row r="141" spans="1:16" ht="39" customHeight="1" x14ac:dyDescent="0.2">
      <c r="A141" s="94"/>
      <c r="B141" s="76" t="s">
        <v>4611</v>
      </c>
      <c r="C141" s="90" t="s">
        <v>4612</v>
      </c>
      <c r="D141" s="79" t="s">
        <v>82</v>
      </c>
      <c r="E141" s="13">
        <v>44426</v>
      </c>
      <c r="F141" s="77" t="s">
        <v>4470</v>
      </c>
      <c r="G141" s="13">
        <v>44429</v>
      </c>
      <c r="H141" s="78" t="s">
        <v>4471</v>
      </c>
      <c r="I141" s="15">
        <v>50</v>
      </c>
      <c r="J141" s="15">
        <v>30</v>
      </c>
      <c r="K141" s="15">
        <v>26</v>
      </c>
      <c r="L141" s="15">
        <v>7</v>
      </c>
      <c r="M141" s="84">
        <v>9.75</v>
      </c>
      <c r="N141" s="73">
        <v>10</v>
      </c>
      <c r="O141" s="64">
        <v>3000</v>
      </c>
      <c r="P141" s="65">
        <f>Table22452368910111213141516171819202122242345678910111213141516171819202122232526272829303132333435[[#This Row],[PEMBULATAN]]*O141</f>
        <v>30000</v>
      </c>
    </row>
    <row r="142" spans="1:16" ht="39" customHeight="1" x14ac:dyDescent="0.2">
      <c r="A142" s="94"/>
      <c r="B142" s="76"/>
      <c r="C142" s="90" t="s">
        <v>4613</v>
      </c>
      <c r="D142" s="79" t="s">
        <v>82</v>
      </c>
      <c r="E142" s="13">
        <v>44426</v>
      </c>
      <c r="F142" s="77" t="s">
        <v>4470</v>
      </c>
      <c r="G142" s="13">
        <v>44429</v>
      </c>
      <c r="H142" s="78" t="s">
        <v>4471</v>
      </c>
      <c r="I142" s="15">
        <v>27</v>
      </c>
      <c r="J142" s="15">
        <v>27</v>
      </c>
      <c r="K142" s="15">
        <v>28</v>
      </c>
      <c r="L142" s="15">
        <v>13</v>
      </c>
      <c r="M142" s="84">
        <v>5.1029999999999998</v>
      </c>
      <c r="N142" s="73">
        <v>13</v>
      </c>
      <c r="O142" s="64">
        <v>3000</v>
      </c>
      <c r="P142" s="65">
        <f>Table22452368910111213141516171819202122242345678910111213141516171819202122232526272829303132333435[[#This Row],[PEMBULATAN]]*O142</f>
        <v>39000</v>
      </c>
    </row>
    <row r="143" spans="1:16" ht="39" customHeight="1" x14ac:dyDescent="0.2">
      <c r="A143" s="94"/>
      <c r="B143" s="76"/>
      <c r="C143" s="90" t="s">
        <v>4614</v>
      </c>
      <c r="D143" s="79" t="s">
        <v>82</v>
      </c>
      <c r="E143" s="13">
        <v>44426</v>
      </c>
      <c r="F143" s="77" t="s">
        <v>4470</v>
      </c>
      <c r="G143" s="13">
        <v>44429</v>
      </c>
      <c r="H143" s="78" t="s">
        <v>4471</v>
      </c>
      <c r="I143" s="15">
        <v>30</v>
      </c>
      <c r="J143" s="15">
        <v>30</v>
      </c>
      <c r="K143" s="15">
        <v>15</v>
      </c>
      <c r="L143" s="15">
        <v>1</v>
      </c>
      <c r="M143" s="84">
        <v>3.375</v>
      </c>
      <c r="N143" s="73">
        <v>4</v>
      </c>
      <c r="O143" s="64">
        <v>3000</v>
      </c>
      <c r="P143" s="65">
        <f>Table22452368910111213141516171819202122242345678910111213141516171819202122232526272829303132333435[[#This Row],[PEMBULATAN]]*O143</f>
        <v>12000</v>
      </c>
    </row>
    <row r="144" spans="1:16" ht="39" customHeight="1" x14ac:dyDescent="0.2">
      <c r="A144" s="94"/>
      <c r="B144" s="76"/>
      <c r="C144" s="90" t="s">
        <v>4615</v>
      </c>
      <c r="D144" s="79" t="s">
        <v>82</v>
      </c>
      <c r="E144" s="13">
        <v>44426</v>
      </c>
      <c r="F144" s="77" t="s">
        <v>4470</v>
      </c>
      <c r="G144" s="13">
        <v>44429</v>
      </c>
      <c r="H144" s="78" t="s">
        <v>4471</v>
      </c>
      <c r="I144" s="15">
        <v>80</v>
      </c>
      <c r="J144" s="15">
        <v>65</v>
      </c>
      <c r="K144" s="15">
        <v>32</v>
      </c>
      <c r="L144" s="15">
        <v>15</v>
      </c>
      <c r="M144" s="84">
        <v>41.6</v>
      </c>
      <c r="N144" s="73">
        <v>42</v>
      </c>
      <c r="O144" s="64">
        <v>3000</v>
      </c>
      <c r="P144" s="65">
        <f>Table22452368910111213141516171819202122242345678910111213141516171819202122232526272829303132333435[[#This Row],[PEMBULATAN]]*O144</f>
        <v>126000</v>
      </c>
    </row>
    <row r="145" spans="1:16" ht="39" customHeight="1" x14ac:dyDescent="0.2">
      <c r="A145" s="123"/>
      <c r="B145" s="92"/>
      <c r="C145" s="90" t="s">
        <v>4616</v>
      </c>
      <c r="D145" s="79" t="s">
        <v>82</v>
      </c>
      <c r="E145" s="13">
        <v>44426</v>
      </c>
      <c r="F145" s="77" t="s">
        <v>4470</v>
      </c>
      <c r="G145" s="13">
        <v>44429</v>
      </c>
      <c r="H145" s="78" t="s">
        <v>4471</v>
      </c>
      <c r="I145" s="15">
        <v>90</v>
      </c>
      <c r="J145" s="15">
        <v>87</v>
      </c>
      <c r="K145" s="15">
        <v>43</v>
      </c>
      <c r="L145" s="15">
        <v>21</v>
      </c>
      <c r="M145" s="84">
        <v>84.172499999999999</v>
      </c>
      <c r="N145" s="73">
        <v>84</v>
      </c>
      <c r="O145" s="64">
        <v>3000</v>
      </c>
      <c r="P145" s="65">
        <f>Table22452368910111213141516171819202122242345678910111213141516171819202122232526272829303132333435[[#This Row],[PEMBULATAN]]*O145</f>
        <v>252000</v>
      </c>
    </row>
    <row r="146" spans="1:16" ht="39" customHeight="1" x14ac:dyDescent="0.2">
      <c r="A146" s="94"/>
      <c r="B146" s="92"/>
      <c r="C146" s="113" t="s">
        <v>4617</v>
      </c>
      <c r="D146" s="114" t="s">
        <v>82</v>
      </c>
      <c r="E146" s="115">
        <v>44426</v>
      </c>
      <c r="F146" s="116" t="s">
        <v>4470</v>
      </c>
      <c r="G146" s="115">
        <v>44429</v>
      </c>
      <c r="H146" s="117" t="s">
        <v>4471</v>
      </c>
      <c r="I146" s="118">
        <v>50</v>
      </c>
      <c r="J146" s="118">
        <v>40</v>
      </c>
      <c r="K146" s="118">
        <v>15</v>
      </c>
      <c r="L146" s="118">
        <v>4</v>
      </c>
      <c r="M146" s="119">
        <v>7.5</v>
      </c>
      <c r="N146" s="120">
        <v>8</v>
      </c>
      <c r="O146" s="121">
        <v>3000</v>
      </c>
      <c r="P146" s="122">
        <f>Table22452368910111213141516171819202122242345678910111213141516171819202122232526272829303132333435[[#This Row],[PEMBULATAN]]*O146</f>
        <v>24000</v>
      </c>
    </row>
    <row r="147" spans="1:16" ht="39" customHeight="1" x14ac:dyDescent="0.2">
      <c r="A147" s="94"/>
      <c r="B147" s="76" t="s">
        <v>4620</v>
      </c>
      <c r="C147" s="90" t="s">
        <v>4618</v>
      </c>
      <c r="D147" s="79" t="s">
        <v>82</v>
      </c>
      <c r="E147" s="13">
        <v>44426</v>
      </c>
      <c r="F147" s="77" t="s">
        <v>4470</v>
      </c>
      <c r="G147" s="13">
        <v>44429</v>
      </c>
      <c r="H147" s="78" t="s">
        <v>4471</v>
      </c>
      <c r="I147" s="15">
        <v>30</v>
      </c>
      <c r="J147" s="15">
        <v>26</v>
      </c>
      <c r="K147" s="15">
        <v>30</v>
      </c>
      <c r="L147" s="15">
        <v>4</v>
      </c>
      <c r="M147" s="84">
        <f>I147*J147*K147/4000</f>
        <v>5.85</v>
      </c>
      <c r="N147" s="73">
        <v>6</v>
      </c>
      <c r="O147" s="64">
        <v>3000</v>
      </c>
      <c r="P147" s="65">
        <f>Table22452368910111213141516171819202122242345678910111213141516171819202122232526272829303132333435[[#This Row],[PEMBULATAN]]*O147</f>
        <v>18000</v>
      </c>
    </row>
    <row r="148" spans="1:16" ht="39" customHeight="1" x14ac:dyDescent="0.2">
      <c r="A148" s="94"/>
      <c r="B148" s="76"/>
      <c r="C148" s="90" t="s">
        <v>4619</v>
      </c>
      <c r="D148" s="79" t="s">
        <v>82</v>
      </c>
      <c r="E148" s="13">
        <v>44426</v>
      </c>
      <c r="F148" s="77" t="s">
        <v>4470</v>
      </c>
      <c r="G148" s="13">
        <v>44429</v>
      </c>
      <c r="H148" s="78" t="s">
        <v>4471</v>
      </c>
      <c r="I148" s="15">
        <v>76</v>
      </c>
      <c r="J148" s="15">
        <v>70</v>
      </c>
      <c r="K148" s="15">
        <v>23</v>
      </c>
      <c r="L148" s="15">
        <v>7</v>
      </c>
      <c r="M148" s="84">
        <f>I148*J148*K148/4000</f>
        <v>30.59</v>
      </c>
      <c r="N148" s="73">
        <v>31</v>
      </c>
      <c r="O148" s="64">
        <v>3000</v>
      </c>
      <c r="P148" s="65">
        <f>Table22452368910111213141516171819202122242345678910111213141516171819202122232526272829303132333435[[#This Row],[PEMBULATAN]]*O148</f>
        <v>93000</v>
      </c>
    </row>
    <row r="149" spans="1:16" ht="22.5" customHeight="1" x14ac:dyDescent="0.2">
      <c r="A149" s="144" t="s">
        <v>33</v>
      </c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6"/>
      <c r="M149" s="80">
        <f>SUBTOTAL(109,Table22452368910111213141516171819202122242345678910111213141516171819202122232526272829303132333435[KG VOLUME])</f>
        <v>4275.0770000000011</v>
      </c>
      <c r="N149" s="68">
        <f>SUM(N3:N148)</f>
        <v>4319</v>
      </c>
      <c r="O149" s="147">
        <f>SUM(P3:P148)</f>
        <v>12957000</v>
      </c>
      <c r="P149" s="148"/>
    </row>
    <row r="150" spans="1:16" ht="22.5" customHeight="1" x14ac:dyDescent="0.2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6"/>
      <c r="N150" s="88" t="s">
        <v>54</v>
      </c>
      <c r="O150" s="87"/>
      <c r="P150" s="87">
        <f>O149*10%</f>
        <v>1295700</v>
      </c>
    </row>
    <row r="151" spans="1:16" x14ac:dyDescent="0.2">
      <c r="A151" s="11"/>
      <c r="B151" s="56" t="s">
        <v>47</v>
      </c>
      <c r="C151" s="55"/>
      <c r="D151" s="57" t="s">
        <v>48</v>
      </c>
      <c r="H151" s="63"/>
      <c r="N151" s="62" t="s">
        <v>34</v>
      </c>
      <c r="P151" s="69">
        <f>O149*1%</f>
        <v>129570</v>
      </c>
    </row>
    <row r="152" spans="1:16" x14ac:dyDescent="0.2">
      <c r="A152" s="11"/>
      <c r="H152" s="63"/>
      <c r="N152" s="62" t="s">
        <v>35</v>
      </c>
      <c r="P152" s="71">
        <v>0</v>
      </c>
    </row>
    <row r="153" spans="1:16" ht="15.75" thickBot="1" x14ac:dyDescent="0.25">
      <c r="A153" s="11"/>
      <c r="H153" s="63"/>
      <c r="N153" s="62" t="s">
        <v>36</v>
      </c>
      <c r="P153" s="71">
        <v>0</v>
      </c>
    </row>
    <row r="154" spans="1:16" x14ac:dyDescent="0.2">
      <c r="A154" s="11"/>
      <c r="H154" s="63"/>
      <c r="N154" s="66" t="s">
        <v>37</v>
      </c>
      <c r="O154" s="67"/>
      <c r="P154" s="70">
        <f>O149-P150+P151</f>
        <v>11790870</v>
      </c>
    </row>
    <row r="155" spans="1:16" x14ac:dyDescent="0.2">
      <c r="B155" s="56"/>
      <c r="C155" s="55"/>
      <c r="D155" s="57"/>
    </row>
    <row r="157" spans="1:16" x14ac:dyDescent="0.2">
      <c r="A157" s="11"/>
      <c r="H157" s="63"/>
      <c r="P157" s="72"/>
    </row>
    <row r="158" spans="1:16" x14ac:dyDescent="0.2">
      <c r="A158" s="11"/>
      <c r="H158" s="63"/>
      <c r="O158" s="58"/>
      <c r="P158" s="72"/>
    </row>
    <row r="159" spans="1:16" s="3" customFormat="1" x14ac:dyDescent="0.25">
      <c r="A159" s="11"/>
      <c r="B159" s="2"/>
      <c r="C159" s="2"/>
      <c r="E159" s="12"/>
      <c r="H159" s="63"/>
      <c r="N159" s="14"/>
      <c r="O159" s="14"/>
      <c r="P159" s="14"/>
    </row>
    <row r="160" spans="1:16" s="3" customFormat="1" x14ac:dyDescent="0.25">
      <c r="A160" s="11"/>
      <c r="B160" s="2"/>
      <c r="C160" s="2"/>
      <c r="E160" s="12"/>
      <c r="H160" s="63"/>
      <c r="N160" s="14"/>
      <c r="O160" s="14"/>
      <c r="P160" s="14"/>
    </row>
    <row r="161" spans="1:16" s="3" customFormat="1" x14ac:dyDescent="0.25">
      <c r="A161" s="11"/>
      <c r="B161" s="2"/>
      <c r="C161" s="2"/>
      <c r="E161" s="12"/>
      <c r="H161" s="63"/>
      <c r="N161" s="14"/>
      <c r="O161" s="14"/>
      <c r="P161" s="14"/>
    </row>
    <row r="162" spans="1:16" s="3" customFormat="1" x14ac:dyDescent="0.25">
      <c r="A162" s="11"/>
      <c r="B162" s="2"/>
      <c r="C162" s="2"/>
      <c r="E162" s="12"/>
      <c r="H162" s="63"/>
      <c r="N162" s="14"/>
      <c r="O162" s="14"/>
      <c r="P162" s="14"/>
    </row>
    <row r="163" spans="1:16" s="3" customFormat="1" x14ac:dyDescent="0.25">
      <c r="A163" s="11"/>
      <c r="B163" s="2"/>
      <c r="C163" s="2"/>
      <c r="E163" s="12"/>
      <c r="H163" s="63"/>
      <c r="N163" s="14"/>
      <c r="O163" s="14"/>
      <c r="P163" s="14"/>
    </row>
    <row r="164" spans="1:16" s="3" customFormat="1" x14ac:dyDescent="0.25">
      <c r="A164" s="11"/>
      <c r="B164" s="2"/>
      <c r="C164" s="2"/>
      <c r="E164" s="12"/>
      <c r="H164" s="63"/>
      <c r="N164" s="14"/>
      <c r="O164" s="14"/>
      <c r="P164" s="14"/>
    </row>
    <row r="165" spans="1:16" s="3" customFormat="1" x14ac:dyDescent="0.25">
      <c r="A165" s="11"/>
      <c r="B165" s="2"/>
      <c r="C165" s="2"/>
      <c r="E165" s="12"/>
      <c r="H165" s="63"/>
      <c r="N165" s="14"/>
      <c r="O165" s="14"/>
      <c r="P165" s="14"/>
    </row>
    <row r="166" spans="1:16" s="3" customFormat="1" x14ac:dyDescent="0.25">
      <c r="A166" s="11"/>
      <c r="B166" s="2"/>
      <c r="C166" s="2"/>
      <c r="E166" s="12"/>
      <c r="H166" s="63"/>
      <c r="N166" s="14"/>
      <c r="O166" s="14"/>
      <c r="P166" s="14"/>
    </row>
    <row r="167" spans="1:16" s="3" customFormat="1" x14ac:dyDescent="0.25">
      <c r="A167" s="11"/>
      <c r="B167" s="2"/>
      <c r="C167" s="2"/>
      <c r="E167" s="12"/>
      <c r="H167" s="63"/>
      <c r="N167" s="14"/>
      <c r="O167" s="14"/>
      <c r="P167" s="14"/>
    </row>
    <row r="168" spans="1:16" s="3" customFormat="1" x14ac:dyDescent="0.25">
      <c r="A168" s="11"/>
      <c r="B168" s="2"/>
      <c r="C168" s="2"/>
      <c r="E168" s="12"/>
      <c r="H168" s="63"/>
      <c r="N168" s="14"/>
      <c r="O168" s="14"/>
      <c r="P168" s="14"/>
    </row>
    <row r="169" spans="1:16" s="3" customFormat="1" x14ac:dyDescent="0.25">
      <c r="A169" s="11"/>
      <c r="B169" s="2"/>
      <c r="C169" s="2"/>
      <c r="E169" s="12"/>
      <c r="H169" s="63"/>
      <c r="N169" s="14"/>
      <c r="O169" s="14"/>
      <c r="P169" s="14"/>
    </row>
    <row r="170" spans="1:16" s="3" customFormat="1" x14ac:dyDescent="0.25">
      <c r="A170" s="11"/>
      <c r="B170" s="2"/>
      <c r="C170" s="2"/>
      <c r="E170" s="12"/>
      <c r="H170" s="63"/>
      <c r="N170" s="14"/>
      <c r="O170" s="14"/>
      <c r="P170" s="14"/>
    </row>
  </sheetData>
  <mergeCells count="3">
    <mergeCell ref="A3:A4"/>
    <mergeCell ref="A149:L149"/>
    <mergeCell ref="O149:P149"/>
  </mergeCells>
  <conditionalFormatting sqref="B3">
    <cfRule type="duplicateValues" dxfId="33" priority="1"/>
  </conditionalFormatting>
  <conditionalFormatting sqref="B4:B148">
    <cfRule type="duplicateValues" dxfId="32" priority="8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04"/>
  <sheetViews>
    <sheetView tabSelected="1" zoomScale="110" zoomScaleNormal="110" workbookViewId="0">
      <pane xSplit="3" ySplit="2" topLeftCell="D3" activePane="bottomRight" state="frozen"/>
      <selection activeCell="N3" sqref="N3:N264"/>
      <selection pane="topRight" activeCell="N3" sqref="N3:N264"/>
      <selection pane="bottomLeft" activeCell="N3" sqref="N3:N264"/>
      <selection pane="bottomRight" activeCell="M7" sqref="M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9.140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42" customHeight="1" x14ac:dyDescent="0.2">
      <c r="A3" s="149" t="s">
        <v>5108</v>
      </c>
      <c r="B3" s="75" t="s">
        <v>4621</v>
      </c>
      <c r="C3" s="9" t="s">
        <v>4622</v>
      </c>
      <c r="D3" s="77" t="s">
        <v>198</v>
      </c>
      <c r="E3" s="13">
        <v>44427</v>
      </c>
      <c r="F3" s="77" t="s">
        <v>4470</v>
      </c>
      <c r="G3" s="13">
        <v>44429</v>
      </c>
      <c r="H3" s="10" t="s">
        <v>4471</v>
      </c>
      <c r="I3" s="1">
        <v>47</v>
      </c>
      <c r="J3" s="1">
        <v>47</v>
      </c>
      <c r="K3" s="1">
        <v>39</v>
      </c>
      <c r="L3" s="1">
        <v>2</v>
      </c>
      <c r="M3" s="83">
        <v>21.537749999999999</v>
      </c>
      <c r="N3" s="8">
        <v>22</v>
      </c>
      <c r="O3" s="64">
        <v>3000</v>
      </c>
      <c r="P3" s="65">
        <f>Table2245236891011121314151617181920212224234567891011121314151617181920212223252627282930313233343536[[#This Row],[PEMBULATAN]]*O3</f>
        <v>66000</v>
      </c>
    </row>
    <row r="4" spans="1:16" ht="42" customHeight="1" x14ac:dyDescent="0.2">
      <c r="A4" s="143"/>
      <c r="B4" s="92"/>
      <c r="C4" s="9" t="s">
        <v>4623</v>
      </c>
      <c r="D4" s="77" t="s">
        <v>198</v>
      </c>
      <c r="E4" s="13">
        <v>44427</v>
      </c>
      <c r="F4" s="77" t="s">
        <v>4470</v>
      </c>
      <c r="G4" s="13">
        <v>44429</v>
      </c>
      <c r="H4" s="10" t="s">
        <v>4471</v>
      </c>
      <c r="I4" s="1">
        <v>30</v>
      </c>
      <c r="J4" s="1">
        <v>26</v>
      </c>
      <c r="K4" s="1">
        <v>30</v>
      </c>
      <c r="L4" s="1">
        <v>2</v>
      </c>
      <c r="M4" s="83">
        <v>5.85</v>
      </c>
      <c r="N4" s="8">
        <v>6</v>
      </c>
      <c r="O4" s="64">
        <v>3000</v>
      </c>
      <c r="P4" s="65">
        <f>Table2245236891011121314151617181920212224234567891011121314151617181920212223252627282930313233343536[[#This Row],[PEMBULATAN]]*O4</f>
        <v>18000</v>
      </c>
    </row>
    <row r="5" spans="1:16" ht="42" customHeight="1" x14ac:dyDescent="0.2">
      <c r="A5" s="94"/>
      <c r="B5" s="76" t="s">
        <v>4624</v>
      </c>
      <c r="C5" s="90" t="s">
        <v>4625</v>
      </c>
      <c r="D5" s="79" t="s">
        <v>198</v>
      </c>
      <c r="E5" s="13">
        <v>44427</v>
      </c>
      <c r="F5" s="77" t="s">
        <v>4470</v>
      </c>
      <c r="G5" s="13">
        <v>44429</v>
      </c>
      <c r="H5" s="78" t="s">
        <v>4471</v>
      </c>
      <c r="I5" s="15">
        <v>76</v>
      </c>
      <c r="J5" s="15">
        <v>61</v>
      </c>
      <c r="K5" s="15">
        <v>24</v>
      </c>
      <c r="L5" s="15">
        <v>22</v>
      </c>
      <c r="M5" s="84">
        <v>27.815999999999999</v>
      </c>
      <c r="N5" s="73">
        <v>28</v>
      </c>
      <c r="O5" s="64">
        <v>3000</v>
      </c>
      <c r="P5" s="65">
        <f>Table2245236891011121314151617181920212224234567891011121314151617181920212223252627282930313233343536[[#This Row],[PEMBULATAN]]*O5</f>
        <v>84000</v>
      </c>
    </row>
    <row r="6" spans="1:16" ht="42" customHeight="1" x14ac:dyDescent="0.2">
      <c r="A6" s="94"/>
      <c r="B6" s="76"/>
      <c r="C6" s="90" t="s">
        <v>4626</v>
      </c>
      <c r="D6" s="79" t="s">
        <v>198</v>
      </c>
      <c r="E6" s="13">
        <v>44427</v>
      </c>
      <c r="F6" s="77" t="s">
        <v>4470</v>
      </c>
      <c r="G6" s="13">
        <v>44429</v>
      </c>
      <c r="H6" s="78" t="s">
        <v>4471</v>
      </c>
      <c r="I6" s="15">
        <v>90</v>
      </c>
      <c r="J6" s="15">
        <v>60</v>
      </c>
      <c r="K6" s="15">
        <v>22</v>
      </c>
      <c r="L6" s="15">
        <v>17</v>
      </c>
      <c r="M6" s="84">
        <v>29.7</v>
      </c>
      <c r="N6" s="73">
        <v>30</v>
      </c>
      <c r="O6" s="64">
        <v>3000</v>
      </c>
      <c r="P6" s="65">
        <f>Table2245236891011121314151617181920212224234567891011121314151617181920212223252627282930313233343536[[#This Row],[PEMBULATAN]]*O6</f>
        <v>90000</v>
      </c>
    </row>
    <row r="7" spans="1:16" ht="42" customHeight="1" x14ac:dyDescent="0.2">
      <c r="A7" s="94"/>
      <c r="B7" s="76"/>
      <c r="C7" s="90" t="s">
        <v>4627</v>
      </c>
      <c r="D7" s="79" t="s">
        <v>198</v>
      </c>
      <c r="E7" s="13">
        <v>44427</v>
      </c>
      <c r="F7" s="77" t="s">
        <v>4470</v>
      </c>
      <c r="G7" s="13">
        <v>44429</v>
      </c>
      <c r="H7" s="78" t="s">
        <v>4471</v>
      </c>
      <c r="I7" s="15">
        <v>94</v>
      </c>
      <c r="J7" s="15">
        <v>57</v>
      </c>
      <c r="K7" s="15">
        <v>24</v>
      </c>
      <c r="L7" s="15">
        <v>15</v>
      </c>
      <c r="M7" s="84">
        <v>32.148000000000003</v>
      </c>
      <c r="N7" s="73">
        <v>32</v>
      </c>
      <c r="O7" s="64">
        <v>3000</v>
      </c>
      <c r="P7" s="65">
        <f>Table2245236891011121314151617181920212224234567891011121314151617181920212223252627282930313233343536[[#This Row],[PEMBULATAN]]*O7</f>
        <v>96000</v>
      </c>
    </row>
    <row r="8" spans="1:16" ht="42" customHeight="1" x14ac:dyDescent="0.2">
      <c r="A8" s="94"/>
      <c r="B8" s="76"/>
      <c r="C8" s="90" t="s">
        <v>4628</v>
      </c>
      <c r="D8" s="79" t="s">
        <v>198</v>
      </c>
      <c r="E8" s="13">
        <v>44427</v>
      </c>
      <c r="F8" s="77" t="s">
        <v>4470</v>
      </c>
      <c r="G8" s="13">
        <v>44429</v>
      </c>
      <c r="H8" s="78" t="s">
        <v>4471</v>
      </c>
      <c r="I8" s="15">
        <v>84</v>
      </c>
      <c r="J8" s="15">
        <v>62</v>
      </c>
      <c r="K8" s="15">
        <v>29</v>
      </c>
      <c r="L8" s="15">
        <v>11</v>
      </c>
      <c r="M8" s="84">
        <v>37.758000000000003</v>
      </c>
      <c r="N8" s="73">
        <v>38</v>
      </c>
      <c r="O8" s="64">
        <v>3000</v>
      </c>
      <c r="P8" s="65">
        <f>Table2245236891011121314151617181920212224234567891011121314151617181920212223252627282930313233343536[[#This Row],[PEMBULATAN]]*O8</f>
        <v>114000</v>
      </c>
    </row>
    <row r="9" spans="1:16" ht="42" customHeight="1" x14ac:dyDescent="0.2">
      <c r="A9" s="94"/>
      <c r="B9" s="76"/>
      <c r="C9" s="90" t="s">
        <v>4629</v>
      </c>
      <c r="D9" s="79" t="s">
        <v>198</v>
      </c>
      <c r="E9" s="13">
        <v>44427</v>
      </c>
      <c r="F9" s="77" t="s">
        <v>4470</v>
      </c>
      <c r="G9" s="13">
        <v>44429</v>
      </c>
      <c r="H9" s="78" t="s">
        <v>4471</v>
      </c>
      <c r="I9" s="15">
        <v>75</v>
      </c>
      <c r="J9" s="15">
        <v>55</v>
      </c>
      <c r="K9" s="15">
        <v>22</v>
      </c>
      <c r="L9" s="15">
        <v>9</v>
      </c>
      <c r="M9" s="84">
        <v>22.6875</v>
      </c>
      <c r="N9" s="73">
        <v>23</v>
      </c>
      <c r="O9" s="64">
        <v>3000</v>
      </c>
      <c r="P9" s="65">
        <f>Table2245236891011121314151617181920212224234567891011121314151617181920212223252627282930313233343536[[#This Row],[PEMBULATAN]]*O9</f>
        <v>69000</v>
      </c>
    </row>
    <row r="10" spans="1:16" ht="42" customHeight="1" x14ac:dyDescent="0.2">
      <c r="A10" s="94"/>
      <c r="B10" s="76"/>
      <c r="C10" s="90" t="s">
        <v>4630</v>
      </c>
      <c r="D10" s="79" t="s">
        <v>198</v>
      </c>
      <c r="E10" s="13">
        <v>44427</v>
      </c>
      <c r="F10" s="77" t="s">
        <v>4470</v>
      </c>
      <c r="G10" s="13">
        <v>44429</v>
      </c>
      <c r="H10" s="78" t="s">
        <v>4471</v>
      </c>
      <c r="I10" s="15">
        <v>80</v>
      </c>
      <c r="J10" s="15">
        <v>62</v>
      </c>
      <c r="K10" s="15">
        <v>28</v>
      </c>
      <c r="L10" s="15">
        <v>16</v>
      </c>
      <c r="M10" s="84">
        <v>34.72</v>
      </c>
      <c r="N10" s="73">
        <v>35</v>
      </c>
      <c r="O10" s="64">
        <v>3000</v>
      </c>
      <c r="P10" s="65">
        <f>Table2245236891011121314151617181920212224234567891011121314151617181920212223252627282930313233343536[[#This Row],[PEMBULATAN]]*O10</f>
        <v>105000</v>
      </c>
    </row>
    <row r="11" spans="1:16" ht="42" customHeight="1" x14ac:dyDescent="0.2">
      <c r="A11" s="94"/>
      <c r="B11" s="76"/>
      <c r="C11" s="90" t="s">
        <v>4631</v>
      </c>
      <c r="D11" s="79" t="s">
        <v>198</v>
      </c>
      <c r="E11" s="13">
        <v>44427</v>
      </c>
      <c r="F11" s="77" t="s">
        <v>4470</v>
      </c>
      <c r="G11" s="13">
        <v>44429</v>
      </c>
      <c r="H11" s="78" t="s">
        <v>4471</v>
      </c>
      <c r="I11" s="15">
        <v>19</v>
      </c>
      <c r="J11" s="15">
        <v>54</v>
      </c>
      <c r="K11" s="15">
        <v>30</v>
      </c>
      <c r="L11" s="15">
        <v>14</v>
      </c>
      <c r="M11" s="84">
        <v>7.6950000000000003</v>
      </c>
      <c r="N11" s="73">
        <v>14</v>
      </c>
      <c r="O11" s="64">
        <v>3000</v>
      </c>
      <c r="P11" s="65">
        <f>Table2245236891011121314151617181920212224234567891011121314151617181920212223252627282930313233343536[[#This Row],[PEMBULATAN]]*O11</f>
        <v>42000</v>
      </c>
    </row>
    <row r="12" spans="1:16" ht="42" customHeight="1" x14ac:dyDescent="0.2">
      <c r="A12" s="94"/>
      <c r="B12" s="76"/>
      <c r="C12" s="90" t="s">
        <v>4632</v>
      </c>
      <c r="D12" s="79" t="s">
        <v>198</v>
      </c>
      <c r="E12" s="13">
        <v>44427</v>
      </c>
      <c r="F12" s="77" t="s">
        <v>4470</v>
      </c>
      <c r="G12" s="13">
        <v>44429</v>
      </c>
      <c r="H12" s="78" t="s">
        <v>4471</v>
      </c>
      <c r="I12" s="15">
        <v>90</v>
      </c>
      <c r="J12" s="15">
        <v>56</v>
      </c>
      <c r="K12" s="15">
        <v>32</v>
      </c>
      <c r="L12" s="15">
        <v>19</v>
      </c>
      <c r="M12" s="84">
        <v>40.32</v>
      </c>
      <c r="N12" s="73">
        <v>41</v>
      </c>
      <c r="O12" s="64">
        <v>3000</v>
      </c>
      <c r="P12" s="65">
        <f>Table2245236891011121314151617181920212224234567891011121314151617181920212223252627282930313233343536[[#This Row],[PEMBULATAN]]*O12</f>
        <v>123000</v>
      </c>
    </row>
    <row r="13" spans="1:16" ht="42" customHeight="1" x14ac:dyDescent="0.2">
      <c r="A13" s="94"/>
      <c r="B13" s="76"/>
      <c r="C13" s="90" t="s">
        <v>4633</v>
      </c>
      <c r="D13" s="79" t="s">
        <v>198</v>
      </c>
      <c r="E13" s="13">
        <v>44427</v>
      </c>
      <c r="F13" s="77" t="s">
        <v>4470</v>
      </c>
      <c r="G13" s="13">
        <v>44429</v>
      </c>
      <c r="H13" s="78" t="s">
        <v>4471</v>
      </c>
      <c r="I13" s="15">
        <v>92</v>
      </c>
      <c r="J13" s="15">
        <v>64</v>
      </c>
      <c r="K13" s="15">
        <v>23</v>
      </c>
      <c r="L13" s="15">
        <v>11</v>
      </c>
      <c r="M13" s="84">
        <v>33.856000000000002</v>
      </c>
      <c r="N13" s="73">
        <v>34</v>
      </c>
      <c r="O13" s="64">
        <v>3000</v>
      </c>
      <c r="P13" s="65">
        <f>Table2245236891011121314151617181920212224234567891011121314151617181920212223252627282930313233343536[[#This Row],[PEMBULATAN]]*O13</f>
        <v>102000</v>
      </c>
    </row>
    <row r="14" spans="1:16" ht="42" customHeight="1" x14ac:dyDescent="0.2">
      <c r="A14" s="94"/>
      <c r="B14" s="76"/>
      <c r="C14" s="90" t="s">
        <v>4634</v>
      </c>
      <c r="D14" s="79" t="s">
        <v>198</v>
      </c>
      <c r="E14" s="13">
        <v>44427</v>
      </c>
      <c r="F14" s="77" t="s">
        <v>4470</v>
      </c>
      <c r="G14" s="13">
        <v>44429</v>
      </c>
      <c r="H14" s="78" t="s">
        <v>4471</v>
      </c>
      <c r="I14" s="15">
        <v>100</v>
      </c>
      <c r="J14" s="15">
        <v>66</v>
      </c>
      <c r="K14" s="15">
        <v>30</v>
      </c>
      <c r="L14" s="15">
        <v>22</v>
      </c>
      <c r="M14" s="84">
        <v>49.5</v>
      </c>
      <c r="N14" s="73">
        <v>50</v>
      </c>
      <c r="O14" s="64">
        <v>3000</v>
      </c>
      <c r="P14" s="65">
        <f>Table2245236891011121314151617181920212224234567891011121314151617181920212223252627282930313233343536[[#This Row],[PEMBULATAN]]*O14</f>
        <v>150000</v>
      </c>
    </row>
    <row r="15" spans="1:16" ht="42" customHeight="1" x14ac:dyDescent="0.2">
      <c r="A15" s="94"/>
      <c r="B15" s="76"/>
      <c r="C15" s="90" t="s">
        <v>4635</v>
      </c>
      <c r="D15" s="79" t="s">
        <v>198</v>
      </c>
      <c r="E15" s="13">
        <v>44427</v>
      </c>
      <c r="F15" s="77" t="s">
        <v>4470</v>
      </c>
      <c r="G15" s="13">
        <v>44429</v>
      </c>
      <c r="H15" s="78" t="s">
        <v>4471</v>
      </c>
      <c r="I15" s="15">
        <v>98</v>
      </c>
      <c r="J15" s="15">
        <v>67</v>
      </c>
      <c r="K15" s="15">
        <v>25</v>
      </c>
      <c r="L15" s="15">
        <v>15</v>
      </c>
      <c r="M15" s="84">
        <v>41.037500000000001</v>
      </c>
      <c r="N15" s="73">
        <v>41</v>
      </c>
      <c r="O15" s="64">
        <v>3000</v>
      </c>
      <c r="P15" s="65">
        <f>Table2245236891011121314151617181920212224234567891011121314151617181920212223252627282930313233343536[[#This Row],[PEMBULATAN]]*O15</f>
        <v>123000</v>
      </c>
    </row>
    <row r="16" spans="1:16" ht="42" customHeight="1" x14ac:dyDescent="0.2">
      <c r="A16" s="123"/>
      <c r="B16" s="92"/>
      <c r="C16" s="90" t="s">
        <v>4636</v>
      </c>
      <c r="D16" s="79" t="s">
        <v>198</v>
      </c>
      <c r="E16" s="13">
        <v>44427</v>
      </c>
      <c r="F16" s="77" t="s">
        <v>4470</v>
      </c>
      <c r="G16" s="13">
        <v>44429</v>
      </c>
      <c r="H16" s="78" t="s">
        <v>4471</v>
      </c>
      <c r="I16" s="15">
        <v>84</v>
      </c>
      <c r="J16" s="15">
        <v>68</v>
      </c>
      <c r="K16" s="15">
        <v>28</v>
      </c>
      <c r="L16" s="15">
        <v>22</v>
      </c>
      <c r="M16" s="84">
        <v>39.984000000000002</v>
      </c>
      <c r="N16" s="73">
        <v>40</v>
      </c>
      <c r="O16" s="64">
        <v>3000</v>
      </c>
      <c r="P16" s="65">
        <f>Table2245236891011121314151617181920212224234567891011121314151617181920212223252627282930313233343536[[#This Row],[PEMBULATAN]]*O16</f>
        <v>120000</v>
      </c>
    </row>
    <row r="17" spans="1:16" ht="42" customHeight="1" x14ac:dyDescent="0.2">
      <c r="A17" s="94"/>
      <c r="B17" s="76"/>
      <c r="C17" s="113" t="s">
        <v>4637</v>
      </c>
      <c r="D17" s="114" t="s">
        <v>198</v>
      </c>
      <c r="E17" s="115">
        <v>44427</v>
      </c>
      <c r="F17" s="116" t="s">
        <v>4470</v>
      </c>
      <c r="G17" s="115">
        <v>44429</v>
      </c>
      <c r="H17" s="117" t="s">
        <v>4471</v>
      </c>
      <c r="I17" s="118">
        <v>105</v>
      </c>
      <c r="J17" s="118">
        <v>60</v>
      </c>
      <c r="K17" s="118">
        <v>17</v>
      </c>
      <c r="L17" s="118">
        <v>13</v>
      </c>
      <c r="M17" s="119">
        <v>26.774999999999999</v>
      </c>
      <c r="N17" s="120">
        <v>27</v>
      </c>
      <c r="O17" s="121">
        <v>3000</v>
      </c>
      <c r="P17" s="122">
        <f>Table2245236891011121314151617181920212224234567891011121314151617181920212223252627282930313233343536[[#This Row],[PEMBULATAN]]*O17</f>
        <v>81000</v>
      </c>
    </row>
    <row r="18" spans="1:16" ht="42" customHeight="1" x14ac:dyDescent="0.2">
      <c r="A18" s="94"/>
      <c r="B18" s="76"/>
      <c r="C18" s="90" t="s">
        <v>4638</v>
      </c>
      <c r="D18" s="79" t="s">
        <v>198</v>
      </c>
      <c r="E18" s="13">
        <v>44427</v>
      </c>
      <c r="F18" s="77" t="s">
        <v>4470</v>
      </c>
      <c r="G18" s="13">
        <v>44429</v>
      </c>
      <c r="H18" s="78" t="s">
        <v>4471</v>
      </c>
      <c r="I18" s="15">
        <v>99</v>
      </c>
      <c r="J18" s="15">
        <v>67</v>
      </c>
      <c r="K18" s="15">
        <v>39</v>
      </c>
      <c r="L18" s="15">
        <v>16</v>
      </c>
      <c r="M18" s="84">
        <v>64.671750000000003</v>
      </c>
      <c r="N18" s="73">
        <v>65</v>
      </c>
      <c r="O18" s="64">
        <v>3000</v>
      </c>
      <c r="P18" s="65">
        <f>Table2245236891011121314151617181920212224234567891011121314151617181920212223252627282930313233343536[[#This Row],[PEMBULATAN]]*O18</f>
        <v>195000</v>
      </c>
    </row>
    <row r="19" spans="1:16" ht="42" customHeight="1" x14ac:dyDescent="0.2">
      <c r="A19" s="94"/>
      <c r="B19" s="76"/>
      <c r="C19" s="90" t="s">
        <v>4639</v>
      </c>
      <c r="D19" s="79" t="s">
        <v>198</v>
      </c>
      <c r="E19" s="13">
        <v>44427</v>
      </c>
      <c r="F19" s="77" t="s">
        <v>4470</v>
      </c>
      <c r="G19" s="13">
        <v>44429</v>
      </c>
      <c r="H19" s="78" t="s">
        <v>4471</v>
      </c>
      <c r="I19" s="15">
        <v>96</v>
      </c>
      <c r="J19" s="15">
        <v>67</v>
      </c>
      <c r="K19" s="15">
        <v>20</v>
      </c>
      <c r="L19" s="15">
        <v>15</v>
      </c>
      <c r="M19" s="84">
        <v>32.159999999999997</v>
      </c>
      <c r="N19" s="73">
        <v>32</v>
      </c>
      <c r="O19" s="64">
        <v>3000</v>
      </c>
      <c r="P19" s="65">
        <f>Table2245236891011121314151617181920212224234567891011121314151617181920212223252627282930313233343536[[#This Row],[PEMBULATAN]]*O19</f>
        <v>96000</v>
      </c>
    </row>
    <row r="20" spans="1:16" ht="42" customHeight="1" x14ac:dyDescent="0.2">
      <c r="A20" s="94"/>
      <c r="B20" s="76"/>
      <c r="C20" s="90" t="s">
        <v>4640</v>
      </c>
      <c r="D20" s="79" t="s">
        <v>198</v>
      </c>
      <c r="E20" s="13">
        <v>44427</v>
      </c>
      <c r="F20" s="77" t="s">
        <v>4470</v>
      </c>
      <c r="G20" s="13">
        <v>44429</v>
      </c>
      <c r="H20" s="78" t="s">
        <v>4471</v>
      </c>
      <c r="I20" s="15">
        <v>84</v>
      </c>
      <c r="J20" s="15">
        <v>69</v>
      </c>
      <c r="K20" s="15">
        <v>27</v>
      </c>
      <c r="L20" s="15">
        <v>15</v>
      </c>
      <c r="M20" s="84">
        <v>39.122999999999998</v>
      </c>
      <c r="N20" s="73">
        <v>39</v>
      </c>
      <c r="O20" s="64">
        <v>3000</v>
      </c>
      <c r="P20" s="65">
        <f>Table2245236891011121314151617181920212224234567891011121314151617181920212223252627282930313233343536[[#This Row],[PEMBULATAN]]*O20</f>
        <v>117000</v>
      </c>
    </row>
    <row r="21" spans="1:16" ht="42" customHeight="1" x14ac:dyDescent="0.2">
      <c r="A21" s="94"/>
      <c r="B21" s="76"/>
      <c r="C21" s="90" t="s">
        <v>4641</v>
      </c>
      <c r="D21" s="79" t="s">
        <v>198</v>
      </c>
      <c r="E21" s="13">
        <v>44427</v>
      </c>
      <c r="F21" s="77" t="s">
        <v>4470</v>
      </c>
      <c r="G21" s="13">
        <v>44429</v>
      </c>
      <c r="H21" s="78" t="s">
        <v>4471</v>
      </c>
      <c r="I21" s="15">
        <v>76</v>
      </c>
      <c r="J21" s="15">
        <v>70</v>
      </c>
      <c r="K21" s="15">
        <v>23</v>
      </c>
      <c r="L21" s="15">
        <v>7</v>
      </c>
      <c r="M21" s="84">
        <v>30.59</v>
      </c>
      <c r="N21" s="73">
        <v>31</v>
      </c>
      <c r="O21" s="64">
        <v>3000</v>
      </c>
      <c r="P21" s="65">
        <f>Table2245236891011121314151617181920212224234567891011121314151617181920212223252627282930313233343536[[#This Row],[PEMBULATAN]]*O21</f>
        <v>93000</v>
      </c>
    </row>
    <row r="22" spans="1:16" ht="42" customHeight="1" x14ac:dyDescent="0.2">
      <c r="A22" s="94"/>
      <c r="B22" s="76"/>
      <c r="C22" s="90" t="s">
        <v>4642</v>
      </c>
      <c r="D22" s="79" t="s">
        <v>198</v>
      </c>
      <c r="E22" s="13">
        <v>44427</v>
      </c>
      <c r="F22" s="77" t="s">
        <v>4470</v>
      </c>
      <c r="G22" s="13">
        <v>44429</v>
      </c>
      <c r="H22" s="78" t="s">
        <v>4471</v>
      </c>
      <c r="I22" s="15">
        <v>98</v>
      </c>
      <c r="J22" s="15">
        <v>64</v>
      </c>
      <c r="K22" s="15">
        <v>30</v>
      </c>
      <c r="L22" s="15">
        <v>16</v>
      </c>
      <c r="M22" s="84">
        <v>47.04</v>
      </c>
      <c r="N22" s="73">
        <v>47</v>
      </c>
      <c r="O22" s="64">
        <v>3000</v>
      </c>
      <c r="P22" s="65">
        <f>Table2245236891011121314151617181920212224234567891011121314151617181920212223252627282930313233343536[[#This Row],[PEMBULATAN]]*O22</f>
        <v>141000</v>
      </c>
    </row>
    <row r="23" spans="1:16" ht="42" customHeight="1" x14ac:dyDescent="0.2">
      <c r="A23" s="94"/>
      <c r="B23" s="76"/>
      <c r="C23" s="90" t="s">
        <v>4643</v>
      </c>
      <c r="D23" s="79" t="s">
        <v>198</v>
      </c>
      <c r="E23" s="13">
        <v>44427</v>
      </c>
      <c r="F23" s="77" t="s">
        <v>4470</v>
      </c>
      <c r="G23" s="13">
        <v>44429</v>
      </c>
      <c r="H23" s="78" t="s">
        <v>4471</v>
      </c>
      <c r="I23" s="15">
        <v>93</v>
      </c>
      <c r="J23" s="15">
        <v>73</v>
      </c>
      <c r="K23" s="15">
        <v>28</v>
      </c>
      <c r="L23" s="15">
        <v>14</v>
      </c>
      <c r="M23" s="84">
        <v>47.523000000000003</v>
      </c>
      <c r="N23" s="73">
        <v>48</v>
      </c>
      <c r="O23" s="64">
        <v>3000</v>
      </c>
      <c r="P23" s="65">
        <f>Table2245236891011121314151617181920212224234567891011121314151617181920212223252627282930313233343536[[#This Row],[PEMBULATAN]]*O23</f>
        <v>144000</v>
      </c>
    </row>
    <row r="24" spans="1:16" ht="42" customHeight="1" x14ac:dyDescent="0.2">
      <c r="A24" s="94"/>
      <c r="B24" s="76"/>
      <c r="C24" s="90" t="s">
        <v>4644</v>
      </c>
      <c r="D24" s="79" t="s">
        <v>198</v>
      </c>
      <c r="E24" s="13">
        <v>44427</v>
      </c>
      <c r="F24" s="77" t="s">
        <v>4470</v>
      </c>
      <c r="G24" s="13">
        <v>44429</v>
      </c>
      <c r="H24" s="78" t="s">
        <v>4471</v>
      </c>
      <c r="I24" s="15">
        <v>98</v>
      </c>
      <c r="J24" s="15">
        <v>61</v>
      </c>
      <c r="K24" s="15">
        <v>33</v>
      </c>
      <c r="L24" s="15">
        <v>25</v>
      </c>
      <c r="M24" s="84">
        <v>49.3185</v>
      </c>
      <c r="N24" s="73">
        <v>50</v>
      </c>
      <c r="O24" s="64">
        <v>3000</v>
      </c>
      <c r="P24" s="65">
        <f>Table2245236891011121314151617181920212224234567891011121314151617181920212223252627282930313233343536[[#This Row],[PEMBULATAN]]*O24</f>
        <v>150000</v>
      </c>
    </row>
    <row r="25" spans="1:16" ht="42" customHeight="1" x14ac:dyDescent="0.2">
      <c r="A25" s="94"/>
      <c r="B25" s="76"/>
      <c r="C25" s="90" t="s">
        <v>4645</v>
      </c>
      <c r="D25" s="79" t="s">
        <v>198</v>
      </c>
      <c r="E25" s="13">
        <v>44427</v>
      </c>
      <c r="F25" s="77" t="s">
        <v>4470</v>
      </c>
      <c r="G25" s="13">
        <v>44429</v>
      </c>
      <c r="H25" s="78" t="s">
        <v>4471</v>
      </c>
      <c r="I25" s="15">
        <v>91</v>
      </c>
      <c r="J25" s="15">
        <v>55</v>
      </c>
      <c r="K25" s="15">
        <v>35</v>
      </c>
      <c r="L25" s="15">
        <v>20</v>
      </c>
      <c r="M25" s="84">
        <v>43.793750000000003</v>
      </c>
      <c r="N25" s="73">
        <v>44</v>
      </c>
      <c r="O25" s="64">
        <v>3000</v>
      </c>
      <c r="P25" s="65">
        <f>Table2245236891011121314151617181920212224234567891011121314151617181920212223252627282930313233343536[[#This Row],[PEMBULATAN]]*O25</f>
        <v>132000</v>
      </c>
    </row>
    <row r="26" spans="1:16" ht="42" customHeight="1" x14ac:dyDescent="0.2">
      <c r="A26" s="94"/>
      <c r="B26" s="76"/>
      <c r="C26" s="90" t="s">
        <v>4646</v>
      </c>
      <c r="D26" s="79" t="s">
        <v>198</v>
      </c>
      <c r="E26" s="13">
        <v>44427</v>
      </c>
      <c r="F26" s="77" t="s">
        <v>4470</v>
      </c>
      <c r="G26" s="13">
        <v>44429</v>
      </c>
      <c r="H26" s="78" t="s">
        <v>4471</v>
      </c>
      <c r="I26" s="15">
        <v>92</v>
      </c>
      <c r="J26" s="15">
        <v>56</v>
      </c>
      <c r="K26" s="15">
        <v>24</v>
      </c>
      <c r="L26" s="15">
        <v>13</v>
      </c>
      <c r="M26" s="84">
        <v>30.911999999999999</v>
      </c>
      <c r="N26" s="73">
        <v>31</v>
      </c>
      <c r="O26" s="64">
        <v>3000</v>
      </c>
      <c r="P26" s="65">
        <f>Table2245236891011121314151617181920212224234567891011121314151617181920212223252627282930313233343536[[#This Row],[PEMBULATAN]]*O26</f>
        <v>93000</v>
      </c>
    </row>
    <row r="27" spans="1:16" ht="42" customHeight="1" x14ac:dyDescent="0.2">
      <c r="A27" s="94"/>
      <c r="B27" s="76"/>
      <c r="C27" s="90" t="s">
        <v>4647</v>
      </c>
      <c r="D27" s="79" t="s">
        <v>198</v>
      </c>
      <c r="E27" s="13">
        <v>44427</v>
      </c>
      <c r="F27" s="77" t="s">
        <v>4470</v>
      </c>
      <c r="G27" s="13">
        <v>44429</v>
      </c>
      <c r="H27" s="78" t="s">
        <v>4471</v>
      </c>
      <c r="I27" s="15">
        <v>74</v>
      </c>
      <c r="J27" s="15">
        <v>68</v>
      </c>
      <c r="K27" s="15">
        <v>23</v>
      </c>
      <c r="L27" s="15">
        <v>11</v>
      </c>
      <c r="M27" s="84">
        <v>28.934000000000001</v>
      </c>
      <c r="N27" s="73">
        <v>29</v>
      </c>
      <c r="O27" s="64">
        <v>3000</v>
      </c>
      <c r="P27" s="65">
        <f>Table2245236891011121314151617181920212224234567891011121314151617181920212223252627282930313233343536[[#This Row],[PEMBULATAN]]*O27</f>
        <v>87000</v>
      </c>
    </row>
    <row r="28" spans="1:16" ht="42" customHeight="1" x14ac:dyDescent="0.2">
      <c r="A28" s="94"/>
      <c r="B28" s="76"/>
      <c r="C28" s="90" t="s">
        <v>4648</v>
      </c>
      <c r="D28" s="79" t="s">
        <v>198</v>
      </c>
      <c r="E28" s="13">
        <v>44427</v>
      </c>
      <c r="F28" s="77" t="s">
        <v>4470</v>
      </c>
      <c r="G28" s="13">
        <v>44429</v>
      </c>
      <c r="H28" s="78" t="s">
        <v>4471</v>
      </c>
      <c r="I28" s="15">
        <v>94</v>
      </c>
      <c r="J28" s="15">
        <v>65</v>
      </c>
      <c r="K28" s="15">
        <v>28</v>
      </c>
      <c r="L28" s="15">
        <v>18</v>
      </c>
      <c r="M28" s="84">
        <v>42.77</v>
      </c>
      <c r="N28" s="73">
        <v>43</v>
      </c>
      <c r="O28" s="64">
        <v>3000</v>
      </c>
      <c r="P28" s="65">
        <f>Table2245236891011121314151617181920212224234567891011121314151617181920212223252627282930313233343536[[#This Row],[PEMBULATAN]]*O28</f>
        <v>129000</v>
      </c>
    </row>
    <row r="29" spans="1:16" ht="42" customHeight="1" x14ac:dyDescent="0.2">
      <c r="A29" s="94"/>
      <c r="B29" s="76"/>
      <c r="C29" s="90" t="s">
        <v>4649</v>
      </c>
      <c r="D29" s="79" t="s">
        <v>198</v>
      </c>
      <c r="E29" s="13">
        <v>44427</v>
      </c>
      <c r="F29" s="77" t="s">
        <v>4470</v>
      </c>
      <c r="G29" s="13">
        <v>44429</v>
      </c>
      <c r="H29" s="78" t="s">
        <v>4471</v>
      </c>
      <c r="I29" s="15">
        <v>96</v>
      </c>
      <c r="J29" s="15">
        <v>62</v>
      </c>
      <c r="K29" s="15">
        <v>35</v>
      </c>
      <c r="L29" s="15">
        <v>15</v>
      </c>
      <c r="M29" s="84">
        <v>52.08</v>
      </c>
      <c r="N29" s="73">
        <v>52</v>
      </c>
      <c r="O29" s="64">
        <v>3000</v>
      </c>
      <c r="P29" s="65">
        <f>Table2245236891011121314151617181920212224234567891011121314151617181920212223252627282930313233343536[[#This Row],[PEMBULATAN]]*O29</f>
        <v>156000</v>
      </c>
    </row>
    <row r="30" spans="1:16" ht="42" customHeight="1" x14ac:dyDescent="0.2">
      <c r="A30" s="94"/>
      <c r="B30" s="76"/>
      <c r="C30" s="90" t="s">
        <v>4650</v>
      </c>
      <c r="D30" s="79" t="s">
        <v>198</v>
      </c>
      <c r="E30" s="13">
        <v>44427</v>
      </c>
      <c r="F30" s="77" t="s">
        <v>4470</v>
      </c>
      <c r="G30" s="13">
        <v>44429</v>
      </c>
      <c r="H30" s="78" t="s">
        <v>4471</v>
      </c>
      <c r="I30" s="15">
        <v>94</v>
      </c>
      <c r="J30" s="15">
        <v>67</v>
      </c>
      <c r="K30" s="15">
        <v>25</v>
      </c>
      <c r="L30" s="15">
        <v>17</v>
      </c>
      <c r="M30" s="84">
        <v>39.362499999999997</v>
      </c>
      <c r="N30" s="73">
        <v>40</v>
      </c>
      <c r="O30" s="64">
        <v>3000</v>
      </c>
      <c r="P30" s="65">
        <f>Table2245236891011121314151617181920212224234567891011121314151617181920212223252627282930313233343536[[#This Row],[PEMBULATAN]]*O30</f>
        <v>120000</v>
      </c>
    </row>
    <row r="31" spans="1:16" ht="42" customHeight="1" x14ac:dyDescent="0.2">
      <c r="A31" s="123"/>
      <c r="B31" s="92"/>
      <c r="C31" s="90" t="s">
        <v>4651</v>
      </c>
      <c r="D31" s="79" t="s">
        <v>198</v>
      </c>
      <c r="E31" s="13">
        <v>44427</v>
      </c>
      <c r="F31" s="77" t="s">
        <v>4470</v>
      </c>
      <c r="G31" s="13">
        <v>44429</v>
      </c>
      <c r="H31" s="78" t="s">
        <v>4471</v>
      </c>
      <c r="I31" s="15">
        <v>82</v>
      </c>
      <c r="J31" s="15">
        <v>67</v>
      </c>
      <c r="K31" s="15">
        <v>30</v>
      </c>
      <c r="L31" s="15">
        <v>23</v>
      </c>
      <c r="M31" s="84">
        <v>41.204999999999998</v>
      </c>
      <c r="N31" s="73">
        <v>41</v>
      </c>
      <c r="O31" s="64">
        <v>3000</v>
      </c>
      <c r="P31" s="65">
        <f>Table2245236891011121314151617181920212224234567891011121314151617181920212223252627282930313233343536[[#This Row],[PEMBULATAN]]*O31</f>
        <v>123000</v>
      </c>
    </row>
    <row r="32" spans="1:16" ht="42" customHeight="1" x14ac:dyDescent="0.2">
      <c r="A32" s="94"/>
      <c r="B32" s="76"/>
      <c r="C32" s="113" t="s">
        <v>4652</v>
      </c>
      <c r="D32" s="114" t="s">
        <v>198</v>
      </c>
      <c r="E32" s="115">
        <v>44427</v>
      </c>
      <c r="F32" s="116" t="s">
        <v>4470</v>
      </c>
      <c r="G32" s="115">
        <v>44429</v>
      </c>
      <c r="H32" s="117" t="s">
        <v>4471</v>
      </c>
      <c r="I32" s="118">
        <v>107</v>
      </c>
      <c r="J32" s="118">
        <v>68</v>
      </c>
      <c r="K32" s="118">
        <v>32</v>
      </c>
      <c r="L32" s="118">
        <v>31</v>
      </c>
      <c r="M32" s="119">
        <v>58.207999999999998</v>
      </c>
      <c r="N32" s="120">
        <v>58</v>
      </c>
      <c r="O32" s="121">
        <v>3000</v>
      </c>
      <c r="P32" s="122">
        <f>Table2245236891011121314151617181920212224234567891011121314151617181920212223252627282930313233343536[[#This Row],[PEMBULATAN]]*O32</f>
        <v>174000</v>
      </c>
    </row>
    <row r="33" spans="1:16" ht="42" customHeight="1" x14ac:dyDescent="0.2">
      <c r="A33" s="94"/>
      <c r="B33" s="76"/>
      <c r="C33" s="90" t="s">
        <v>4653</v>
      </c>
      <c r="D33" s="79" t="s">
        <v>198</v>
      </c>
      <c r="E33" s="13">
        <v>44427</v>
      </c>
      <c r="F33" s="77" t="s">
        <v>4470</v>
      </c>
      <c r="G33" s="13">
        <v>44429</v>
      </c>
      <c r="H33" s="78" t="s">
        <v>4471</v>
      </c>
      <c r="I33" s="15">
        <v>105</v>
      </c>
      <c r="J33" s="15">
        <v>65</v>
      </c>
      <c r="K33" s="15">
        <v>23</v>
      </c>
      <c r="L33" s="15">
        <v>23</v>
      </c>
      <c r="M33" s="84">
        <v>39.243749999999999</v>
      </c>
      <c r="N33" s="73">
        <v>39</v>
      </c>
      <c r="O33" s="64">
        <v>3000</v>
      </c>
      <c r="P33" s="65">
        <f>Table2245236891011121314151617181920212224234567891011121314151617181920212223252627282930313233343536[[#This Row],[PEMBULATAN]]*O33</f>
        <v>117000</v>
      </c>
    </row>
    <row r="34" spans="1:16" ht="42" customHeight="1" x14ac:dyDescent="0.2">
      <c r="A34" s="94"/>
      <c r="B34" s="76"/>
      <c r="C34" s="90" t="s">
        <v>4654</v>
      </c>
      <c r="D34" s="79" t="s">
        <v>198</v>
      </c>
      <c r="E34" s="13">
        <v>44427</v>
      </c>
      <c r="F34" s="77" t="s">
        <v>4470</v>
      </c>
      <c r="G34" s="13">
        <v>44429</v>
      </c>
      <c r="H34" s="78" t="s">
        <v>4471</v>
      </c>
      <c r="I34" s="15">
        <v>91</v>
      </c>
      <c r="J34" s="15">
        <v>68</v>
      </c>
      <c r="K34" s="15">
        <v>22</v>
      </c>
      <c r="L34" s="15">
        <v>12</v>
      </c>
      <c r="M34" s="84">
        <v>34.033999999999999</v>
      </c>
      <c r="N34" s="73">
        <v>34</v>
      </c>
      <c r="O34" s="64">
        <v>3000</v>
      </c>
      <c r="P34" s="65">
        <f>Table2245236891011121314151617181920212224234567891011121314151617181920212223252627282930313233343536[[#This Row],[PEMBULATAN]]*O34</f>
        <v>102000</v>
      </c>
    </row>
    <row r="35" spans="1:16" ht="42" customHeight="1" x14ac:dyDescent="0.2">
      <c r="A35" s="94"/>
      <c r="B35" s="76"/>
      <c r="C35" s="90" t="s">
        <v>4655</v>
      </c>
      <c r="D35" s="79" t="s">
        <v>198</v>
      </c>
      <c r="E35" s="13">
        <v>44427</v>
      </c>
      <c r="F35" s="77" t="s">
        <v>4470</v>
      </c>
      <c r="G35" s="13">
        <v>44429</v>
      </c>
      <c r="H35" s="78" t="s">
        <v>4471</v>
      </c>
      <c r="I35" s="15">
        <v>93</v>
      </c>
      <c r="J35" s="15">
        <v>60</v>
      </c>
      <c r="K35" s="15">
        <v>25</v>
      </c>
      <c r="L35" s="15">
        <v>13</v>
      </c>
      <c r="M35" s="84">
        <v>34.875</v>
      </c>
      <c r="N35" s="73">
        <v>35</v>
      </c>
      <c r="O35" s="64">
        <v>3000</v>
      </c>
      <c r="P35" s="65">
        <f>Table2245236891011121314151617181920212224234567891011121314151617181920212223252627282930313233343536[[#This Row],[PEMBULATAN]]*O35</f>
        <v>105000</v>
      </c>
    </row>
    <row r="36" spans="1:16" ht="42" customHeight="1" x14ac:dyDescent="0.2">
      <c r="A36" s="94"/>
      <c r="B36" s="76"/>
      <c r="C36" s="90" t="s">
        <v>4656</v>
      </c>
      <c r="D36" s="79" t="s">
        <v>198</v>
      </c>
      <c r="E36" s="13">
        <v>44427</v>
      </c>
      <c r="F36" s="77" t="s">
        <v>4470</v>
      </c>
      <c r="G36" s="13">
        <v>44429</v>
      </c>
      <c r="H36" s="78" t="s">
        <v>4471</v>
      </c>
      <c r="I36" s="15">
        <v>89</v>
      </c>
      <c r="J36" s="15">
        <v>66</v>
      </c>
      <c r="K36" s="15">
        <v>28</v>
      </c>
      <c r="L36" s="15">
        <v>32</v>
      </c>
      <c r="M36" s="84">
        <v>41.118000000000002</v>
      </c>
      <c r="N36" s="73">
        <v>41</v>
      </c>
      <c r="O36" s="64">
        <v>3000</v>
      </c>
      <c r="P36" s="65">
        <f>Table2245236891011121314151617181920212224234567891011121314151617181920212223252627282930313233343536[[#This Row],[PEMBULATAN]]*O36</f>
        <v>123000</v>
      </c>
    </row>
    <row r="37" spans="1:16" ht="42" customHeight="1" x14ac:dyDescent="0.2">
      <c r="A37" s="94"/>
      <c r="B37" s="76"/>
      <c r="C37" s="90" t="s">
        <v>4657</v>
      </c>
      <c r="D37" s="79" t="s">
        <v>198</v>
      </c>
      <c r="E37" s="13">
        <v>44427</v>
      </c>
      <c r="F37" s="77" t="s">
        <v>4470</v>
      </c>
      <c r="G37" s="13">
        <v>44429</v>
      </c>
      <c r="H37" s="78" t="s">
        <v>4471</v>
      </c>
      <c r="I37" s="15">
        <v>103</v>
      </c>
      <c r="J37" s="15">
        <v>70</v>
      </c>
      <c r="K37" s="15">
        <v>35</v>
      </c>
      <c r="L37" s="15">
        <v>15</v>
      </c>
      <c r="M37" s="84">
        <v>63.087499999999999</v>
      </c>
      <c r="N37" s="73">
        <v>63</v>
      </c>
      <c r="O37" s="64">
        <v>3000</v>
      </c>
      <c r="P37" s="65">
        <f>Table2245236891011121314151617181920212224234567891011121314151617181920212223252627282930313233343536[[#This Row],[PEMBULATAN]]*O37</f>
        <v>189000</v>
      </c>
    </row>
    <row r="38" spans="1:16" ht="42" customHeight="1" x14ac:dyDescent="0.2">
      <c r="A38" s="94"/>
      <c r="B38" s="76"/>
      <c r="C38" s="90" t="s">
        <v>4658</v>
      </c>
      <c r="D38" s="79" t="s">
        <v>198</v>
      </c>
      <c r="E38" s="13">
        <v>44427</v>
      </c>
      <c r="F38" s="77" t="s">
        <v>4470</v>
      </c>
      <c r="G38" s="13">
        <v>44429</v>
      </c>
      <c r="H38" s="78" t="s">
        <v>4471</v>
      </c>
      <c r="I38" s="15">
        <v>100</v>
      </c>
      <c r="J38" s="15">
        <v>64</v>
      </c>
      <c r="K38" s="15">
        <v>20</v>
      </c>
      <c r="L38" s="15">
        <v>21</v>
      </c>
      <c r="M38" s="84">
        <v>32</v>
      </c>
      <c r="N38" s="73">
        <v>32</v>
      </c>
      <c r="O38" s="64">
        <v>3000</v>
      </c>
      <c r="P38" s="65">
        <f>Table2245236891011121314151617181920212224234567891011121314151617181920212223252627282930313233343536[[#This Row],[PEMBULATAN]]*O38</f>
        <v>96000</v>
      </c>
    </row>
    <row r="39" spans="1:16" ht="42" customHeight="1" x14ac:dyDescent="0.2">
      <c r="A39" s="94"/>
      <c r="B39" s="76"/>
      <c r="C39" s="90" t="s">
        <v>4659</v>
      </c>
      <c r="D39" s="79" t="s">
        <v>198</v>
      </c>
      <c r="E39" s="13">
        <v>44427</v>
      </c>
      <c r="F39" s="77" t="s">
        <v>4470</v>
      </c>
      <c r="G39" s="13">
        <v>44429</v>
      </c>
      <c r="H39" s="78" t="s">
        <v>4471</v>
      </c>
      <c r="I39" s="15">
        <v>77</v>
      </c>
      <c r="J39" s="15">
        <v>66</v>
      </c>
      <c r="K39" s="15">
        <v>29</v>
      </c>
      <c r="L39" s="15">
        <v>9</v>
      </c>
      <c r="M39" s="84">
        <v>36.844499999999996</v>
      </c>
      <c r="N39" s="73">
        <v>37</v>
      </c>
      <c r="O39" s="64">
        <v>3000</v>
      </c>
      <c r="P39" s="65">
        <f>Table2245236891011121314151617181920212224234567891011121314151617181920212223252627282930313233343536[[#This Row],[PEMBULATAN]]*O39</f>
        <v>111000</v>
      </c>
    </row>
    <row r="40" spans="1:16" ht="42" customHeight="1" x14ac:dyDescent="0.2">
      <c r="A40" s="94"/>
      <c r="B40" s="76"/>
      <c r="C40" s="90" t="s">
        <v>4660</v>
      </c>
      <c r="D40" s="79" t="s">
        <v>198</v>
      </c>
      <c r="E40" s="13">
        <v>44427</v>
      </c>
      <c r="F40" s="77" t="s">
        <v>4470</v>
      </c>
      <c r="G40" s="13">
        <v>44429</v>
      </c>
      <c r="H40" s="78" t="s">
        <v>4471</v>
      </c>
      <c r="I40" s="15">
        <v>86</v>
      </c>
      <c r="J40" s="15">
        <v>68</v>
      </c>
      <c r="K40" s="15">
        <v>18</v>
      </c>
      <c r="L40" s="15">
        <v>10</v>
      </c>
      <c r="M40" s="84">
        <v>26.315999999999999</v>
      </c>
      <c r="N40" s="73">
        <v>27</v>
      </c>
      <c r="O40" s="64">
        <v>3000</v>
      </c>
      <c r="P40" s="65">
        <f>Table2245236891011121314151617181920212224234567891011121314151617181920212223252627282930313233343536[[#This Row],[PEMBULATAN]]*O40</f>
        <v>81000</v>
      </c>
    </row>
    <row r="41" spans="1:16" ht="42" customHeight="1" x14ac:dyDescent="0.2">
      <c r="A41" s="94"/>
      <c r="B41" s="76"/>
      <c r="C41" s="90" t="s">
        <v>4661</v>
      </c>
      <c r="D41" s="79" t="s">
        <v>198</v>
      </c>
      <c r="E41" s="13">
        <v>44427</v>
      </c>
      <c r="F41" s="77" t="s">
        <v>4470</v>
      </c>
      <c r="G41" s="13">
        <v>44429</v>
      </c>
      <c r="H41" s="78" t="s">
        <v>4471</v>
      </c>
      <c r="I41" s="15">
        <v>84</v>
      </c>
      <c r="J41" s="15">
        <v>66</v>
      </c>
      <c r="K41" s="15">
        <v>19</v>
      </c>
      <c r="L41" s="15">
        <v>6</v>
      </c>
      <c r="M41" s="84">
        <v>26.334</v>
      </c>
      <c r="N41" s="73">
        <v>27</v>
      </c>
      <c r="O41" s="64">
        <v>3000</v>
      </c>
      <c r="P41" s="65">
        <f>Table2245236891011121314151617181920212224234567891011121314151617181920212223252627282930313233343536[[#This Row],[PEMBULATAN]]*O41</f>
        <v>81000</v>
      </c>
    </row>
    <row r="42" spans="1:16" ht="42" customHeight="1" x14ac:dyDescent="0.2">
      <c r="A42" s="94"/>
      <c r="B42" s="76"/>
      <c r="C42" s="90" t="s">
        <v>4662</v>
      </c>
      <c r="D42" s="79" t="s">
        <v>198</v>
      </c>
      <c r="E42" s="13">
        <v>44427</v>
      </c>
      <c r="F42" s="77" t="s">
        <v>4470</v>
      </c>
      <c r="G42" s="13">
        <v>44429</v>
      </c>
      <c r="H42" s="78" t="s">
        <v>4471</v>
      </c>
      <c r="I42" s="15">
        <v>62</v>
      </c>
      <c r="J42" s="15">
        <v>40</v>
      </c>
      <c r="K42" s="15">
        <v>13</v>
      </c>
      <c r="L42" s="15">
        <v>5</v>
      </c>
      <c r="M42" s="84">
        <v>8.06</v>
      </c>
      <c r="N42" s="73">
        <v>8</v>
      </c>
      <c r="O42" s="64">
        <v>3000</v>
      </c>
      <c r="P42" s="65">
        <f>Table2245236891011121314151617181920212224234567891011121314151617181920212223252627282930313233343536[[#This Row],[PEMBULATAN]]*O42</f>
        <v>24000</v>
      </c>
    </row>
    <row r="43" spans="1:16" ht="42" customHeight="1" x14ac:dyDescent="0.2">
      <c r="A43" s="94"/>
      <c r="B43" s="76"/>
      <c r="C43" s="90" t="s">
        <v>4663</v>
      </c>
      <c r="D43" s="79" t="s">
        <v>198</v>
      </c>
      <c r="E43" s="13">
        <v>44427</v>
      </c>
      <c r="F43" s="77" t="s">
        <v>4470</v>
      </c>
      <c r="G43" s="13">
        <v>44429</v>
      </c>
      <c r="H43" s="78" t="s">
        <v>4471</v>
      </c>
      <c r="I43" s="15">
        <v>98</v>
      </c>
      <c r="J43" s="15">
        <v>65</v>
      </c>
      <c r="K43" s="15">
        <v>42</v>
      </c>
      <c r="L43" s="15">
        <v>22</v>
      </c>
      <c r="M43" s="84">
        <v>66.885000000000005</v>
      </c>
      <c r="N43" s="73">
        <v>67</v>
      </c>
      <c r="O43" s="64">
        <v>3000</v>
      </c>
      <c r="P43" s="65">
        <f>Table2245236891011121314151617181920212224234567891011121314151617181920212223252627282930313233343536[[#This Row],[PEMBULATAN]]*O43</f>
        <v>201000</v>
      </c>
    </row>
    <row r="44" spans="1:16" ht="42" customHeight="1" x14ac:dyDescent="0.2">
      <c r="A44" s="94"/>
      <c r="B44" s="76"/>
      <c r="C44" s="90" t="s">
        <v>4664</v>
      </c>
      <c r="D44" s="79" t="s">
        <v>198</v>
      </c>
      <c r="E44" s="13">
        <v>44427</v>
      </c>
      <c r="F44" s="77" t="s">
        <v>4470</v>
      </c>
      <c r="G44" s="13">
        <v>44429</v>
      </c>
      <c r="H44" s="78" t="s">
        <v>4471</v>
      </c>
      <c r="I44" s="15">
        <v>29</v>
      </c>
      <c r="J44" s="15">
        <v>22</v>
      </c>
      <c r="K44" s="15">
        <v>12</v>
      </c>
      <c r="L44" s="15">
        <v>1</v>
      </c>
      <c r="M44" s="84">
        <v>1.9139999999999999</v>
      </c>
      <c r="N44" s="73">
        <v>2</v>
      </c>
      <c r="O44" s="64">
        <v>3000</v>
      </c>
      <c r="P44" s="65">
        <f>Table2245236891011121314151617181920212224234567891011121314151617181920212223252627282930313233343536[[#This Row],[PEMBULATAN]]*O44</f>
        <v>6000</v>
      </c>
    </row>
    <row r="45" spans="1:16" ht="42" customHeight="1" x14ac:dyDescent="0.2">
      <c r="A45" s="94"/>
      <c r="B45" s="76"/>
      <c r="C45" s="90" t="s">
        <v>4665</v>
      </c>
      <c r="D45" s="79" t="s">
        <v>198</v>
      </c>
      <c r="E45" s="13">
        <v>44427</v>
      </c>
      <c r="F45" s="77" t="s">
        <v>4470</v>
      </c>
      <c r="G45" s="13">
        <v>44429</v>
      </c>
      <c r="H45" s="78" t="s">
        <v>4471</v>
      </c>
      <c r="I45" s="15">
        <v>76</v>
      </c>
      <c r="J45" s="15">
        <v>55</v>
      </c>
      <c r="K45" s="15">
        <v>23</v>
      </c>
      <c r="L45" s="15">
        <v>9</v>
      </c>
      <c r="M45" s="84">
        <v>24.035</v>
      </c>
      <c r="N45" s="73">
        <v>24</v>
      </c>
      <c r="O45" s="64">
        <v>3000</v>
      </c>
      <c r="P45" s="65">
        <f>Table2245236891011121314151617181920212224234567891011121314151617181920212223252627282930313233343536[[#This Row],[PEMBULATAN]]*O45</f>
        <v>72000</v>
      </c>
    </row>
    <row r="46" spans="1:16" ht="42" customHeight="1" x14ac:dyDescent="0.2">
      <c r="A46" s="123"/>
      <c r="B46" s="92"/>
      <c r="C46" s="90" t="s">
        <v>4666</v>
      </c>
      <c r="D46" s="79" t="s">
        <v>198</v>
      </c>
      <c r="E46" s="13">
        <v>44427</v>
      </c>
      <c r="F46" s="77" t="s">
        <v>4470</v>
      </c>
      <c r="G46" s="13">
        <v>44429</v>
      </c>
      <c r="H46" s="78" t="s">
        <v>4471</v>
      </c>
      <c r="I46" s="15">
        <v>24</v>
      </c>
      <c r="J46" s="15">
        <v>64</v>
      </c>
      <c r="K46" s="15">
        <v>22</v>
      </c>
      <c r="L46" s="15">
        <v>14</v>
      </c>
      <c r="M46" s="84">
        <v>8.4480000000000004</v>
      </c>
      <c r="N46" s="73">
        <v>14</v>
      </c>
      <c r="O46" s="64">
        <v>3000</v>
      </c>
      <c r="P46" s="65">
        <f>Table2245236891011121314151617181920212224234567891011121314151617181920212223252627282930313233343536[[#This Row],[PEMBULATAN]]*O46</f>
        <v>42000</v>
      </c>
    </row>
    <row r="47" spans="1:16" ht="42" customHeight="1" x14ac:dyDescent="0.2">
      <c r="A47" s="94"/>
      <c r="B47" s="76"/>
      <c r="C47" s="113" t="s">
        <v>4667</v>
      </c>
      <c r="D47" s="114" t="s">
        <v>198</v>
      </c>
      <c r="E47" s="115">
        <v>44427</v>
      </c>
      <c r="F47" s="116" t="s">
        <v>4470</v>
      </c>
      <c r="G47" s="115">
        <v>44429</v>
      </c>
      <c r="H47" s="117" t="s">
        <v>4471</v>
      </c>
      <c r="I47" s="118">
        <v>87</v>
      </c>
      <c r="J47" s="118">
        <v>46</v>
      </c>
      <c r="K47" s="118">
        <v>50</v>
      </c>
      <c r="L47" s="118">
        <v>12</v>
      </c>
      <c r="M47" s="119">
        <v>50.024999999999999</v>
      </c>
      <c r="N47" s="120">
        <v>50</v>
      </c>
      <c r="O47" s="121">
        <v>3000</v>
      </c>
      <c r="P47" s="122">
        <f>Table2245236891011121314151617181920212224234567891011121314151617181920212223252627282930313233343536[[#This Row],[PEMBULATAN]]*O47</f>
        <v>150000</v>
      </c>
    </row>
    <row r="48" spans="1:16" ht="42" customHeight="1" x14ac:dyDescent="0.2">
      <c r="A48" s="94"/>
      <c r="B48" s="76"/>
      <c r="C48" s="90" t="s">
        <v>4668</v>
      </c>
      <c r="D48" s="79" t="s">
        <v>198</v>
      </c>
      <c r="E48" s="13">
        <v>44427</v>
      </c>
      <c r="F48" s="77" t="s">
        <v>4470</v>
      </c>
      <c r="G48" s="13">
        <v>44429</v>
      </c>
      <c r="H48" s="78" t="s">
        <v>4471</v>
      </c>
      <c r="I48" s="15">
        <v>86</v>
      </c>
      <c r="J48" s="15">
        <v>50</v>
      </c>
      <c r="K48" s="15">
        <v>26</v>
      </c>
      <c r="L48" s="15">
        <v>11</v>
      </c>
      <c r="M48" s="84">
        <v>27.95</v>
      </c>
      <c r="N48" s="73">
        <v>28</v>
      </c>
      <c r="O48" s="64">
        <v>3000</v>
      </c>
      <c r="P48" s="65">
        <f>Table2245236891011121314151617181920212224234567891011121314151617181920212223252627282930313233343536[[#This Row],[PEMBULATAN]]*O48</f>
        <v>84000</v>
      </c>
    </row>
    <row r="49" spans="1:16" ht="42" customHeight="1" x14ac:dyDescent="0.2">
      <c r="A49" s="94"/>
      <c r="B49" s="76"/>
      <c r="C49" s="90" t="s">
        <v>4669</v>
      </c>
      <c r="D49" s="79" t="s">
        <v>198</v>
      </c>
      <c r="E49" s="13">
        <v>44427</v>
      </c>
      <c r="F49" s="77" t="s">
        <v>4470</v>
      </c>
      <c r="G49" s="13">
        <v>44429</v>
      </c>
      <c r="H49" s="78" t="s">
        <v>4471</v>
      </c>
      <c r="I49" s="15">
        <v>102</v>
      </c>
      <c r="J49" s="15">
        <v>60</v>
      </c>
      <c r="K49" s="15">
        <v>40</v>
      </c>
      <c r="L49" s="15">
        <v>14</v>
      </c>
      <c r="M49" s="84">
        <v>61.2</v>
      </c>
      <c r="N49" s="73">
        <v>61</v>
      </c>
      <c r="O49" s="64">
        <v>3000</v>
      </c>
      <c r="P49" s="65">
        <f>Table2245236891011121314151617181920212224234567891011121314151617181920212223252627282930313233343536[[#This Row],[PEMBULATAN]]*O49</f>
        <v>183000</v>
      </c>
    </row>
    <row r="50" spans="1:16" ht="42" customHeight="1" x14ac:dyDescent="0.2">
      <c r="A50" s="94"/>
      <c r="B50" s="76"/>
      <c r="C50" s="90" t="s">
        <v>4670</v>
      </c>
      <c r="D50" s="79" t="s">
        <v>198</v>
      </c>
      <c r="E50" s="13">
        <v>44427</v>
      </c>
      <c r="F50" s="77" t="s">
        <v>4470</v>
      </c>
      <c r="G50" s="13">
        <v>44429</v>
      </c>
      <c r="H50" s="78" t="s">
        <v>4471</v>
      </c>
      <c r="I50" s="15">
        <v>90</v>
      </c>
      <c r="J50" s="15">
        <v>66</v>
      </c>
      <c r="K50" s="15">
        <v>27</v>
      </c>
      <c r="L50" s="15">
        <v>25</v>
      </c>
      <c r="M50" s="84">
        <v>40.094999999999999</v>
      </c>
      <c r="N50" s="73">
        <v>40</v>
      </c>
      <c r="O50" s="64">
        <v>3000</v>
      </c>
      <c r="P50" s="65">
        <f>Table2245236891011121314151617181920212224234567891011121314151617181920212223252627282930313233343536[[#This Row],[PEMBULATAN]]*O50</f>
        <v>120000</v>
      </c>
    </row>
    <row r="51" spans="1:16" ht="42" customHeight="1" x14ac:dyDescent="0.2">
      <c r="A51" s="94"/>
      <c r="B51" s="76"/>
      <c r="C51" s="90" t="s">
        <v>4671</v>
      </c>
      <c r="D51" s="79" t="s">
        <v>198</v>
      </c>
      <c r="E51" s="13">
        <v>44427</v>
      </c>
      <c r="F51" s="77" t="s">
        <v>4470</v>
      </c>
      <c r="G51" s="13">
        <v>44429</v>
      </c>
      <c r="H51" s="78" t="s">
        <v>4471</v>
      </c>
      <c r="I51" s="15">
        <v>87</v>
      </c>
      <c r="J51" s="15">
        <v>60</v>
      </c>
      <c r="K51" s="15">
        <v>26</v>
      </c>
      <c r="L51" s="15">
        <v>20</v>
      </c>
      <c r="M51" s="84">
        <v>33.93</v>
      </c>
      <c r="N51" s="73">
        <v>34</v>
      </c>
      <c r="O51" s="64">
        <v>3000</v>
      </c>
      <c r="P51" s="65">
        <f>Table2245236891011121314151617181920212224234567891011121314151617181920212223252627282930313233343536[[#This Row],[PEMBULATAN]]*O51</f>
        <v>102000</v>
      </c>
    </row>
    <row r="52" spans="1:16" ht="42" customHeight="1" x14ac:dyDescent="0.2">
      <c r="A52" s="94"/>
      <c r="B52" s="76"/>
      <c r="C52" s="90" t="s">
        <v>4672</v>
      </c>
      <c r="D52" s="79" t="s">
        <v>198</v>
      </c>
      <c r="E52" s="13">
        <v>44427</v>
      </c>
      <c r="F52" s="77" t="s">
        <v>4470</v>
      </c>
      <c r="G52" s="13">
        <v>44429</v>
      </c>
      <c r="H52" s="78" t="s">
        <v>4471</v>
      </c>
      <c r="I52" s="15">
        <v>40</v>
      </c>
      <c r="J52" s="15">
        <v>57</v>
      </c>
      <c r="K52" s="15">
        <v>40</v>
      </c>
      <c r="L52" s="15">
        <v>12</v>
      </c>
      <c r="M52" s="84">
        <v>22.8</v>
      </c>
      <c r="N52" s="73">
        <v>23</v>
      </c>
      <c r="O52" s="64">
        <v>3000</v>
      </c>
      <c r="P52" s="65">
        <f>Table2245236891011121314151617181920212224234567891011121314151617181920212223252627282930313233343536[[#This Row],[PEMBULATAN]]*O52</f>
        <v>69000</v>
      </c>
    </row>
    <row r="53" spans="1:16" ht="42" customHeight="1" x14ac:dyDescent="0.2">
      <c r="A53" s="94"/>
      <c r="B53" s="76"/>
      <c r="C53" s="90" t="s">
        <v>4673</v>
      </c>
      <c r="D53" s="79" t="s">
        <v>198</v>
      </c>
      <c r="E53" s="13">
        <v>44427</v>
      </c>
      <c r="F53" s="77" t="s">
        <v>4470</v>
      </c>
      <c r="G53" s="13">
        <v>44429</v>
      </c>
      <c r="H53" s="78" t="s">
        <v>4471</v>
      </c>
      <c r="I53" s="15">
        <v>96</v>
      </c>
      <c r="J53" s="15">
        <v>60</v>
      </c>
      <c r="K53" s="15">
        <v>16</v>
      </c>
      <c r="L53" s="15">
        <v>8</v>
      </c>
      <c r="M53" s="84">
        <v>23.04</v>
      </c>
      <c r="N53" s="73">
        <v>23</v>
      </c>
      <c r="O53" s="64">
        <v>3000</v>
      </c>
      <c r="P53" s="65">
        <f>Table2245236891011121314151617181920212224234567891011121314151617181920212223252627282930313233343536[[#This Row],[PEMBULATAN]]*O53</f>
        <v>69000</v>
      </c>
    </row>
    <row r="54" spans="1:16" ht="42" customHeight="1" x14ac:dyDescent="0.2">
      <c r="A54" s="94"/>
      <c r="B54" s="76"/>
      <c r="C54" s="90" t="s">
        <v>4674</v>
      </c>
      <c r="D54" s="79" t="s">
        <v>198</v>
      </c>
      <c r="E54" s="13">
        <v>44427</v>
      </c>
      <c r="F54" s="77" t="s">
        <v>4470</v>
      </c>
      <c r="G54" s="13">
        <v>44429</v>
      </c>
      <c r="H54" s="78" t="s">
        <v>4471</v>
      </c>
      <c r="I54" s="15">
        <v>100</v>
      </c>
      <c r="J54" s="15">
        <v>65</v>
      </c>
      <c r="K54" s="15">
        <v>25</v>
      </c>
      <c r="L54" s="15">
        <v>9</v>
      </c>
      <c r="M54" s="84">
        <v>40.625</v>
      </c>
      <c r="N54" s="73">
        <v>41</v>
      </c>
      <c r="O54" s="64">
        <v>3000</v>
      </c>
      <c r="P54" s="65">
        <f>Table2245236891011121314151617181920212224234567891011121314151617181920212223252627282930313233343536[[#This Row],[PEMBULATAN]]*O54</f>
        <v>123000</v>
      </c>
    </row>
    <row r="55" spans="1:16" ht="42" customHeight="1" x14ac:dyDescent="0.2">
      <c r="A55" s="94"/>
      <c r="B55" s="76"/>
      <c r="C55" s="90" t="s">
        <v>4675</v>
      </c>
      <c r="D55" s="79" t="s">
        <v>198</v>
      </c>
      <c r="E55" s="13">
        <v>44427</v>
      </c>
      <c r="F55" s="77" t="s">
        <v>4470</v>
      </c>
      <c r="G55" s="13">
        <v>44429</v>
      </c>
      <c r="H55" s="78" t="s">
        <v>4471</v>
      </c>
      <c r="I55" s="15">
        <v>100</v>
      </c>
      <c r="J55" s="15">
        <v>55</v>
      </c>
      <c r="K55" s="15">
        <v>33</v>
      </c>
      <c r="L55" s="15">
        <v>17</v>
      </c>
      <c r="M55" s="84">
        <v>45.375</v>
      </c>
      <c r="N55" s="73">
        <v>46</v>
      </c>
      <c r="O55" s="64">
        <v>3000</v>
      </c>
      <c r="P55" s="65">
        <f>Table2245236891011121314151617181920212224234567891011121314151617181920212223252627282930313233343536[[#This Row],[PEMBULATAN]]*O55</f>
        <v>138000</v>
      </c>
    </row>
    <row r="56" spans="1:16" ht="42" customHeight="1" x14ac:dyDescent="0.2">
      <c r="A56" s="94"/>
      <c r="B56" s="76"/>
      <c r="C56" s="90" t="s">
        <v>4676</v>
      </c>
      <c r="D56" s="79" t="s">
        <v>198</v>
      </c>
      <c r="E56" s="13">
        <v>44427</v>
      </c>
      <c r="F56" s="77" t="s">
        <v>4470</v>
      </c>
      <c r="G56" s="13">
        <v>44429</v>
      </c>
      <c r="H56" s="78" t="s">
        <v>4471</v>
      </c>
      <c r="I56" s="15">
        <v>65</v>
      </c>
      <c r="J56" s="15">
        <v>63</v>
      </c>
      <c r="K56" s="15">
        <v>20</v>
      </c>
      <c r="L56" s="15">
        <v>15</v>
      </c>
      <c r="M56" s="84">
        <v>20.475000000000001</v>
      </c>
      <c r="N56" s="73">
        <v>21</v>
      </c>
      <c r="O56" s="64">
        <v>3000</v>
      </c>
      <c r="P56" s="65">
        <f>Table2245236891011121314151617181920212224234567891011121314151617181920212223252627282930313233343536[[#This Row],[PEMBULATAN]]*O56</f>
        <v>63000</v>
      </c>
    </row>
    <row r="57" spans="1:16" ht="42" customHeight="1" x14ac:dyDescent="0.2">
      <c r="A57" s="94"/>
      <c r="B57" s="76"/>
      <c r="C57" s="90" t="s">
        <v>4677</v>
      </c>
      <c r="D57" s="79" t="s">
        <v>198</v>
      </c>
      <c r="E57" s="13">
        <v>44427</v>
      </c>
      <c r="F57" s="77" t="s">
        <v>4470</v>
      </c>
      <c r="G57" s="13">
        <v>44429</v>
      </c>
      <c r="H57" s="78" t="s">
        <v>4471</v>
      </c>
      <c r="I57" s="15">
        <v>100</v>
      </c>
      <c r="J57" s="15">
        <v>66</v>
      </c>
      <c r="K57" s="15">
        <v>40</v>
      </c>
      <c r="L57" s="15">
        <v>14</v>
      </c>
      <c r="M57" s="84">
        <v>66</v>
      </c>
      <c r="N57" s="73">
        <v>66</v>
      </c>
      <c r="O57" s="64">
        <v>3000</v>
      </c>
      <c r="P57" s="65">
        <f>Table2245236891011121314151617181920212224234567891011121314151617181920212223252627282930313233343536[[#This Row],[PEMBULATAN]]*O57</f>
        <v>198000</v>
      </c>
    </row>
    <row r="58" spans="1:16" ht="42" customHeight="1" x14ac:dyDescent="0.2">
      <c r="A58" s="94"/>
      <c r="B58" s="76"/>
      <c r="C58" s="90" t="s">
        <v>4678</v>
      </c>
      <c r="D58" s="79" t="s">
        <v>198</v>
      </c>
      <c r="E58" s="13">
        <v>44427</v>
      </c>
      <c r="F58" s="77" t="s">
        <v>4470</v>
      </c>
      <c r="G58" s="13">
        <v>44429</v>
      </c>
      <c r="H58" s="78" t="s">
        <v>4471</v>
      </c>
      <c r="I58" s="15">
        <v>83</v>
      </c>
      <c r="J58" s="15">
        <v>50</v>
      </c>
      <c r="K58" s="15">
        <v>22</v>
      </c>
      <c r="L58" s="15">
        <v>6</v>
      </c>
      <c r="M58" s="84">
        <v>22.824999999999999</v>
      </c>
      <c r="N58" s="73">
        <v>23</v>
      </c>
      <c r="O58" s="64">
        <v>3000</v>
      </c>
      <c r="P58" s="65">
        <f>Table2245236891011121314151617181920212224234567891011121314151617181920212223252627282930313233343536[[#This Row],[PEMBULATAN]]*O58</f>
        <v>69000</v>
      </c>
    </row>
    <row r="59" spans="1:16" ht="42" customHeight="1" x14ac:dyDescent="0.2">
      <c r="A59" s="94"/>
      <c r="B59" s="76"/>
      <c r="C59" s="90" t="s">
        <v>4679</v>
      </c>
      <c r="D59" s="79" t="s">
        <v>198</v>
      </c>
      <c r="E59" s="13">
        <v>44427</v>
      </c>
      <c r="F59" s="77" t="s">
        <v>4470</v>
      </c>
      <c r="G59" s="13">
        <v>44429</v>
      </c>
      <c r="H59" s="78" t="s">
        <v>4471</v>
      </c>
      <c r="I59" s="15">
        <v>58</v>
      </c>
      <c r="J59" s="15">
        <v>26</v>
      </c>
      <c r="K59" s="15">
        <v>96</v>
      </c>
      <c r="L59" s="15">
        <v>11</v>
      </c>
      <c r="M59" s="84">
        <v>36.192</v>
      </c>
      <c r="N59" s="73">
        <v>36</v>
      </c>
      <c r="O59" s="64">
        <v>3000</v>
      </c>
      <c r="P59" s="65">
        <f>Table2245236891011121314151617181920212224234567891011121314151617181920212223252627282930313233343536[[#This Row],[PEMBULATAN]]*O59</f>
        <v>108000</v>
      </c>
    </row>
    <row r="60" spans="1:16" ht="42" customHeight="1" x14ac:dyDescent="0.2">
      <c r="A60" s="94"/>
      <c r="B60" s="76"/>
      <c r="C60" s="90" t="s">
        <v>4680</v>
      </c>
      <c r="D60" s="79" t="s">
        <v>198</v>
      </c>
      <c r="E60" s="13">
        <v>44427</v>
      </c>
      <c r="F60" s="77" t="s">
        <v>4470</v>
      </c>
      <c r="G60" s="13">
        <v>44429</v>
      </c>
      <c r="H60" s="78" t="s">
        <v>4471</v>
      </c>
      <c r="I60" s="15">
        <v>76</v>
      </c>
      <c r="J60" s="15">
        <v>64</v>
      </c>
      <c r="K60" s="15">
        <v>27</v>
      </c>
      <c r="L60" s="15">
        <v>18</v>
      </c>
      <c r="M60" s="84">
        <v>32.832000000000001</v>
      </c>
      <c r="N60" s="73">
        <v>33</v>
      </c>
      <c r="O60" s="64">
        <v>3000</v>
      </c>
      <c r="P60" s="65">
        <f>Table2245236891011121314151617181920212224234567891011121314151617181920212223252627282930313233343536[[#This Row],[PEMBULATAN]]*O60</f>
        <v>99000</v>
      </c>
    </row>
    <row r="61" spans="1:16" ht="42" customHeight="1" x14ac:dyDescent="0.2">
      <c r="A61" s="123"/>
      <c r="B61" s="92"/>
      <c r="C61" s="90" t="s">
        <v>4681</v>
      </c>
      <c r="D61" s="79" t="s">
        <v>198</v>
      </c>
      <c r="E61" s="13">
        <v>44427</v>
      </c>
      <c r="F61" s="77" t="s">
        <v>4470</v>
      </c>
      <c r="G61" s="13">
        <v>44429</v>
      </c>
      <c r="H61" s="78" t="s">
        <v>4471</v>
      </c>
      <c r="I61" s="15">
        <v>95</v>
      </c>
      <c r="J61" s="15">
        <v>56</v>
      </c>
      <c r="K61" s="15">
        <v>33</v>
      </c>
      <c r="L61" s="15">
        <v>24</v>
      </c>
      <c r="M61" s="84">
        <v>43.89</v>
      </c>
      <c r="N61" s="73">
        <v>44</v>
      </c>
      <c r="O61" s="64">
        <v>3000</v>
      </c>
      <c r="P61" s="65">
        <f>Table2245236891011121314151617181920212224234567891011121314151617181920212223252627282930313233343536[[#This Row],[PEMBULATAN]]*O61</f>
        <v>132000</v>
      </c>
    </row>
    <row r="62" spans="1:16" ht="42" customHeight="1" x14ac:dyDescent="0.2">
      <c r="A62" s="94"/>
      <c r="B62" s="76"/>
      <c r="C62" s="113" t="s">
        <v>4682</v>
      </c>
      <c r="D62" s="114" t="s">
        <v>198</v>
      </c>
      <c r="E62" s="115">
        <v>44427</v>
      </c>
      <c r="F62" s="116" t="s">
        <v>4470</v>
      </c>
      <c r="G62" s="115">
        <v>44429</v>
      </c>
      <c r="H62" s="117" t="s">
        <v>4471</v>
      </c>
      <c r="I62" s="118">
        <v>91</v>
      </c>
      <c r="J62" s="118">
        <v>62</v>
      </c>
      <c r="K62" s="118">
        <v>27</v>
      </c>
      <c r="L62" s="118">
        <v>25</v>
      </c>
      <c r="M62" s="119">
        <v>38.083500000000001</v>
      </c>
      <c r="N62" s="120">
        <v>38</v>
      </c>
      <c r="O62" s="121">
        <v>3000</v>
      </c>
      <c r="P62" s="122">
        <f>Table2245236891011121314151617181920212224234567891011121314151617181920212223252627282930313233343536[[#This Row],[PEMBULATAN]]*O62</f>
        <v>114000</v>
      </c>
    </row>
    <row r="63" spans="1:16" ht="42" customHeight="1" x14ac:dyDescent="0.2">
      <c r="A63" s="94"/>
      <c r="B63" s="76"/>
      <c r="C63" s="90" t="s">
        <v>4683</v>
      </c>
      <c r="D63" s="79" t="s">
        <v>198</v>
      </c>
      <c r="E63" s="13">
        <v>44427</v>
      </c>
      <c r="F63" s="77" t="s">
        <v>4470</v>
      </c>
      <c r="G63" s="13">
        <v>44429</v>
      </c>
      <c r="H63" s="78" t="s">
        <v>4471</v>
      </c>
      <c r="I63" s="15">
        <v>90</v>
      </c>
      <c r="J63" s="15">
        <v>65</v>
      </c>
      <c r="K63" s="15">
        <v>24</v>
      </c>
      <c r="L63" s="15">
        <v>21</v>
      </c>
      <c r="M63" s="84">
        <v>35.1</v>
      </c>
      <c r="N63" s="73">
        <v>35</v>
      </c>
      <c r="O63" s="64">
        <v>3000</v>
      </c>
      <c r="P63" s="65">
        <f>Table2245236891011121314151617181920212224234567891011121314151617181920212223252627282930313233343536[[#This Row],[PEMBULATAN]]*O63</f>
        <v>105000</v>
      </c>
    </row>
    <row r="64" spans="1:16" ht="42" customHeight="1" x14ac:dyDescent="0.2">
      <c r="A64" s="94"/>
      <c r="B64" s="76"/>
      <c r="C64" s="90" t="s">
        <v>4684</v>
      </c>
      <c r="D64" s="79" t="s">
        <v>198</v>
      </c>
      <c r="E64" s="13">
        <v>44427</v>
      </c>
      <c r="F64" s="77" t="s">
        <v>4470</v>
      </c>
      <c r="G64" s="13">
        <v>44429</v>
      </c>
      <c r="H64" s="78" t="s">
        <v>4471</v>
      </c>
      <c r="I64" s="15">
        <v>96</v>
      </c>
      <c r="J64" s="15">
        <v>62</v>
      </c>
      <c r="K64" s="15">
        <v>29</v>
      </c>
      <c r="L64" s="15">
        <v>18</v>
      </c>
      <c r="M64" s="84">
        <v>43.152000000000001</v>
      </c>
      <c r="N64" s="73">
        <v>43</v>
      </c>
      <c r="O64" s="64">
        <v>3000</v>
      </c>
      <c r="P64" s="65">
        <f>Table2245236891011121314151617181920212224234567891011121314151617181920212223252627282930313233343536[[#This Row],[PEMBULATAN]]*O64</f>
        <v>129000</v>
      </c>
    </row>
    <row r="65" spans="1:16" ht="42" customHeight="1" x14ac:dyDescent="0.2">
      <c r="A65" s="94"/>
      <c r="B65" s="76"/>
      <c r="C65" s="90" t="s">
        <v>4685</v>
      </c>
      <c r="D65" s="79" t="s">
        <v>198</v>
      </c>
      <c r="E65" s="13">
        <v>44427</v>
      </c>
      <c r="F65" s="77" t="s">
        <v>4470</v>
      </c>
      <c r="G65" s="13">
        <v>44429</v>
      </c>
      <c r="H65" s="78" t="s">
        <v>4471</v>
      </c>
      <c r="I65" s="15">
        <v>85</v>
      </c>
      <c r="J65" s="15">
        <v>56</v>
      </c>
      <c r="K65" s="15">
        <v>30</v>
      </c>
      <c r="L65" s="15">
        <v>19</v>
      </c>
      <c r="M65" s="84">
        <v>35.700000000000003</v>
      </c>
      <c r="N65" s="73">
        <v>36</v>
      </c>
      <c r="O65" s="64">
        <v>3000</v>
      </c>
      <c r="P65" s="65">
        <f>Table2245236891011121314151617181920212224234567891011121314151617181920212223252627282930313233343536[[#This Row],[PEMBULATAN]]*O65</f>
        <v>108000</v>
      </c>
    </row>
    <row r="66" spans="1:16" ht="42" customHeight="1" x14ac:dyDescent="0.2">
      <c r="A66" s="94"/>
      <c r="B66" s="76"/>
      <c r="C66" s="90" t="s">
        <v>4686</v>
      </c>
      <c r="D66" s="79" t="s">
        <v>198</v>
      </c>
      <c r="E66" s="13">
        <v>44427</v>
      </c>
      <c r="F66" s="77" t="s">
        <v>4470</v>
      </c>
      <c r="G66" s="13">
        <v>44429</v>
      </c>
      <c r="H66" s="78" t="s">
        <v>4471</v>
      </c>
      <c r="I66" s="15">
        <v>98</v>
      </c>
      <c r="J66" s="15">
        <v>47</v>
      </c>
      <c r="K66" s="15">
        <v>21</v>
      </c>
      <c r="L66" s="15">
        <v>17</v>
      </c>
      <c r="M66" s="84">
        <v>24.1815</v>
      </c>
      <c r="N66" s="73">
        <v>24</v>
      </c>
      <c r="O66" s="64">
        <v>3000</v>
      </c>
      <c r="P66" s="65">
        <f>Table2245236891011121314151617181920212224234567891011121314151617181920212223252627282930313233343536[[#This Row],[PEMBULATAN]]*O66</f>
        <v>72000</v>
      </c>
    </row>
    <row r="67" spans="1:16" ht="42" customHeight="1" x14ac:dyDescent="0.2">
      <c r="A67" s="94"/>
      <c r="B67" s="76"/>
      <c r="C67" s="90" t="s">
        <v>4687</v>
      </c>
      <c r="D67" s="79" t="s">
        <v>198</v>
      </c>
      <c r="E67" s="13">
        <v>44427</v>
      </c>
      <c r="F67" s="77" t="s">
        <v>4470</v>
      </c>
      <c r="G67" s="13">
        <v>44429</v>
      </c>
      <c r="H67" s="78" t="s">
        <v>4471</v>
      </c>
      <c r="I67" s="15">
        <v>77</v>
      </c>
      <c r="J67" s="15">
        <v>65</v>
      </c>
      <c r="K67" s="15">
        <v>25</v>
      </c>
      <c r="L67" s="15">
        <v>8</v>
      </c>
      <c r="M67" s="84">
        <v>31.28125</v>
      </c>
      <c r="N67" s="73">
        <v>31</v>
      </c>
      <c r="O67" s="64">
        <v>3000</v>
      </c>
      <c r="P67" s="65">
        <f>Table2245236891011121314151617181920212224234567891011121314151617181920212223252627282930313233343536[[#This Row],[PEMBULATAN]]*O67</f>
        <v>93000</v>
      </c>
    </row>
    <row r="68" spans="1:16" ht="42" customHeight="1" x14ac:dyDescent="0.2">
      <c r="A68" s="94"/>
      <c r="B68" s="76"/>
      <c r="C68" s="90" t="s">
        <v>4688</v>
      </c>
      <c r="D68" s="79" t="s">
        <v>198</v>
      </c>
      <c r="E68" s="13">
        <v>44427</v>
      </c>
      <c r="F68" s="77" t="s">
        <v>4470</v>
      </c>
      <c r="G68" s="13">
        <v>44429</v>
      </c>
      <c r="H68" s="78" t="s">
        <v>4471</v>
      </c>
      <c r="I68" s="15">
        <v>75</v>
      </c>
      <c r="J68" s="15">
        <v>64</v>
      </c>
      <c r="K68" s="15">
        <v>27</v>
      </c>
      <c r="L68" s="15">
        <v>21</v>
      </c>
      <c r="M68" s="84">
        <v>32.4</v>
      </c>
      <c r="N68" s="73">
        <v>33</v>
      </c>
      <c r="O68" s="64">
        <v>3000</v>
      </c>
      <c r="P68" s="65">
        <f>Table2245236891011121314151617181920212224234567891011121314151617181920212223252627282930313233343536[[#This Row],[PEMBULATAN]]*O68</f>
        <v>99000</v>
      </c>
    </row>
    <row r="69" spans="1:16" ht="42" customHeight="1" x14ac:dyDescent="0.2">
      <c r="A69" s="94"/>
      <c r="B69" s="76"/>
      <c r="C69" s="90" t="s">
        <v>4689</v>
      </c>
      <c r="D69" s="79" t="s">
        <v>198</v>
      </c>
      <c r="E69" s="13">
        <v>44427</v>
      </c>
      <c r="F69" s="77" t="s">
        <v>4470</v>
      </c>
      <c r="G69" s="13">
        <v>44429</v>
      </c>
      <c r="H69" s="78" t="s">
        <v>4471</v>
      </c>
      <c r="I69" s="15">
        <v>89</v>
      </c>
      <c r="J69" s="15">
        <v>61</v>
      </c>
      <c r="K69" s="15">
        <v>29</v>
      </c>
      <c r="L69" s="15">
        <v>20</v>
      </c>
      <c r="M69" s="84">
        <v>39.360250000000001</v>
      </c>
      <c r="N69" s="73">
        <v>40</v>
      </c>
      <c r="O69" s="64">
        <v>3000</v>
      </c>
      <c r="P69" s="65">
        <f>Table2245236891011121314151617181920212224234567891011121314151617181920212223252627282930313233343536[[#This Row],[PEMBULATAN]]*O69</f>
        <v>120000</v>
      </c>
    </row>
    <row r="70" spans="1:16" ht="42" customHeight="1" x14ac:dyDescent="0.2">
      <c r="A70" s="94"/>
      <c r="B70" s="76"/>
      <c r="C70" s="90" t="s">
        <v>4690</v>
      </c>
      <c r="D70" s="79" t="s">
        <v>198</v>
      </c>
      <c r="E70" s="13">
        <v>44427</v>
      </c>
      <c r="F70" s="77" t="s">
        <v>4470</v>
      </c>
      <c r="G70" s="13">
        <v>44429</v>
      </c>
      <c r="H70" s="78" t="s">
        <v>4471</v>
      </c>
      <c r="I70" s="15">
        <v>96</v>
      </c>
      <c r="J70" s="15">
        <v>65</v>
      </c>
      <c r="K70" s="15">
        <v>30</v>
      </c>
      <c r="L70" s="15">
        <v>23</v>
      </c>
      <c r="M70" s="84">
        <v>46.8</v>
      </c>
      <c r="N70" s="73">
        <v>47</v>
      </c>
      <c r="O70" s="64">
        <v>3000</v>
      </c>
      <c r="P70" s="65">
        <f>Table2245236891011121314151617181920212224234567891011121314151617181920212223252627282930313233343536[[#This Row],[PEMBULATAN]]*O70</f>
        <v>141000</v>
      </c>
    </row>
    <row r="71" spans="1:16" ht="42" customHeight="1" x14ac:dyDescent="0.2">
      <c r="A71" s="94"/>
      <c r="B71" s="76"/>
      <c r="C71" s="90" t="s">
        <v>4691</v>
      </c>
      <c r="D71" s="79" t="s">
        <v>198</v>
      </c>
      <c r="E71" s="13">
        <v>44427</v>
      </c>
      <c r="F71" s="77" t="s">
        <v>4470</v>
      </c>
      <c r="G71" s="13">
        <v>44429</v>
      </c>
      <c r="H71" s="78" t="s">
        <v>4471</v>
      </c>
      <c r="I71" s="15">
        <v>83</v>
      </c>
      <c r="J71" s="15">
        <v>58</v>
      </c>
      <c r="K71" s="15">
        <v>26</v>
      </c>
      <c r="L71" s="15">
        <v>16</v>
      </c>
      <c r="M71" s="84">
        <v>31.291</v>
      </c>
      <c r="N71" s="73">
        <v>31</v>
      </c>
      <c r="O71" s="64">
        <v>3000</v>
      </c>
      <c r="P71" s="65">
        <f>Table2245236891011121314151617181920212224234567891011121314151617181920212223252627282930313233343536[[#This Row],[PEMBULATAN]]*O71</f>
        <v>93000</v>
      </c>
    </row>
    <row r="72" spans="1:16" ht="42" customHeight="1" x14ac:dyDescent="0.2">
      <c r="A72" s="94"/>
      <c r="B72" s="76"/>
      <c r="C72" s="90" t="s">
        <v>4692</v>
      </c>
      <c r="D72" s="79" t="s">
        <v>198</v>
      </c>
      <c r="E72" s="13">
        <v>44427</v>
      </c>
      <c r="F72" s="77" t="s">
        <v>4470</v>
      </c>
      <c r="G72" s="13">
        <v>44429</v>
      </c>
      <c r="H72" s="78" t="s">
        <v>4471</v>
      </c>
      <c r="I72" s="15">
        <v>80</v>
      </c>
      <c r="J72" s="15">
        <v>65</v>
      </c>
      <c r="K72" s="15">
        <v>25</v>
      </c>
      <c r="L72" s="15">
        <v>13</v>
      </c>
      <c r="M72" s="84">
        <v>32.5</v>
      </c>
      <c r="N72" s="73">
        <v>33</v>
      </c>
      <c r="O72" s="64">
        <v>3000</v>
      </c>
      <c r="P72" s="65">
        <f>Table2245236891011121314151617181920212224234567891011121314151617181920212223252627282930313233343536[[#This Row],[PEMBULATAN]]*O72</f>
        <v>99000</v>
      </c>
    </row>
    <row r="73" spans="1:16" ht="42" customHeight="1" x14ac:dyDescent="0.2">
      <c r="A73" s="94"/>
      <c r="B73" s="76"/>
      <c r="C73" s="90" t="s">
        <v>4693</v>
      </c>
      <c r="D73" s="79" t="s">
        <v>198</v>
      </c>
      <c r="E73" s="13">
        <v>44427</v>
      </c>
      <c r="F73" s="77" t="s">
        <v>4470</v>
      </c>
      <c r="G73" s="13">
        <v>44429</v>
      </c>
      <c r="H73" s="78" t="s">
        <v>4471</v>
      </c>
      <c r="I73" s="15">
        <v>86</v>
      </c>
      <c r="J73" s="15">
        <v>66</v>
      </c>
      <c r="K73" s="15">
        <v>25</v>
      </c>
      <c r="L73" s="15">
        <v>13</v>
      </c>
      <c r="M73" s="84">
        <v>35.475000000000001</v>
      </c>
      <c r="N73" s="73">
        <v>36</v>
      </c>
      <c r="O73" s="64">
        <v>3000</v>
      </c>
      <c r="P73" s="65">
        <f>Table2245236891011121314151617181920212224234567891011121314151617181920212223252627282930313233343536[[#This Row],[PEMBULATAN]]*O73</f>
        <v>108000</v>
      </c>
    </row>
    <row r="74" spans="1:16" ht="42" customHeight="1" x14ac:dyDescent="0.2">
      <c r="A74" s="94"/>
      <c r="B74" s="76"/>
      <c r="C74" s="90" t="s">
        <v>4694</v>
      </c>
      <c r="D74" s="79" t="s">
        <v>198</v>
      </c>
      <c r="E74" s="13">
        <v>44427</v>
      </c>
      <c r="F74" s="77" t="s">
        <v>4470</v>
      </c>
      <c r="G74" s="13">
        <v>44429</v>
      </c>
      <c r="H74" s="78" t="s">
        <v>4471</v>
      </c>
      <c r="I74" s="15">
        <v>95</v>
      </c>
      <c r="J74" s="15">
        <v>67</v>
      </c>
      <c r="K74" s="15">
        <v>30</v>
      </c>
      <c r="L74" s="15">
        <v>17</v>
      </c>
      <c r="M74" s="84">
        <v>47.737499999999997</v>
      </c>
      <c r="N74" s="73">
        <v>48</v>
      </c>
      <c r="O74" s="64">
        <v>3000</v>
      </c>
      <c r="P74" s="65">
        <f>Table2245236891011121314151617181920212224234567891011121314151617181920212223252627282930313233343536[[#This Row],[PEMBULATAN]]*O74</f>
        <v>144000</v>
      </c>
    </row>
    <row r="75" spans="1:16" ht="42" customHeight="1" x14ac:dyDescent="0.2">
      <c r="A75" s="94"/>
      <c r="B75" s="76"/>
      <c r="C75" s="90" t="s">
        <v>4695</v>
      </c>
      <c r="D75" s="79" t="s">
        <v>198</v>
      </c>
      <c r="E75" s="13">
        <v>44427</v>
      </c>
      <c r="F75" s="77" t="s">
        <v>4470</v>
      </c>
      <c r="G75" s="13">
        <v>44429</v>
      </c>
      <c r="H75" s="78" t="s">
        <v>4471</v>
      </c>
      <c r="I75" s="15">
        <v>70</v>
      </c>
      <c r="J75" s="15">
        <v>60</v>
      </c>
      <c r="K75" s="15">
        <v>25</v>
      </c>
      <c r="L75" s="15">
        <v>15</v>
      </c>
      <c r="M75" s="84">
        <v>26.25</v>
      </c>
      <c r="N75" s="73">
        <v>26</v>
      </c>
      <c r="O75" s="64">
        <v>3000</v>
      </c>
      <c r="P75" s="65">
        <f>Table2245236891011121314151617181920212224234567891011121314151617181920212223252627282930313233343536[[#This Row],[PEMBULATAN]]*O75</f>
        <v>78000</v>
      </c>
    </row>
    <row r="76" spans="1:16" ht="42" customHeight="1" x14ac:dyDescent="0.2">
      <c r="A76" s="94"/>
      <c r="B76" s="76"/>
      <c r="C76" s="90" t="s">
        <v>4696</v>
      </c>
      <c r="D76" s="79" t="s">
        <v>198</v>
      </c>
      <c r="E76" s="13">
        <v>44427</v>
      </c>
      <c r="F76" s="77" t="s">
        <v>4470</v>
      </c>
      <c r="G76" s="13">
        <v>44429</v>
      </c>
      <c r="H76" s="78" t="s">
        <v>4471</v>
      </c>
      <c r="I76" s="15">
        <v>95</v>
      </c>
      <c r="J76" s="15">
        <v>62</v>
      </c>
      <c r="K76" s="15">
        <v>30</v>
      </c>
      <c r="L76" s="15">
        <v>18</v>
      </c>
      <c r="M76" s="84">
        <v>44.174999999999997</v>
      </c>
      <c r="N76" s="73">
        <v>44</v>
      </c>
      <c r="O76" s="64">
        <v>3000</v>
      </c>
      <c r="P76" s="65">
        <f>Table2245236891011121314151617181920212224234567891011121314151617181920212223252627282930313233343536[[#This Row],[PEMBULATAN]]*O76</f>
        <v>132000</v>
      </c>
    </row>
    <row r="77" spans="1:16" ht="42" customHeight="1" x14ac:dyDescent="0.2">
      <c r="A77" s="94"/>
      <c r="B77" s="76"/>
      <c r="C77" s="90" t="s">
        <v>4697</v>
      </c>
      <c r="D77" s="79" t="s">
        <v>198</v>
      </c>
      <c r="E77" s="13">
        <v>44427</v>
      </c>
      <c r="F77" s="77" t="s">
        <v>4470</v>
      </c>
      <c r="G77" s="13">
        <v>44429</v>
      </c>
      <c r="H77" s="78" t="s">
        <v>4471</v>
      </c>
      <c r="I77" s="15">
        <v>80</v>
      </c>
      <c r="J77" s="15">
        <v>68</v>
      </c>
      <c r="K77" s="15">
        <v>18</v>
      </c>
      <c r="L77" s="15">
        <v>12</v>
      </c>
      <c r="M77" s="84">
        <v>24.48</v>
      </c>
      <c r="N77" s="73">
        <v>25</v>
      </c>
      <c r="O77" s="64">
        <v>3000</v>
      </c>
      <c r="P77" s="65">
        <f>Table2245236891011121314151617181920212224234567891011121314151617181920212223252627282930313233343536[[#This Row],[PEMBULATAN]]*O77</f>
        <v>75000</v>
      </c>
    </row>
    <row r="78" spans="1:16" ht="42" customHeight="1" x14ac:dyDescent="0.2">
      <c r="A78" s="94"/>
      <c r="B78" s="76"/>
      <c r="C78" s="90" t="s">
        <v>4698</v>
      </c>
      <c r="D78" s="79" t="s">
        <v>198</v>
      </c>
      <c r="E78" s="13">
        <v>44427</v>
      </c>
      <c r="F78" s="77" t="s">
        <v>4470</v>
      </c>
      <c r="G78" s="13">
        <v>44429</v>
      </c>
      <c r="H78" s="78" t="s">
        <v>4471</v>
      </c>
      <c r="I78" s="15">
        <v>80</v>
      </c>
      <c r="J78" s="15">
        <v>65</v>
      </c>
      <c r="K78" s="15">
        <v>30</v>
      </c>
      <c r="L78" s="15">
        <v>17</v>
      </c>
      <c r="M78" s="84">
        <v>39</v>
      </c>
      <c r="N78" s="73">
        <v>39</v>
      </c>
      <c r="O78" s="64">
        <v>3000</v>
      </c>
      <c r="P78" s="65">
        <f>Table2245236891011121314151617181920212224234567891011121314151617181920212223252627282930313233343536[[#This Row],[PEMBULATAN]]*O78</f>
        <v>117000</v>
      </c>
    </row>
    <row r="79" spans="1:16" ht="42" customHeight="1" x14ac:dyDescent="0.2">
      <c r="A79" s="94"/>
      <c r="B79" s="76"/>
      <c r="C79" s="90" t="s">
        <v>4699</v>
      </c>
      <c r="D79" s="79" t="s">
        <v>198</v>
      </c>
      <c r="E79" s="13">
        <v>44427</v>
      </c>
      <c r="F79" s="77" t="s">
        <v>4470</v>
      </c>
      <c r="G79" s="13">
        <v>44429</v>
      </c>
      <c r="H79" s="78" t="s">
        <v>4471</v>
      </c>
      <c r="I79" s="15">
        <v>85</v>
      </c>
      <c r="J79" s="15">
        <v>65</v>
      </c>
      <c r="K79" s="15">
        <v>31</v>
      </c>
      <c r="L79" s="15">
        <v>23</v>
      </c>
      <c r="M79" s="84">
        <v>42.818750000000001</v>
      </c>
      <c r="N79" s="73">
        <v>43</v>
      </c>
      <c r="O79" s="64">
        <v>3000</v>
      </c>
      <c r="P79" s="65">
        <f>Table2245236891011121314151617181920212224234567891011121314151617181920212223252627282930313233343536[[#This Row],[PEMBULATAN]]*O79</f>
        <v>129000</v>
      </c>
    </row>
    <row r="80" spans="1:16" ht="42" customHeight="1" x14ac:dyDescent="0.2">
      <c r="A80" s="94"/>
      <c r="B80" s="76"/>
      <c r="C80" s="90" t="s">
        <v>4700</v>
      </c>
      <c r="D80" s="79" t="s">
        <v>198</v>
      </c>
      <c r="E80" s="13">
        <v>44427</v>
      </c>
      <c r="F80" s="77" t="s">
        <v>4470</v>
      </c>
      <c r="G80" s="13">
        <v>44429</v>
      </c>
      <c r="H80" s="78" t="s">
        <v>4471</v>
      </c>
      <c r="I80" s="15">
        <v>79</v>
      </c>
      <c r="J80" s="15">
        <v>65</v>
      </c>
      <c r="K80" s="15">
        <v>28</v>
      </c>
      <c r="L80" s="15">
        <v>17</v>
      </c>
      <c r="M80" s="84">
        <v>35.945</v>
      </c>
      <c r="N80" s="73">
        <v>36</v>
      </c>
      <c r="O80" s="64">
        <v>3000</v>
      </c>
      <c r="P80" s="65">
        <f>Table2245236891011121314151617181920212224234567891011121314151617181920212223252627282930313233343536[[#This Row],[PEMBULATAN]]*O80</f>
        <v>108000</v>
      </c>
    </row>
    <row r="81" spans="1:16" ht="42" customHeight="1" x14ac:dyDescent="0.2">
      <c r="A81" s="94"/>
      <c r="B81" s="76"/>
      <c r="C81" s="90" t="s">
        <v>4701</v>
      </c>
      <c r="D81" s="79" t="s">
        <v>198</v>
      </c>
      <c r="E81" s="13">
        <v>44427</v>
      </c>
      <c r="F81" s="77" t="s">
        <v>4470</v>
      </c>
      <c r="G81" s="13">
        <v>44429</v>
      </c>
      <c r="H81" s="78" t="s">
        <v>4471</v>
      </c>
      <c r="I81" s="15">
        <v>98</v>
      </c>
      <c r="J81" s="15">
        <v>65</v>
      </c>
      <c r="K81" s="15">
        <v>30</v>
      </c>
      <c r="L81" s="15">
        <v>19</v>
      </c>
      <c r="M81" s="84">
        <v>47.774999999999999</v>
      </c>
      <c r="N81" s="73">
        <v>48</v>
      </c>
      <c r="O81" s="64">
        <v>3000</v>
      </c>
      <c r="P81" s="65">
        <f>Table2245236891011121314151617181920212224234567891011121314151617181920212223252627282930313233343536[[#This Row],[PEMBULATAN]]*O81</f>
        <v>144000</v>
      </c>
    </row>
    <row r="82" spans="1:16" ht="42" customHeight="1" x14ac:dyDescent="0.2">
      <c r="A82" s="94"/>
      <c r="B82" s="76"/>
      <c r="C82" s="90" t="s">
        <v>4702</v>
      </c>
      <c r="D82" s="79" t="s">
        <v>198</v>
      </c>
      <c r="E82" s="13">
        <v>44427</v>
      </c>
      <c r="F82" s="77" t="s">
        <v>4470</v>
      </c>
      <c r="G82" s="13">
        <v>44429</v>
      </c>
      <c r="H82" s="78" t="s">
        <v>4471</v>
      </c>
      <c r="I82" s="15">
        <v>96</v>
      </c>
      <c r="J82" s="15">
        <v>76</v>
      </c>
      <c r="K82" s="15">
        <v>20</v>
      </c>
      <c r="L82" s="15">
        <v>25</v>
      </c>
      <c r="M82" s="84">
        <v>36.479999999999997</v>
      </c>
      <c r="N82" s="73">
        <v>37</v>
      </c>
      <c r="O82" s="64">
        <v>3000</v>
      </c>
      <c r="P82" s="65">
        <f>Table2245236891011121314151617181920212224234567891011121314151617181920212223252627282930313233343536[[#This Row],[PEMBULATAN]]*O82</f>
        <v>111000</v>
      </c>
    </row>
    <row r="83" spans="1:16" ht="42" customHeight="1" x14ac:dyDescent="0.2">
      <c r="A83" s="94"/>
      <c r="B83" s="76"/>
      <c r="C83" s="90" t="s">
        <v>4703</v>
      </c>
      <c r="D83" s="79" t="s">
        <v>198</v>
      </c>
      <c r="E83" s="13">
        <v>44427</v>
      </c>
      <c r="F83" s="77" t="s">
        <v>4470</v>
      </c>
      <c r="G83" s="13">
        <v>44429</v>
      </c>
      <c r="H83" s="78" t="s">
        <v>4471</v>
      </c>
      <c r="I83" s="15">
        <v>82</v>
      </c>
      <c r="J83" s="15">
        <v>60</v>
      </c>
      <c r="K83" s="15">
        <v>28</v>
      </c>
      <c r="L83" s="15">
        <v>13</v>
      </c>
      <c r="M83" s="84">
        <v>34.44</v>
      </c>
      <c r="N83" s="73">
        <v>35</v>
      </c>
      <c r="O83" s="64">
        <v>3000</v>
      </c>
      <c r="P83" s="65">
        <f>Table2245236891011121314151617181920212224234567891011121314151617181920212223252627282930313233343536[[#This Row],[PEMBULATAN]]*O83</f>
        <v>105000</v>
      </c>
    </row>
    <row r="84" spans="1:16" ht="42" customHeight="1" x14ac:dyDescent="0.2">
      <c r="A84" s="94"/>
      <c r="B84" s="76"/>
      <c r="C84" s="90" t="s">
        <v>4704</v>
      </c>
      <c r="D84" s="79" t="s">
        <v>198</v>
      </c>
      <c r="E84" s="13">
        <v>44427</v>
      </c>
      <c r="F84" s="77" t="s">
        <v>4470</v>
      </c>
      <c r="G84" s="13">
        <v>44429</v>
      </c>
      <c r="H84" s="78" t="s">
        <v>4471</v>
      </c>
      <c r="I84" s="15">
        <v>96</v>
      </c>
      <c r="J84" s="15">
        <v>63</v>
      </c>
      <c r="K84" s="15">
        <v>31</v>
      </c>
      <c r="L84" s="15">
        <v>16</v>
      </c>
      <c r="M84" s="84">
        <v>46.872</v>
      </c>
      <c r="N84" s="73">
        <v>47</v>
      </c>
      <c r="O84" s="64">
        <v>3000</v>
      </c>
      <c r="P84" s="65">
        <f>Table2245236891011121314151617181920212224234567891011121314151617181920212223252627282930313233343536[[#This Row],[PEMBULATAN]]*O84</f>
        <v>141000</v>
      </c>
    </row>
    <row r="85" spans="1:16" ht="42" customHeight="1" x14ac:dyDescent="0.2">
      <c r="A85" s="94"/>
      <c r="B85" s="76"/>
      <c r="C85" s="90" t="s">
        <v>4705</v>
      </c>
      <c r="D85" s="79" t="s">
        <v>198</v>
      </c>
      <c r="E85" s="13">
        <v>44427</v>
      </c>
      <c r="F85" s="77" t="s">
        <v>4470</v>
      </c>
      <c r="G85" s="13">
        <v>44429</v>
      </c>
      <c r="H85" s="78" t="s">
        <v>4471</v>
      </c>
      <c r="I85" s="15">
        <v>96</v>
      </c>
      <c r="J85" s="15">
        <v>60</v>
      </c>
      <c r="K85" s="15">
        <v>42</v>
      </c>
      <c r="L85" s="15">
        <v>17</v>
      </c>
      <c r="M85" s="84">
        <v>60.48</v>
      </c>
      <c r="N85" s="73">
        <v>61</v>
      </c>
      <c r="O85" s="64">
        <v>3000</v>
      </c>
      <c r="P85" s="65">
        <f>Table2245236891011121314151617181920212224234567891011121314151617181920212223252627282930313233343536[[#This Row],[PEMBULATAN]]*O85</f>
        <v>183000</v>
      </c>
    </row>
    <row r="86" spans="1:16" ht="42" customHeight="1" x14ac:dyDescent="0.2">
      <c r="A86" s="94"/>
      <c r="B86" s="76"/>
      <c r="C86" s="90" t="s">
        <v>4706</v>
      </c>
      <c r="D86" s="79" t="s">
        <v>198</v>
      </c>
      <c r="E86" s="13">
        <v>44427</v>
      </c>
      <c r="F86" s="77" t="s">
        <v>4470</v>
      </c>
      <c r="G86" s="13">
        <v>44429</v>
      </c>
      <c r="H86" s="78" t="s">
        <v>4471</v>
      </c>
      <c r="I86" s="15">
        <v>90</v>
      </c>
      <c r="J86" s="15">
        <v>80</v>
      </c>
      <c r="K86" s="15">
        <v>32</v>
      </c>
      <c r="L86" s="15">
        <v>28</v>
      </c>
      <c r="M86" s="84">
        <v>57.6</v>
      </c>
      <c r="N86" s="73">
        <v>58</v>
      </c>
      <c r="O86" s="64">
        <v>3000</v>
      </c>
      <c r="P86" s="65">
        <f>Table2245236891011121314151617181920212224234567891011121314151617181920212223252627282930313233343536[[#This Row],[PEMBULATAN]]*O86</f>
        <v>174000</v>
      </c>
    </row>
    <row r="87" spans="1:16" ht="42" customHeight="1" x14ac:dyDescent="0.2">
      <c r="A87" s="94"/>
      <c r="B87" s="76"/>
      <c r="C87" s="90" t="s">
        <v>4707</v>
      </c>
      <c r="D87" s="79" t="s">
        <v>198</v>
      </c>
      <c r="E87" s="13">
        <v>44427</v>
      </c>
      <c r="F87" s="77" t="s">
        <v>4470</v>
      </c>
      <c r="G87" s="13">
        <v>44429</v>
      </c>
      <c r="H87" s="78" t="s">
        <v>4471</v>
      </c>
      <c r="I87" s="15">
        <v>92</v>
      </c>
      <c r="J87" s="15">
        <v>52</v>
      </c>
      <c r="K87" s="15">
        <v>28</v>
      </c>
      <c r="L87" s="15">
        <v>10</v>
      </c>
      <c r="M87" s="84">
        <v>33.488</v>
      </c>
      <c r="N87" s="73">
        <v>34</v>
      </c>
      <c r="O87" s="64">
        <v>3000</v>
      </c>
      <c r="P87" s="65">
        <f>Table2245236891011121314151617181920212224234567891011121314151617181920212223252627282930313233343536[[#This Row],[PEMBULATAN]]*O87</f>
        <v>102000</v>
      </c>
    </row>
    <row r="88" spans="1:16" ht="42" customHeight="1" x14ac:dyDescent="0.2">
      <c r="A88" s="94"/>
      <c r="B88" s="76"/>
      <c r="C88" s="90" t="s">
        <v>4708</v>
      </c>
      <c r="D88" s="79" t="s">
        <v>198</v>
      </c>
      <c r="E88" s="13">
        <v>44427</v>
      </c>
      <c r="F88" s="77" t="s">
        <v>4470</v>
      </c>
      <c r="G88" s="13">
        <v>44429</v>
      </c>
      <c r="H88" s="78" t="s">
        <v>4471</v>
      </c>
      <c r="I88" s="15">
        <v>90</v>
      </c>
      <c r="J88" s="15">
        <v>56</v>
      </c>
      <c r="K88" s="15">
        <v>25</v>
      </c>
      <c r="L88" s="15">
        <v>15</v>
      </c>
      <c r="M88" s="84">
        <v>31.5</v>
      </c>
      <c r="N88" s="73">
        <v>32</v>
      </c>
      <c r="O88" s="64">
        <v>3000</v>
      </c>
      <c r="P88" s="65">
        <f>Table2245236891011121314151617181920212224234567891011121314151617181920212223252627282930313233343536[[#This Row],[PEMBULATAN]]*O88</f>
        <v>96000</v>
      </c>
    </row>
    <row r="89" spans="1:16" ht="42" customHeight="1" x14ac:dyDescent="0.2">
      <c r="A89" s="94"/>
      <c r="B89" s="76"/>
      <c r="C89" s="90" t="s">
        <v>4709</v>
      </c>
      <c r="D89" s="79" t="s">
        <v>198</v>
      </c>
      <c r="E89" s="13">
        <v>44427</v>
      </c>
      <c r="F89" s="77" t="s">
        <v>4470</v>
      </c>
      <c r="G89" s="13">
        <v>44429</v>
      </c>
      <c r="H89" s="78" t="s">
        <v>4471</v>
      </c>
      <c r="I89" s="15">
        <v>100</v>
      </c>
      <c r="J89" s="15">
        <v>66</v>
      </c>
      <c r="K89" s="15">
        <v>26</v>
      </c>
      <c r="L89" s="15">
        <v>16</v>
      </c>
      <c r="M89" s="84">
        <v>42.9</v>
      </c>
      <c r="N89" s="73">
        <v>43</v>
      </c>
      <c r="O89" s="64">
        <v>3000</v>
      </c>
      <c r="P89" s="65">
        <f>Table2245236891011121314151617181920212224234567891011121314151617181920212223252627282930313233343536[[#This Row],[PEMBULATAN]]*O89</f>
        <v>129000</v>
      </c>
    </row>
    <row r="90" spans="1:16" ht="42" customHeight="1" x14ac:dyDescent="0.2">
      <c r="A90" s="94"/>
      <c r="B90" s="76"/>
      <c r="C90" s="90" t="s">
        <v>4710</v>
      </c>
      <c r="D90" s="79" t="s">
        <v>198</v>
      </c>
      <c r="E90" s="13">
        <v>44427</v>
      </c>
      <c r="F90" s="77" t="s">
        <v>4470</v>
      </c>
      <c r="G90" s="13">
        <v>44429</v>
      </c>
      <c r="H90" s="78" t="s">
        <v>4471</v>
      </c>
      <c r="I90" s="15">
        <v>98</v>
      </c>
      <c r="J90" s="15">
        <v>62</v>
      </c>
      <c r="K90" s="15">
        <v>39</v>
      </c>
      <c r="L90" s="15">
        <v>28</v>
      </c>
      <c r="M90" s="84">
        <v>59.241</v>
      </c>
      <c r="N90" s="73">
        <v>59</v>
      </c>
      <c r="O90" s="64">
        <v>3000</v>
      </c>
      <c r="P90" s="65">
        <f>Table2245236891011121314151617181920212224234567891011121314151617181920212223252627282930313233343536[[#This Row],[PEMBULATAN]]*O90</f>
        <v>177000</v>
      </c>
    </row>
    <row r="91" spans="1:16" ht="42" customHeight="1" x14ac:dyDescent="0.2">
      <c r="A91" s="123"/>
      <c r="B91" s="92"/>
      <c r="C91" s="90" t="s">
        <v>4711</v>
      </c>
      <c r="D91" s="79" t="s">
        <v>198</v>
      </c>
      <c r="E91" s="13">
        <v>44427</v>
      </c>
      <c r="F91" s="77" t="s">
        <v>4470</v>
      </c>
      <c r="G91" s="13">
        <v>44429</v>
      </c>
      <c r="H91" s="78" t="s">
        <v>4471</v>
      </c>
      <c r="I91" s="15">
        <v>100</v>
      </c>
      <c r="J91" s="15">
        <v>62</v>
      </c>
      <c r="K91" s="15">
        <v>29</v>
      </c>
      <c r="L91" s="15">
        <v>12</v>
      </c>
      <c r="M91" s="84">
        <v>44.95</v>
      </c>
      <c r="N91" s="73">
        <v>45</v>
      </c>
      <c r="O91" s="64">
        <v>3000</v>
      </c>
      <c r="P91" s="65">
        <f>Table2245236891011121314151617181920212224234567891011121314151617181920212223252627282930313233343536[[#This Row],[PEMBULATAN]]*O91</f>
        <v>135000</v>
      </c>
    </row>
    <row r="92" spans="1:16" ht="42" customHeight="1" x14ac:dyDescent="0.2">
      <c r="A92" s="94"/>
      <c r="B92" s="76"/>
      <c r="C92" s="113" t="s">
        <v>4712</v>
      </c>
      <c r="D92" s="114" t="s">
        <v>198</v>
      </c>
      <c r="E92" s="115">
        <v>44427</v>
      </c>
      <c r="F92" s="116" t="s">
        <v>4470</v>
      </c>
      <c r="G92" s="115">
        <v>44429</v>
      </c>
      <c r="H92" s="117" t="s">
        <v>4471</v>
      </c>
      <c r="I92" s="118">
        <v>95</v>
      </c>
      <c r="J92" s="118">
        <v>90</v>
      </c>
      <c r="K92" s="118">
        <v>40</v>
      </c>
      <c r="L92" s="118">
        <v>16</v>
      </c>
      <c r="M92" s="119">
        <v>85.5</v>
      </c>
      <c r="N92" s="120">
        <v>86</v>
      </c>
      <c r="O92" s="121">
        <v>3000</v>
      </c>
      <c r="P92" s="122">
        <f>Table2245236891011121314151617181920212224234567891011121314151617181920212223252627282930313233343536[[#This Row],[PEMBULATAN]]*O92</f>
        <v>258000</v>
      </c>
    </row>
    <row r="93" spans="1:16" ht="42" customHeight="1" x14ac:dyDescent="0.2">
      <c r="A93" s="94"/>
      <c r="B93" s="76"/>
      <c r="C93" s="90" t="s">
        <v>4713</v>
      </c>
      <c r="D93" s="79" t="s">
        <v>198</v>
      </c>
      <c r="E93" s="13">
        <v>44427</v>
      </c>
      <c r="F93" s="77" t="s">
        <v>4470</v>
      </c>
      <c r="G93" s="13">
        <v>44429</v>
      </c>
      <c r="H93" s="78" t="s">
        <v>4471</v>
      </c>
      <c r="I93" s="15">
        <v>85</v>
      </c>
      <c r="J93" s="15">
        <v>50</v>
      </c>
      <c r="K93" s="15">
        <v>25</v>
      </c>
      <c r="L93" s="15">
        <v>8</v>
      </c>
      <c r="M93" s="84">
        <v>26.5625</v>
      </c>
      <c r="N93" s="73">
        <v>27</v>
      </c>
      <c r="O93" s="64">
        <v>3000</v>
      </c>
      <c r="P93" s="65">
        <f>Table2245236891011121314151617181920212224234567891011121314151617181920212223252627282930313233343536[[#This Row],[PEMBULATAN]]*O93</f>
        <v>81000</v>
      </c>
    </row>
    <row r="94" spans="1:16" ht="42" customHeight="1" x14ac:dyDescent="0.2">
      <c r="A94" s="94"/>
      <c r="B94" s="76"/>
      <c r="C94" s="90" t="s">
        <v>4714</v>
      </c>
      <c r="D94" s="79" t="s">
        <v>198</v>
      </c>
      <c r="E94" s="13">
        <v>44427</v>
      </c>
      <c r="F94" s="77" t="s">
        <v>4470</v>
      </c>
      <c r="G94" s="13">
        <v>44429</v>
      </c>
      <c r="H94" s="78" t="s">
        <v>4471</v>
      </c>
      <c r="I94" s="15">
        <v>92</v>
      </c>
      <c r="J94" s="15">
        <v>61</v>
      </c>
      <c r="K94" s="15">
        <v>24</v>
      </c>
      <c r="L94" s="15">
        <v>15</v>
      </c>
      <c r="M94" s="84">
        <v>33.671999999999997</v>
      </c>
      <c r="N94" s="73">
        <v>34</v>
      </c>
      <c r="O94" s="64">
        <v>3000</v>
      </c>
      <c r="P94" s="65">
        <f>Table2245236891011121314151617181920212224234567891011121314151617181920212223252627282930313233343536[[#This Row],[PEMBULATAN]]*O94</f>
        <v>102000</v>
      </c>
    </row>
    <row r="95" spans="1:16" ht="42" customHeight="1" x14ac:dyDescent="0.2">
      <c r="A95" s="94"/>
      <c r="B95" s="76"/>
      <c r="C95" s="90" t="s">
        <v>4715</v>
      </c>
      <c r="D95" s="79" t="s">
        <v>198</v>
      </c>
      <c r="E95" s="13">
        <v>44427</v>
      </c>
      <c r="F95" s="77" t="s">
        <v>4470</v>
      </c>
      <c r="G95" s="13">
        <v>44429</v>
      </c>
      <c r="H95" s="78" t="s">
        <v>4471</v>
      </c>
      <c r="I95" s="15">
        <v>100</v>
      </c>
      <c r="J95" s="15">
        <v>63</v>
      </c>
      <c r="K95" s="15">
        <v>50</v>
      </c>
      <c r="L95" s="15">
        <v>17</v>
      </c>
      <c r="M95" s="84">
        <v>78.75</v>
      </c>
      <c r="N95" s="73">
        <v>79</v>
      </c>
      <c r="O95" s="64">
        <v>3000</v>
      </c>
      <c r="P95" s="65">
        <f>Table2245236891011121314151617181920212224234567891011121314151617181920212223252627282930313233343536[[#This Row],[PEMBULATAN]]*O95</f>
        <v>237000</v>
      </c>
    </row>
    <row r="96" spans="1:16" ht="42" customHeight="1" x14ac:dyDescent="0.2">
      <c r="A96" s="94"/>
      <c r="B96" s="76"/>
      <c r="C96" s="90" t="s">
        <v>4716</v>
      </c>
      <c r="D96" s="79" t="s">
        <v>198</v>
      </c>
      <c r="E96" s="13">
        <v>44427</v>
      </c>
      <c r="F96" s="77" t="s">
        <v>4470</v>
      </c>
      <c r="G96" s="13">
        <v>44429</v>
      </c>
      <c r="H96" s="78" t="s">
        <v>4471</v>
      </c>
      <c r="I96" s="15">
        <v>100</v>
      </c>
      <c r="J96" s="15">
        <v>60</v>
      </c>
      <c r="K96" s="15">
        <v>35</v>
      </c>
      <c r="L96" s="15">
        <v>19</v>
      </c>
      <c r="M96" s="84">
        <v>52.5</v>
      </c>
      <c r="N96" s="73">
        <v>53</v>
      </c>
      <c r="O96" s="64">
        <v>3000</v>
      </c>
      <c r="P96" s="65">
        <f>Table2245236891011121314151617181920212224234567891011121314151617181920212223252627282930313233343536[[#This Row],[PEMBULATAN]]*O96</f>
        <v>159000</v>
      </c>
    </row>
    <row r="97" spans="1:16" ht="42" customHeight="1" x14ac:dyDescent="0.2">
      <c r="A97" s="94"/>
      <c r="B97" s="76"/>
      <c r="C97" s="90" t="s">
        <v>4717</v>
      </c>
      <c r="D97" s="79" t="s">
        <v>198</v>
      </c>
      <c r="E97" s="13">
        <v>44427</v>
      </c>
      <c r="F97" s="77" t="s">
        <v>4470</v>
      </c>
      <c r="G97" s="13">
        <v>44429</v>
      </c>
      <c r="H97" s="78" t="s">
        <v>4471</v>
      </c>
      <c r="I97" s="15">
        <v>95</v>
      </c>
      <c r="J97" s="15">
        <v>48</v>
      </c>
      <c r="K97" s="15">
        <v>49</v>
      </c>
      <c r="L97" s="15">
        <v>3</v>
      </c>
      <c r="M97" s="84">
        <v>55.86</v>
      </c>
      <c r="N97" s="73">
        <v>56</v>
      </c>
      <c r="O97" s="64">
        <v>3000</v>
      </c>
      <c r="P97" s="65">
        <f>Table2245236891011121314151617181920212224234567891011121314151617181920212223252627282930313233343536[[#This Row],[PEMBULATAN]]*O97</f>
        <v>168000</v>
      </c>
    </row>
    <row r="98" spans="1:16" ht="42" customHeight="1" x14ac:dyDescent="0.2">
      <c r="A98" s="94"/>
      <c r="B98" s="76"/>
      <c r="C98" s="90" t="s">
        <v>4718</v>
      </c>
      <c r="D98" s="79" t="s">
        <v>198</v>
      </c>
      <c r="E98" s="13">
        <v>44427</v>
      </c>
      <c r="F98" s="77" t="s">
        <v>4470</v>
      </c>
      <c r="G98" s="13">
        <v>44429</v>
      </c>
      <c r="H98" s="78" t="s">
        <v>4471</v>
      </c>
      <c r="I98" s="15">
        <v>76</v>
      </c>
      <c r="J98" s="15">
        <v>66</v>
      </c>
      <c r="K98" s="15">
        <v>24</v>
      </c>
      <c r="L98" s="15">
        <v>9</v>
      </c>
      <c r="M98" s="84">
        <v>30.096</v>
      </c>
      <c r="N98" s="73">
        <v>30</v>
      </c>
      <c r="O98" s="64">
        <v>3000</v>
      </c>
      <c r="P98" s="65">
        <f>Table2245236891011121314151617181920212224234567891011121314151617181920212223252627282930313233343536[[#This Row],[PEMBULATAN]]*O98</f>
        <v>90000</v>
      </c>
    </row>
    <row r="99" spans="1:16" ht="42" customHeight="1" x14ac:dyDescent="0.2">
      <c r="A99" s="94"/>
      <c r="B99" s="76"/>
      <c r="C99" s="90" t="s">
        <v>4719</v>
      </c>
      <c r="D99" s="79" t="s">
        <v>198</v>
      </c>
      <c r="E99" s="13">
        <v>44427</v>
      </c>
      <c r="F99" s="77" t="s">
        <v>4470</v>
      </c>
      <c r="G99" s="13">
        <v>44429</v>
      </c>
      <c r="H99" s="78" t="s">
        <v>4471</v>
      </c>
      <c r="I99" s="15">
        <v>100</v>
      </c>
      <c r="J99" s="15">
        <v>63</v>
      </c>
      <c r="K99" s="15">
        <v>20</v>
      </c>
      <c r="L99" s="15">
        <v>14</v>
      </c>
      <c r="M99" s="84">
        <v>31.5</v>
      </c>
      <c r="N99" s="73">
        <v>32</v>
      </c>
      <c r="O99" s="64">
        <v>3000</v>
      </c>
      <c r="P99" s="65">
        <f>Table2245236891011121314151617181920212224234567891011121314151617181920212223252627282930313233343536[[#This Row],[PEMBULATAN]]*O99</f>
        <v>96000</v>
      </c>
    </row>
    <row r="100" spans="1:16" ht="42" customHeight="1" x14ac:dyDescent="0.2">
      <c r="A100" s="94"/>
      <c r="B100" s="76"/>
      <c r="C100" s="90" t="s">
        <v>4720</v>
      </c>
      <c r="D100" s="79" t="s">
        <v>198</v>
      </c>
      <c r="E100" s="13">
        <v>44427</v>
      </c>
      <c r="F100" s="77" t="s">
        <v>4470</v>
      </c>
      <c r="G100" s="13">
        <v>44429</v>
      </c>
      <c r="H100" s="78" t="s">
        <v>4471</v>
      </c>
      <c r="I100" s="15">
        <v>105</v>
      </c>
      <c r="J100" s="15">
        <v>75</v>
      </c>
      <c r="K100" s="15">
        <v>25</v>
      </c>
      <c r="L100" s="15">
        <v>16</v>
      </c>
      <c r="M100" s="84">
        <v>49.21875</v>
      </c>
      <c r="N100" s="73">
        <v>49</v>
      </c>
      <c r="O100" s="64">
        <v>3000</v>
      </c>
      <c r="P100" s="65">
        <f>Table2245236891011121314151617181920212224234567891011121314151617181920212223252627282930313233343536[[#This Row],[PEMBULATAN]]*O100</f>
        <v>147000</v>
      </c>
    </row>
    <row r="101" spans="1:16" ht="42" customHeight="1" x14ac:dyDescent="0.2">
      <c r="A101" s="94"/>
      <c r="B101" s="76"/>
      <c r="C101" s="90" t="s">
        <v>4721</v>
      </c>
      <c r="D101" s="79" t="s">
        <v>198</v>
      </c>
      <c r="E101" s="13">
        <v>44427</v>
      </c>
      <c r="F101" s="77" t="s">
        <v>4470</v>
      </c>
      <c r="G101" s="13">
        <v>44429</v>
      </c>
      <c r="H101" s="78" t="s">
        <v>4471</v>
      </c>
      <c r="I101" s="15">
        <v>100</v>
      </c>
      <c r="J101" s="15">
        <v>58</v>
      </c>
      <c r="K101" s="15">
        <v>48</v>
      </c>
      <c r="L101" s="15">
        <v>19</v>
      </c>
      <c r="M101" s="84">
        <v>69.599999999999994</v>
      </c>
      <c r="N101" s="73">
        <v>70</v>
      </c>
      <c r="O101" s="64">
        <v>3000</v>
      </c>
      <c r="P101" s="65">
        <f>Table2245236891011121314151617181920212224234567891011121314151617181920212223252627282930313233343536[[#This Row],[PEMBULATAN]]*O101</f>
        <v>210000</v>
      </c>
    </row>
    <row r="102" spans="1:16" ht="42" customHeight="1" x14ac:dyDescent="0.2">
      <c r="A102" s="94"/>
      <c r="B102" s="76"/>
      <c r="C102" s="90" t="s">
        <v>4722</v>
      </c>
      <c r="D102" s="79" t="s">
        <v>198</v>
      </c>
      <c r="E102" s="13">
        <v>44427</v>
      </c>
      <c r="F102" s="77" t="s">
        <v>4470</v>
      </c>
      <c r="G102" s="13">
        <v>44429</v>
      </c>
      <c r="H102" s="78" t="s">
        <v>4471</v>
      </c>
      <c r="I102" s="15">
        <v>90</v>
      </c>
      <c r="J102" s="15">
        <v>59</v>
      </c>
      <c r="K102" s="15">
        <v>36</v>
      </c>
      <c r="L102" s="15">
        <v>12</v>
      </c>
      <c r="M102" s="84">
        <v>47.79</v>
      </c>
      <c r="N102" s="73">
        <v>48</v>
      </c>
      <c r="O102" s="64">
        <v>3000</v>
      </c>
      <c r="P102" s="65">
        <f>Table2245236891011121314151617181920212224234567891011121314151617181920212223252627282930313233343536[[#This Row],[PEMBULATAN]]*O102</f>
        <v>144000</v>
      </c>
    </row>
    <row r="103" spans="1:16" ht="42" customHeight="1" x14ac:dyDescent="0.2">
      <c r="A103" s="94"/>
      <c r="B103" s="76"/>
      <c r="C103" s="90" t="s">
        <v>4723</v>
      </c>
      <c r="D103" s="79" t="s">
        <v>198</v>
      </c>
      <c r="E103" s="13">
        <v>44427</v>
      </c>
      <c r="F103" s="77" t="s">
        <v>4470</v>
      </c>
      <c r="G103" s="13">
        <v>44429</v>
      </c>
      <c r="H103" s="78" t="s">
        <v>4471</v>
      </c>
      <c r="I103" s="15">
        <v>73</v>
      </c>
      <c r="J103" s="15">
        <v>70</v>
      </c>
      <c r="K103" s="15">
        <v>20</v>
      </c>
      <c r="L103" s="15">
        <v>5</v>
      </c>
      <c r="M103" s="84">
        <v>25.55</v>
      </c>
      <c r="N103" s="73">
        <v>26</v>
      </c>
      <c r="O103" s="64">
        <v>3000</v>
      </c>
      <c r="P103" s="65">
        <f>Table2245236891011121314151617181920212224234567891011121314151617181920212223252627282930313233343536[[#This Row],[PEMBULATAN]]*O103</f>
        <v>78000</v>
      </c>
    </row>
    <row r="104" spans="1:16" ht="42" customHeight="1" x14ac:dyDescent="0.2">
      <c r="A104" s="94"/>
      <c r="B104" s="76"/>
      <c r="C104" s="90" t="s">
        <v>4724</v>
      </c>
      <c r="D104" s="79" t="s">
        <v>198</v>
      </c>
      <c r="E104" s="13">
        <v>44427</v>
      </c>
      <c r="F104" s="77" t="s">
        <v>4470</v>
      </c>
      <c r="G104" s="13">
        <v>44429</v>
      </c>
      <c r="H104" s="78" t="s">
        <v>4471</v>
      </c>
      <c r="I104" s="15">
        <v>85</v>
      </c>
      <c r="J104" s="15">
        <v>60</v>
      </c>
      <c r="K104" s="15">
        <v>25</v>
      </c>
      <c r="L104" s="15">
        <v>18</v>
      </c>
      <c r="M104" s="84">
        <v>31.875</v>
      </c>
      <c r="N104" s="73">
        <v>32</v>
      </c>
      <c r="O104" s="64">
        <v>3000</v>
      </c>
      <c r="P104" s="65">
        <f>Table2245236891011121314151617181920212224234567891011121314151617181920212223252627282930313233343536[[#This Row],[PEMBULATAN]]*O104</f>
        <v>96000</v>
      </c>
    </row>
    <row r="105" spans="1:16" ht="42" customHeight="1" x14ac:dyDescent="0.2">
      <c r="A105" s="94"/>
      <c r="B105" s="76"/>
      <c r="C105" s="90" t="s">
        <v>4725</v>
      </c>
      <c r="D105" s="79" t="s">
        <v>198</v>
      </c>
      <c r="E105" s="13">
        <v>44427</v>
      </c>
      <c r="F105" s="77" t="s">
        <v>4470</v>
      </c>
      <c r="G105" s="13">
        <v>44429</v>
      </c>
      <c r="H105" s="78" t="s">
        <v>4471</v>
      </c>
      <c r="I105" s="15">
        <v>93</v>
      </c>
      <c r="J105" s="15">
        <v>70</v>
      </c>
      <c r="K105" s="15">
        <v>32</v>
      </c>
      <c r="L105" s="15">
        <v>9</v>
      </c>
      <c r="M105" s="84">
        <v>52.08</v>
      </c>
      <c r="N105" s="73">
        <v>52</v>
      </c>
      <c r="O105" s="64">
        <v>3000</v>
      </c>
      <c r="P105" s="65">
        <f>Table2245236891011121314151617181920212224234567891011121314151617181920212223252627282930313233343536[[#This Row],[PEMBULATAN]]*O105</f>
        <v>156000</v>
      </c>
    </row>
    <row r="106" spans="1:16" ht="42" customHeight="1" x14ac:dyDescent="0.2">
      <c r="A106" s="123"/>
      <c r="B106" s="92"/>
      <c r="C106" s="90" t="s">
        <v>4726</v>
      </c>
      <c r="D106" s="79" t="s">
        <v>198</v>
      </c>
      <c r="E106" s="13">
        <v>44427</v>
      </c>
      <c r="F106" s="77" t="s">
        <v>4470</v>
      </c>
      <c r="G106" s="13">
        <v>44429</v>
      </c>
      <c r="H106" s="78" t="s">
        <v>4471</v>
      </c>
      <c r="I106" s="15">
        <v>74</v>
      </c>
      <c r="J106" s="15">
        <v>66</v>
      </c>
      <c r="K106" s="15">
        <v>30</v>
      </c>
      <c r="L106" s="15">
        <v>8</v>
      </c>
      <c r="M106" s="84">
        <v>36.630000000000003</v>
      </c>
      <c r="N106" s="73">
        <v>37</v>
      </c>
      <c r="O106" s="64">
        <v>3000</v>
      </c>
      <c r="P106" s="65">
        <f>Table2245236891011121314151617181920212224234567891011121314151617181920212223252627282930313233343536[[#This Row],[PEMBULATAN]]*O106</f>
        <v>111000</v>
      </c>
    </row>
    <row r="107" spans="1:16" ht="42" customHeight="1" x14ac:dyDescent="0.2">
      <c r="A107" s="94"/>
      <c r="B107" s="76"/>
      <c r="C107" s="113" t="s">
        <v>4727</v>
      </c>
      <c r="D107" s="114" t="s">
        <v>198</v>
      </c>
      <c r="E107" s="115">
        <v>44427</v>
      </c>
      <c r="F107" s="116" t="s">
        <v>4470</v>
      </c>
      <c r="G107" s="115">
        <v>44429</v>
      </c>
      <c r="H107" s="117" t="s">
        <v>4471</v>
      </c>
      <c r="I107" s="118">
        <v>76</v>
      </c>
      <c r="J107" s="118">
        <v>64</v>
      </c>
      <c r="K107" s="118">
        <v>30</v>
      </c>
      <c r="L107" s="118">
        <v>8</v>
      </c>
      <c r="M107" s="119">
        <v>36.479999999999997</v>
      </c>
      <c r="N107" s="120">
        <v>37</v>
      </c>
      <c r="O107" s="121">
        <v>3000</v>
      </c>
      <c r="P107" s="122">
        <f>Table2245236891011121314151617181920212224234567891011121314151617181920212223252627282930313233343536[[#This Row],[PEMBULATAN]]*O107</f>
        <v>111000</v>
      </c>
    </row>
    <row r="108" spans="1:16" ht="42" customHeight="1" x14ac:dyDescent="0.2">
      <c r="A108" s="94"/>
      <c r="B108" s="76"/>
      <c r="C108" s="90" t="s">
        <v>4728</v>
      </c>
      <c r="D108" s="79" t="s">
        <v>198</v>
      </c>
      <c r="E108" s="13">
        <v>44427</v>
      </c>
      <c r="F108" s="77" t="s">
        <v>4470</v>
      </c>
      <c r="G108" s="13">
        <v>44429</v>
      </c>
      <c r="H108" s="78" t="s">
        <v>4471</v>
      </c>
      <c r="I108" s="15">
        <v>70</v>
      </c>
      <c r="J108" s="15">
        <v>60</v>
      </c>
      <c r="K108" s="15">
        <v>23</v>
      </c>
      <c r="L108" s="15">
        <v>11</v>
      </c>
      <c r="M108" s="84">
        <v>24.15</v>
      </c>
      <c r="N108" s="73">
        <v>24</v>
      </c>
      <c r="O108" s="64">
        <v>3000</v>
      </c>
      <c r="P108" s="65">
        <f>Table2245236891011121314151617181920212224234567891011121314151617181920212223252627282930313233343536[[#This Row],[PEMBULATAN]]*O108</f>
        <v>72000</v>
      </c>
    </row>
    <row r="109" spans="1:16" ht="42" customHeight="1" x14ac:dyDescent="0.2">
      <c r="A109" s="94"/>
      <c r="B109" s="76"/>
      <c r="C109" s="90" t="s">
        <v>4729</v>
      </c>
      <c r="D109" s="79" t="s">
        <v>198</v>
      </c>
      <c r="E109" s="13">
        <v>44427</v>
      </c>
      <c r="F109" s="77" t="s">
        <v>4470</v>
      </c>
      <c r="G109" s="13">
        <v>44429</v>
      </c>
      <c r="H109" s="78" t="s">
        <v>4471</v>
      </c>
      <c r="I109" s="15">
        <v>96</v>
      </c>
      <c r="J109" s="15">
        <v>70</v>
      </c>
      <c r="K109" s="15">
        <v>20</v>
      </c>
      <c r="L109" s="15">
        <v>13</v>
      </c>
      <c r="M109" s="84">
        <v>33.6</v>
      </c>
      <c r="N109" s="73">
        <v>34</v>
      </c>
      <c r="O109" s="64">
        <v>3000</v>
      </c>
      <c r="P109" s="65">
        <f>Table2245236891011121314151617181920212224234567891011121314151617181920212223252627282930313233343536[[#This Row],[PEMBULATAN]]*O109</f>
        <v>102000</v>
      </c>
    </row>
    <row r="110" spans="1:16" ht="42" customHeight="1" x14ac:dyDescent="0.2">
      <c r="A110" s="94"/>
      <c r="B110" s="76"/>
      <c r="C110" s="90" t="s">
        <v>4730</v>
      </c>
      <c r="D110" s="79" t="s">
        <v>198</v>
      </c>
      <c r="E110" s="13">
        <v>44427</v>
      </c>
      <c r="F110" s="77" t="s">
        <v>4470</v>
      </c>
      <c r="G110" s="13">
        <v>44429</v>
      </c>
      <c r="H110" s="78" t="s">
        <v>4471</v>
      </c>
      <c r="I110" s="15">
        <v>100</v>
      </c>
      <c r="J110" s="15">
        <v>49</v>
      </c>
      <c r="K110" s="15">
        <v>43</v>
      </c>
      <c r="L110" s="15">
        <v>26</v>
      </c>
      <c r="M110" s="84">
        <v>52.674999999999997</v>
      </c>
      <c r="N110" s="73">
        <v>53</v>
      </c>
      <c r="O110" s="64">
        <v>3000</v>
      </c>
      <c r="P110" s="65">
        <f>Table2245236891011121314151617181920212224234567891011121314151617181920212223252627282930313233343536[[#This Row],[PEMBULATAN]]*O110</f>
        <v>159000</v>
      </c>
    </row>
    <row r="111" spans="1:16" ht="42" customHeight="1" x14ac:dyDescent="0.2">
      <c r="A111" s="94"/>
      <c r="B111" s="76"/>
      <c r="C111" s="90" t="s">
        <v>4731</v>
      </c>
      <c r="D111" s="79" t="s">
        <v>198</v>
      </c>
      <c r="E111" s="13">
        <v>44427</v>
      </c>
      <c r="F111" s="77" t="s">
        <v>4470</v>
      </c>
      <c r="G111" s="13">
        <v>44429</v>
      </c>
      <c r="H111" s="78" t="s">
        <v>4471</v>
      </c>
      <c r="I111" s="15">
        <v>95</v>
      </c>
      <c r="J111" s="15">
        <v>62</v>
      </c>
      <c r="K111" s="15">
        <v>30</v>
      </c>
      <c r="L111" s="15">
        <v>13</v>
      </c>
      <c r="M111" s="84">
        <v>44.174999999999997</v>
      </c>
      <c r="N111" s="73">
        <v>44</v>
      </c>
      <c r="O111" s="64">
        <v>3000</v>
      </c>
      <c r="P111" s="65">
        <f>Table2245236891011121314151617181920212224234567891011121314151617181920212223252627282930313233343536[[#This Row],[PEMBULATAN]]*O111</f>
        <v>132000</v>
      </c>
    </row>
    <row r="112" spans="1:16" ht="42" customHeight="1" x14ac:dyDescent="0.2">
      <c r="A112" s="94"/>
      <c r="B112" s="76"/>
      <c r="C112" s="90" t="s">
        <v>4732</v>
      </c>
      <c r="D112" s="79" t="s">
        <v>198</v>
      </c>
      <c r="E112" s="13">
        <v>44427</v>
      </c>
      <c r="F112" s="77" t="s">
        <v>4470</v>
      </c>
      <c r="G112" s="13">
        <v>44429</v>
      </c>
      <c r="H112" s="78" t="s">
        <v>4471</v>
      </c>
      <c r="I112" s="15">
        <v>90</v>
      </c>
      <c r="J112" s="15">
        <v>59</v>
      </c>
      <c r="K112" s="15">
        <v>32</v>
      </c>
      <c r="L112" s="15">
        <v>12</v>
      </c>
      <c r="M112" s="84">
        <v>42.48</v>
      </c>
      <c r="N112" s="73">
        <v>43</v>
      </c>
      <c r="O112" s="64">
        <v>3000</v>
      </c>
      <c r="P112" s="65">
        <f>Table2245236891011121314151617181920212224234567891011121314151617181920212223252627282930313233343536[[#This Row],[PEMBULATAN]]*O112</f>
        <v>129000</v>
      </c>
    </row>
    <row r="113" spans="1:16" ht="42" customHeight="1" x14ac:dyDescent="0.2">
      <c r="A113" s="94"/>
      <c r="B113" s="76"/>
      <c r="C113" s="90" t="s">
        <v>4733</v>
      </c>
      <c r="D113" s="79" t="s">
        <v>198</v>
      </c>
      <c r="E113" s="13">
        <v>44427</v>
      </c>
      <c r="F113" s="77" t="s">
        <v>4470</v>
      </c>
      <c r="G113" s="13">
        <v>44429</v>
      </c>
      <c r="H113" s="78" t="s">
        <v>4471</v>
      </c>
      <c r="I113" s="15">
        <v>106</v>
      </c>
      <c r="J113" s="15">
        <v>57</v>
      </c>
      <c r="K113" s="15">
        <v>36</v>
      </c>
      <c r="L113" s="15">
        <v>15</v>
      </c>
      <c r="M113" s="84">
        <v>54.378</v>
      </c>
      <c r="N113" s="73">
        <v>55</v>
      </c>
      <c r="O113" s="64">
        <v>3000</v>
      </c>
      <c r="P113" s="65">
        <f>Table2245236891011121314151617181920212224234567891011121314151617181920212223252627282930313233343536[[#This Row],[PEMBULATAN]]*O113</f>
        <v>165000</v>
      </c>
    </row>
    <row r="114" spans="1:16" ht="42" customHeight="1" x14ac:dyDescent="0.2">
      <c r="A114" s="94"/>
      <c r="B114" s="76"/>
      <c r="C114" s="90" t="s">
        <v>4734</v>
      </c>
      <c r="D114" s="79" t="s">
        <v>198</v>
      </c>
      <c r="E114" s="13">
        <v>44427</v>
      </c>
      <c r="F114" s="77" t="s">
        <v>4470</v>
      </c>
      <c r="G114" s="13">
        <v>44429</v>
      </c>
      <c r="H114" s="78" t="s">
        <v>4471</v>
      </c>
      <c r="I114" s="15">
        <v>103</v>
      </c>
      <c r="J114" s="15">
        <v>58</v>
      </c>
      <c r="K114" s="15">
        <v>29</v>
      </c>
      <c r="L114" s="15">
        <v>16</v>
      </c>
      <c r="M114" s="84">
        <v>43.311500000000002</v>
      </c>
      <c r="N114" s="73">
        <v>44</v>
      </c>
      <c r="O114" s="64">
        <v>3000</v>
      </c>
      <c r="P114" s="65">
        <f>Table2245236891011121314151617181920212224234567891011121314151617181920212223252627282930313233343536[[#This Row],[PEMBULATAN]]*O114</f>
        <v>132000</v>
      </c>
    </row>
    <row r="115" spans="1:16" ht="42" customHeight="1" x14ac:dyDescent="0.2">
      <c r="A115" s="94"/>
      <c r="B115" s="76"/>
      <c r="C115" s="90" t="s">
        <v>4735</v>
      </c>
      <c r="D115" s="79" t="s">
        <v>198</v>
      </c>
      <c r="E115" s="13">
        <v>44427</v>
      </c>
      <c r="F115" s="77" t="s">
        <v>4470</v>
      </c>
      <c r="G115" s="13">
        <v>44429</v>
      </c>
      <c r="H115" s="78" t="s">
        <v>4471</v>
      </c>
      <c r="I115" s="15">
        <v>103</v>
      </c>
      <c r="J115" s="15">
        <v>67</v>
      </c>
      <c r="K115" s="15">
        <v>30</v>
      </c>
      <c r="L115" s="15">
        <v>21</v>
      </c>
      <c r="M115" s="84">
        <v>51.7575</v>
      </c>
      <c r="N115" s="73">
        <v>52</v>
      </c>
      <c r="O115" s="64">
        <v>3000</v>
      </c>
      <c r="P115" s="65">
        <f>Table2245236891011121314151617181920212224234567891011121314151617181920212223252627282930313233343536[[#This Row],[PEMBULATAN]]*O115</f>
        <v>156000</v>
      </c>
    </row>
    <row r="116" spans="1:16" ht="42" customHeight="1" x14ac:dyDescent="0.2">
      <c r="A116" s="94"/>
      <c r="B116" s="76"/>
      <c r="C116" s="90" t="s">
        <v>4736</v>
      </c>
      <c r="D116" s="79" t="s">
        <v>198</v>
      </c>
      <c r="E116" s="13">
        <v>44427</v>
      </c>
      <c r="F116" s="77" t="s">
        <v>4470</v>
      </c>
      <c r="G116" s="13">
        <v>44429</v>
      </c>
      <c r="H116" s="78" t="s">
        <v>4471</v>
      </c>
      <c r="I116" s="15">
        <v>97</v>
      </c>
      <c r="J116" s="15">
        <v>54</v>
      </c>
      <c r="K116" s="15">
        <v>36</v>
      </c>
      <c r="L116" s="15">
        <v>17</v>
      </c>
      <c r="M116" s="84">
        <v>47.142000000000003</v>
      </c>
      <c r="N116" s="73">
        <v>47</v>
      </c>
      <c r="O116" s="64">
        <v>3000</v>
      </c>
      <c r="P116" s="65">
        <f>Table2245236891011121314151617181920212224234567891011121314151617181920212223252627282930313233343536[[#This Row],[PEMBULATAN]]*O116</f>
        <v>141000</v>
      </c>
    </row>
    <row r="117" spans="1:16" ht="42" customHeight="1" x14ac:dyDescent="0.2">
      <c r="A117" s="94"/>
      <c r="B117" s="76"/>
      <c r="C117" s="90" t="s">
        <v>4737</v>
      </c>
      <c r="D117" s="79" t="s">
        <v>198</v>
      </c>
      <c r="E117" s="13">
        <v>44427</v>
      </c>
      <c r="F117" s="77" t="s">
        <v>4470</v>
      </c>
      <c r="G117" s="13">
        <v>44429</v>
      </c>
      <c r="H117" s="78" t="s">
        <v>4471</v>
      </c>
      <c r="I117" s="15">
        <v>80</v>
      </c>
      <c r="J117" s="15">
        <v>55</v>
      </c>
      <c r="K117" s="15">
        <v>36</v>
      </c>
      <c r="L117" s="15">
        <v>17</v>
      </c>
      <c r="M117" s="84">
        <v>39.6</v>
      </c>
      <c r="N117" s="73">
        <v>40</v>
      </c>
      <c r="O117" s="64">
        <v>3000</v>
      </c>
      <c r="P117" s="65">
        <f>Table2245236891011121314151617181920212224234567891011121314151617181920212223252627282930313233343536[[#This Row],[PEMBULATAN]]*O117</f>
        <v>120000</v>
      </c>
    </row>
    <row r="118" spans="1:16" ht="42" customHeight="1" x14ac:dyDescent="0.2">
      <c r="A118" s="94"/>
      <c r="B118" s="76"/>
      <c r="C118" s="90" t="s">
        <v>4738</v>
      </c>
      <c r="D118" s="79" t="s">
        <v>198</v>
      </c>
      <c r="E118" s="13">
        <v>44427</v>
      </c>
      <c r="F118" s="77" t="s">
        <v>4470</v>
      </c>
      <c r="G118" s="13">
        <v>44429</v>
      </c>
      <c r="H118" s="78" t="s">
        <v>4471</v>
      </c>
      <c r="I118" s="15">
        <v>45</v>
      </c>
      <c r="J118" s="15">
        <v>45</v>
      </c>
      <c r="K118" s="15">
        <v>35</v>
      </c>
      <c r="L118" s="15">
        <v>6</v>
      </c>
      <c r="M118" s="84">
        <v>17.71875</v>
      </c>
      <c r="N118" s="73">
        <v>18</v>
      </c>
      <c r="O118" s="64">
        <v>3000</v>
      </c>
      <c r="P118" s="65">
        <f>Table2245236891011121314151617181920212224234567891011121314151617181920212223252627282930313233343536[[#This Row],[PEMBULATAN]]*O118</f>
        <v>54000</v>
      </c>
    </row>
    <row r="119" spans="1:16" ht="42" customHeight="1" x14ac:dyDescent="0.2">
      <c r="A119" s="94"/>
      <c r="B119" s="76"/>
      <c r="C119" s="90" t="s">
        <v>4739</v>
      </c>
      <c r="D119" s="79" t="s">
        <v>198</v>
      </c>
      <c r="E119" s="13">
        <v>44427</v>
      </c>
      <c r="F119" s="77" t="s">
        <v>4470</v>
      </c>
      <c r="G119" s="13">
        <v>44429</v>
      </c>
      <c r="H119" s="78" t="s">
        <v>4471</v>
      </c>
      <c r="I119" s="15">
        <v>93</v>
      </c>
      <c r="J119" s="15">
        <v>50</v>
      </c>
      <c r="K119" s="15">
        <v>29</v>
      </c>
      <c r="L119" s="15">
        <v>10</v>
      </c>
      <c r="M119" s="84">
        <v>33.712499999999999</v>
      </c>
      <c r="N119" s="73">
        <v>34</v>
      </c>
      <c r="O119" s="64">
        <v>3000</v>
      </c>
      <c r="P119" s="65">
        <f>Table2245236891011121314151617181920212224234567891011121314151617181920212223252627282930313233343536[[#This Row],[PEMBULATAN]]*O119</f>
        <v>102000</v>
      </c>
    </row>
    <row r="120" spans="1:16" ht="42" customHeight="1" x14ac:dyDescent="0.2">
      <c r="A120" s="94"/>
      <c r="B120" s="76"/>
      <c r="C120" s="90" t="s">
        <v>4740</v>
      </c>
      <c r="D120" s="79" t="s">
        <v>198</v>
      </c>
      <c r="E120" s="13">
        <v>44427</v>
      </c>
      <c r="F120" s="77" t="s">
        <v>4470</v>
      </c>
      <c r="G120" s="13">
        <v>44429</v>
      </c>
      <c r="H120" s="78" t="s">
        <v>4471</v>
      </c>
      <c r="I120" s="15">
        <v>100</v>
      </c>
      <c r="J120" s="15">
        <v>69</v>
      </c>
      <c r="K120" s="15">
        <v>30</v>
      </c>
      <c r="L120" s="15">
        <v>24</v>
      </c>
      <c r="M120" s="84">
        <v>51.75</v>
      </c>
      <c r="N120" s="73">
        <v>52</v>
      </c>
      <c r="O120" s="64">
        <v>3000</v>
      </c>
      <c r="P120" s="65">
        <f>Table2245236891011121314151617181920212224234567891011121314151617181920212223252627282930313233343536[[#This Row],[PEMBULATAN]]*O120</f>
        <v>156000</v>
      </c>
    </row>
    <row r="121" spans="1:16" ht="42" customHeight="1" x14ac:dyDescent="0.2">
      <c r="A121" s="123"/>
      <c r="B121" s="92"/>
      <c r="C121" s="90" t="s">
        <v>4741</v>
      </c>
      <c r="D121" s="79" t="s">
        <v>198</v>
      </c>
      <c r="E121" s="13">
        <v>44427</v>
      </c>
      <c r="F121" s="77" t="s">
        <v>4470</v>
      </c>
      <c r="G121" s="13">
        <v>44429</v>
      </c>
      <c r="H121" s="78" t="s">
        <v>4471</v>
      </c>
      <c r="I121" s="15">
        <v>97</v>
      </c>
      <c r="J121" s="15">
        <v>70</v>
      </c>
      <c r="K121" s="15">
        <v>36</v>
      </c>
      <c r="L121" s="15">
        <v>18</v>
      </c>
      <c r="M121" s="84">
        <v>61.11</v>
      </c>
      <c r="N121" s="73">
        <v>61</v>
      </c>
      <c r="O121" s="64">
        <v>3000</v>
      </c>
      <c r="P121" s="65">
        <f>Table2245236891011121314151617181920212224234567891011121314151617181920212223252627282930313233343536[[#This Row],[PEMBULATAN]]*O121</f>
        <v>183000</v>
      </c>
    </row>
    <row r="122" spans="1:16" ht="42" customHeight="1" x14ac:dyDescent="0.2">
      <c r="A122" s="94"/>
      <c r="B122" s="76"/>
      <c r="C122" s="113" t="s">
        <v>4742</v>
      </c>
      <c r="D122" s="114" t="s">
        <v>198</v>
      </c>
      <c r="E122" s="115">
        <v>44427</v>
      </c>
      <c r="F122" s="116" t="s">
        <v>4470</v>
      </c>
      <c r="G122" s="115">
        <v>44429</v>
      </c>
      <c r="H122" s="117" t="s">
        <v>4471</v>
      </c>
      <c r="I122" s="118">
        <v>86</v>
      </c>
      <c r="J122" s="118">
        <v>60</v>
      </c>
      <c r="K122" s="118">
        <v>30</v>
      </c>
      <c r="L122" s="118">
        <v>20</v>
      </c>
      <c r="M122" s="119">
        <v>38.700000000000003</v>
      </c>
      <c r="N122" s="120">
        <v>39</v>
      </c>
      <c r="O122" s="121">
        <v>3000</v>
      </c>
      <c r="P122" s="122">
        <f>Table2245236891011121314151617181920212224234567891011121314151617181920212223252627282930313233343536[[#This Row],[PEMBULATAN]]*O122</f>
        <v>117000</v>
      </c>
    </row>
    <row r="123" spans="1:16" ht="42" customHeight="1" x14ac:dyDescent="0.2">
      <c r="A123" s="94"/>
      <c r="B123" s="76"/>
      <c r="C123" s="90" t="s">
        <v>4743</v>
      </c>
      <c r="D123" s="79" t="s">
        <v>198</v>
      </c>
      <c r="E123" s="13">
        <v>44427</v>
      </c>
      <c r="F123" s="77" t="s">
        <v>4470</v>
      </c>
      <c r="G123" s="13">
        <v>44429</v>
      </c>
      <c r="H123" s="78" t="s">
        <v>4471</v>
      </c>
      <c r="I123" s="15">
        <v>108</v>
      </c>
      <c r="J123" s="15">
        <v>10</v>
      </c>
      <c r="K123" s="15">
        <v>10</v>
      </c>
      <c r="L123" s="15">
        <v>1</v>
      </c>
      <c r="M123" s="84">
        <v>2.7</v>
      </c>
      <c r="N123" s="73">
        <v>3</v>
      </c>
      <c r="O123" s="64">
        <v>3000</v>
      </c>
      <c r="P123" s="65">
        <f>Table2245236891011121314151617181920212224234567891011121314151617181920212223252627282930313233343536[[#This Row],[PEMBULATAN]]*O123</f>
        <v>9000</v>
      </c>
    </row>
    <row r="124" spans="1:16" ht="42" customHeight="1" x14ac:dyDescent="0.2">
      <c r="A124" s="94"/>
      <c r="B124" s="76"/>
      <c r="C124" s="90" t="s">
        <v>4744</v>
      </c>
      <c r="D124" s="79" t="s">
        <v>198</v>
      </c>
      <c r="E124" s="13">
        <v>44427</v>
      </c>
      <c r="F124" s="77" t="s">
        <v>4470</v>
      </c>
      <c r="G124" s="13">
        <v>44429</v>
      </c>
      <c r="H124" s="78" t="s">
        <v>4471</v>
      </c>
      <c r="I124" s="15">
        <v>51</v>
      </c>
      <c r="J124" s="15">
        <v>32</v>
      </c>
      <c r="K124" s="15">
        <v>16</v>
      </c>
      <c r="L124" s="15">
        <v>6</v>
      </c>
      <c r="M124" s="84">
        <v>6.5279999999999996</v>
      </c>
      <c r="N124" s="73">
        <v>7</v>
      </c>
      <c r="O124" s="64">
        <v>3000</v>
      </c>
      <c r="P124" s="65">
        <f>Table2245236891011121314151617181920212224234567891011121314151617181920212223252627282930313233343536[[#This Row],[PEMBULATAN]]*O124</f>
        <v>21000</v>
      </c>
    </row>
    <row r="125" spans="1:16" ht="42" customHeight="1" x14ac:dyDescent="0.2">
      <c r="A125" s="94"/>
      <c r="B125" s="76"/>
      <c r="C125" s="90" t="s">
        <v>4745</v>
      </c>
      <c r="D125" s="79" t="s">
        <v>198</v>
      </c>
      <c r="E125" s="13">
        <v>44427</v>
      </c>
      <c r="F125" s="77" t="s">
        <v>4470</v>
      </c>
      <c r="G125" s="13">
        <v>44429</v>
      </c>
      <c r="H125" s="78" t="s">
        <v>4471</v>
      </c>
      <c r="I125" s="15">
        <v>69</v>
      </c>
      <c r="J125" s="15">
        <v>54</v>
      </c>
      <c r="K125" s="15">
        <v>20</v>
      </c>
      <c r="L125" s="15">
        <v>9</v>
      </c>
      <c r="M125" s="84">
        <v>18.63</v>
      </c>
      <c r="N125" s="73">
        <v>19</v>
      </c>
      <c r="O125" s="64">
        <v>3000</v>
      </c>
      <c r="P125" s="65">
        <f>Table2245236891011121314151617181920212224234567891011121314151617181920212223252627282930313233343536[[#This Row],[PEMBULATAN]]*O125</f>
        <v>57000</v>
      </c>
    </row>
    <row r="126" spans="1:16" ht="42" customHeight="1" x14ac:dyDescent="0.2">
      <c r="A126" s="94"/>
      <c r="B126" s="76"/>
      <c r="C126" s="90" t="s">
        <v>4746</v>
      </c>
      <c r="D126" s="79" t="s">
        <v>198</v>
      </c>
      <c r="E126" s="13">
        <v>44427</v>
      </c>
      <c r="F126" s="77" t="s">
        <v>4470</v>
      </c>
      <c r="G126" s="13">
        <v>44429</v>
      </c>
      <c r="H126" s="78" t="s">
        <v>4471</v>
      </c>
      <c r="I126" s="15">
        <v>66</v>
      </c>
      <c r="J126" s="15">
        <v>59</v>
      </c>
      <c r="K126" s="15">
        <v>18</v>
      </c>
      <c r="L126" s="15">
        <v>13</v>
      </c>
      <c r="M126" s="84">
        <v>17.523</v>
      </c>
      <c r="N126" s="73">
        <v>18</v>
      </c>
      <c r="O126" s="64">
        <v>3000</v>
      </c>
      <c r="P126" s="65">
        <f>Table2245236891011121314151617181920212224234567891011121314151617181920212223252627282930313233343536[[#This Row],[PEMBULATAN]]*O126</f>
        <v>54000</v>
      </c>
    </row>
    <row r="127" spans="1:16" ht="42" customHeight="1" x14ac:dyDescent="0.2">
      <c r="A127" s="94"/>
      <c r="B127" s="76"/>
      <c r="C127" s="90" t="s">
        <v>4747</v>
      </c>
      <c r="D127" s="79" t="s">
        <v>198</v>
      </c>
      <c r="E127" s="13">
        <v>44427</v>
      </c>
      <c r="F127" s="77" t="s">
        <v>4470</v>
      </c>
      <c r="G127" s="13">
        <v>44429</v>
      </c>
      <c r="H127" s="78" t="s">
        <v>4471</v>
      </c>
      <c r="I127" s="15">
        <v>82</v>
      </c>
      <c r="J127" s="15">
        <v>50</v>
      </c>
      <c r="K127" s="15">
        <v>37</v>
      </c>
      <c r="L127" s="15">
        <v>16</v>
      </c>
      <c r="M127" s="84">
        <v>37.924999999999997</v>
      </c>
      <c r="N127" s="73">
        <v>38</v>
      </c>
      <c r="O127" s="64">
        <v>3000</v>
      </c>
      <c r="P127" s="65">
        <f>Table2245236891011121314151617181920212224234567891011121314151617181920212223252627282930313233343536[[#This Row],[PEMBULATAN]]*O127</f>
        <v>114000</v>
      </c>
    </row>
    <row r="128" spans="1:16" ht="42" customHeight="1" x14ac:dyDescent="0.2">
      <c r="A128" s="94"/>
      <c r="B128" s="76"/>
      <c r="C128" s="90" t="s">
        <v>4748</v>
      </c>
      <c r="D128" s="79" t="s">
        <v>198</v>
      </c>
      <c r="E128" s="13">
        <v>44427</v>
      </c>
      <c r="F128" s="77" t="s">
        <v>4470</v>
      </c>
      <c r="G128" s="13">
        <v>44429</v>
      </c>
      <c r="H128" s="78" t="s">
        <v>4471</v>
      </c>
      <c r="I128" s="15">
        <v>90</v>
      </c>
      <c r="J128" s="15">
        <v>50</v>
      </c>
      <c r="K128" s="15">
        <v>38</v>
      </c>
      <c r="L128" s="15">
        <v>15</v>
      </c>
      <c r="M128" s="84">
        <v>42.75</v>
      </c>
      <c r="N128" s="73">
        <v>43</v>
      </c>
      <c r="O128" s="64">
        <v>3000</v>
      </c>
      <c r="P128" s="65">
        <f>Table2245236891011121314151617181920212224234567891011121314151617181920212223252627282930313233343536[[#This Row],[PEMBULATAN]]*O128</f>
        <v>129000</v>
      </c>
    </row>
    <row r="129" spans="1:16" ht="42" customHeight="1" x14ac:dyDescent="0.2">
      <c r="A129" s="94"/>
      <c r="B129" s="76"/>
      <c r="C129" s="90" t="s">
        <v>4749</v>
      </c>
      <c r="D129" s="79" t="s">
        <v>198</v>
      </c>
      <c r="E129" s="13">
        <v>44427</v>
      </c>
      <c r="F129" s="77" t="s">
        <v>4470</v>
      </c>
      <c r="G129" s="13">
        <v>44429</v>
      </c>
      <c r="H129" s="78" t="s">
        <v>4471</v>
      </c>
      <c r="I129" s="15">
        <v>100</v>
      </c>
      <c r="J129" s="15">
        <v>62</v>
      </c>
      <c r="K129" s="15">
        <v>30</v>
      </c>
      <c r="L129" s="15">
        <v>14</v>
      </c>
      <c r="M129" s="84">
        <v>46.5</v>
      </c>
      <c r="N129" s="73">
        <v>47</v>
      </c>
      <c r="O129" s="64">
        <v>3000</v>
      </c>
      <c r="P129" s="65">
        <f>Table2245236891011121314151617181920212224234567891011121314151617181920212223252627282930313233343536[[#This Row],[PEMBULATAN]]*O129</f>
        <v>141000</v>
      </c>
    </row>
    <row r="130" spans="1:16" ht="42" customHeight="1" x14ac:dyDescent="0.2">
      <c r="A130" s="94"/>
      <c r="B130" s="76"/>
      <c r="C130" s="90" t="s">
        <v>4750</v>
      </c>
      <c r="D130" s="79" t="s">
        <v>198</v>
      </c>
      <c r="E130" s="13">
        <v>44427</v>
      </c>
      <c r="F130" s="77" t="s">
        <v>4470</v>
      </c>
      <c r="G130" s="13">
        <v>44429</v>
      </c>
      <c r="H130" s="78" t="s">
        <v>4471</v>
      </c>
      <c r="I130" s="15">
        <v>72</v>
      </c>
      <c r="J130" s="15">
        <v>72</v>
      </c>
      <c r="K130" s="15">
        <v>29</v>
      </c>
      <c r="L130" s="15">
        <v>12</v>
      </c>
      <c r="M130" s="84">
        <v>37.584000000000003</v>
      </c>
      <c r="N130" s="73">
        <v>38</v>
      </c>
      <c r="O130" s="64">
        <v>3000</v>
      </c>
      <c r="P130" s="65">
        <f>Table2245236891011121314151617181920212224234567891011121314151617181920212223252627282930313233343536[[#This Row],[PEMBULATAN]]*O130</f>
        <v>114000</v>
      </c>
    </row>
    <row r="131" spans="1:16" ht="42" customHeight="1" x14ac:dyDescent="0.2">
      <c r="A131" s="94"/>
      <c r="B131" s="76"/>
      <c r="C131" s="90" t="s">
        <v>4751</v>
      </c>
      <c r="D131" s="79" t="s">
        <v>198</v>
      </c>
      <c r="E131" s="13">
        <v>44427</v>
      </c>
      <c r="F131" s="77" t="s">
        <v>4470</v>
      </c>
      <c r="G131" s="13">
        <v>44429</v>
      </c>
      <c r="H131" s="78" t="s">
        <v>4471</v>
      </c>
      <c r="I131" s="15">
        <v>79</v>
      </c>
      <c r="J131" s="15">
        <v>65</v>
      </c>
      <c r="K131" s="15">
        <v>20</v>
      </c>
      <c r="L131" s="15">
        <v>7</v>
      </c>
      <c r="M131" s="84">
        <v>25.675000000000001</v>
      </c>
      <c r="N131" s="73">
        <v>26</v>
      </c>
      <c r="O131" s="64">
        <v>3000</v>
      </c>
      <c r="P131" s="65">
        <f>Table2245236891011121314151617181920212224234567891011121314151617181920212223252627282930313233343536[[#This Row],[PEMBULATAN]]*O131</f>
        <v>78000</v>
      </c>
    </row>
    <row r="132" spans="1:16" ht="42" customHeight="1" x14ac:dyDescent="0.2">
      <c r="A132" s="94"/>
      <c r="B132" s="76"/>
      <c r="C132" s="90" t="s">
        <v>4752</v>
      </c>
      <c r="D132" s="79" t="s">
        <v>198</v>
      </c>
      <c r="E132" s="13">
        <v>44427</v>
      </c>
      <c r="F132" s="77" t="s">
        <v>4470</v>
      </c>
      <c r="G132" s="13">
        <v>44429</v>
      </c>
      <c r="H132" s="78" t="s">
        <v>4471</v>
      </c>
      <c r="I132" s="15">
        <v>59</v>
      </c>
      <c r="J132" s="15">
        <v>63</v>
      </c>
      <c r="K132" s="15">
        <v>26</v>
      </c>
      <c r="L132" s="15">
        <v>9</v>
      </c>
      <c r="M132" s="84">
        <v>24.160499999999999</v>
      </c>
      <c r="N132" s="73">
        <v>24</v>
      </c>
      <c r="O132" s="64">
        <v>3000</v>
      </c>
      <c r="P132" s="65">
        <f>Table2245236891011121314151617181920212224234567891011121314151617181920212223252627282930313233343536[[#This Row],[PEMBULATAN]]*O132</f>
        <v>72000</v>
      </c>
    </row>
    <row r="133" spans="1:16" ht="42" customHeight="1" x14ac:dyDescent="0.2">
      <c r="A133" s="94"/>
      <c r="B133" s="76"/>
      <c r="C133" s="90" t="s">
        <v>4753</v>
      </c>
      <c r="D133" s="79" t="s">
        <v>198</v>
      </c>
      <c r="E133" s="13">
        <v>44427</v>
      </c>
      <c r="F133" s="77" t="s">
        <v>4470</v>
      </c>
      <c r="G133" s="13">
        <v>44429</v>
      </c>
      <c r="H133" s="78" t="s">
        <v>4471</v>
      </c>
      <c r="I133" s="15">
        <v>70</v>
      </c>
      <c r="J133" s="15">
        <v>60</v>
      </c>
      <c r="K133" s="15">
        <v>28</v>
      </c>
      <c r="L133" s="15">
        <v>9</v>
      </c>
      <c r="M133" s="84">
        <v>29.4</v>
      </c>
      <c r="N133" s="73">
        <v>30</v>
      </c>
      <c r="O133" s="64">
        <v>3000</v>
      </c>
      <c r="P133" s="65">
        <f>Table2245236891011121314151617181920212224234567891011121314151617181920212223252627282930313233343536[[#This Row],[PEMBULATAN]]*O133</f>
        <v>90000</v>
      </c>
    </row>
    <row r="134" spans="1:16" ht="42" customHeight="1" x14ac:dyDescent="0.2">
      <c r="A134" s="94"/>
      <c r="B134" s="76"/>
      <c r="C134" s="90" t="s">
        <v>4754</v>
      </c>
      <c r="D134" s="79" t="s">
        <v>198</v>
      </c>
      <c r="E134" s="13">
        <v>44427</v>
      </c>
      <c r="F134" s="77" t="s">
        <v>4470</v>
      </c>
      <c r="G134" s="13">
        <v>44429</v>
      </c>
      <c r="H134" s="78" t="s">
        <v>4471</v>
      </c>
      <c r="I134" s="15">
        <v>105</v>
      </c>
      <c r="J134" s="15">
        <v>56</v>
      </c>
      <c r="K134" s="15">
        <v>44</v>
      </c>
      <c r="L134" s="15">
        <v>12</v>
      </c>
      <c r="M134" s="84">
        <v>64.680000000000007</v>
      </c>
      <c r="N134" s="73">
        <v>65</v>
      </c>
      <c r="O134" s="64">
        <v>3000</v>
      </c>
      <c r="P134" s="65">
        <f>Table2245236891011121314151617181920212224234567891011121314151617181920212223252627282930313233343536[[#This Row],[PEMBULATAN]]*O134</f>
        <v>195000</v>
      </c>
    </row>
    <row r="135" spans="1:16" ht="42" customHeight="1" x14ac:dyDescent="0.2">
      <c r="A135" s="94"/>
      <c r="B135" s="76"/>
      <c r="C135" s="90" t="s">
        <v>4755</v>
      </c>
      <c r="D135" s="79" t="s">
        <v>198</v>
      </c>
      <c r="E135" s="13">
        <v>44427</v>
      </c>
      <c r="F135" s="77" t="s">
        <v>4470</v>
      </c>
      <c r="G135" s="13">
        <v>44429</v>
      </c>
      <c r="H135" s="78" t="s">
        <v>4471</v>
      </c>
      <c r="I135" s="15">
        <v>67</v>
      </c>
      <c r="J135" s="15">
        <v>70</v>
      </c>
      <c r="K135" s="15">
        <v>20</v>
      </c>
      <c r="L135" s="15">
        <v>5</v>
      </c>
      <c r="M135" s="84">
        <v>23.45</v>
      </c>
      <c r="N135" s="73">
        <v>24</v>
      </c>
      <c r="O135" s="64">
        <v>3000</v>
      </c>
      <c r="P135" s="65">
        <f>Table2245236891011121314151617181920212224234567891011121314151617181920212223252627282930313233343536[[#This Row],[PEMBULATAN]]*O135</f>
        <v>72000</v>
      </c>
    </row>
    <row r="136" spans="1:16" ht="42" customHeight="1" x14ac:dyDescent="0.2">
      <c r="A136" s="123"/>
      <c r="B136" s="92"/>
      <c r="C136" s="90" t="s">
        <v>4756</v>
      </c>
      <c r="D136" s="79" t="s">
        <v>198</v>
      </c>
      <c r="E136" s="13">
        <v>44427</v>
      </c>
      <c r="F136" s="77" t="s">
        <v>4470</v>
      </c>
      <c r="G136" s="13">
        <v>44429</v>
      </c>
      <c r="H136" s="78" t="s">
        <v>4471</v>
      </c>
      <c r="I136" s="15">
        <v>100</v>
      </c>
      <c r="J136" s="15">
        <v>70</v>
      </c>
      <c r="K136" s="15">
        <v>27</v>
      </c>
      <c r="L136" s="15">
        <v>18</v>
      </c>
      <c r="M136" s="84">
        <v>47.25</v>
      </c>
      <c r="N136" s="73">
        <v>47</v>
      </c>
      <c r="O136" s="64">
        <v>3000</v>
      </c>
      <c r="P136" s="65">
        <f>Table2245236891011121314151617181920212224234567891011121314151617181920212223252627282930313233343536[[#This Row],[PEMBULATAN]]*O136</f>
        <v>141000</v>
      </c>
    </row>
    <row r="137" spans="1:16" ht="42" customHeight="1" x14ac:dyDescent="0.2">
      <c r="A137" s="94"/>
      <c r="B137" s="76"/>
      <c r="C137" s="113" t="s">
        <v>4757</v>
      </c>
      <c r="D137" s="114" t="s">
        <v>198</v>
      </c>
      <c r="E137" s="115">
        <v>44427</v>
      </c>
      <c r="F137" s="116" t="s">
        <v>4470</v>
      </c>
      <c r="G137" s="115">
        <v>44429</v>
      </c>
      <c r="H137" s="117" t="s">
        <v>4471</v>
      </c>
      <c r="I137" s="118">
        <v>65</v>
      </c>
      <c r="J137" s="118">
        <v>69</v>
      </c>
      <c r="K137" s="118">
        <v>17</v>
      </c>
      <c r="L137" s="118">
        <v>6</v>
      </c>
      <c r="M137" s="119">
        <v>19.061250000000001</v>
      </c>
      <c r="N137" s="120">
        <v>19</v>
      </c>
      <c r="O137" s="121">
        <v>3000</v>
      </c>
      <c r="P137" s="122">
        <f>Table2245236891011121314151617181920212224234567891011121314151617181920212223252627282930313233343536[[#This Row],[PEMBULATAN]]*O137</f>
        <v>57000</v>
      </c>
    </row>
    <row r="138" spans="1:16" ht="42" customHeight="1" x14ac:dyDescent="0.2">
      <c r="A138" s="94"/>
      <c r="B138" s="76"/>
      <c r="C138" s="90" t="s">
        <v>4758</v>
      </c>
      <c r="D138" s="79" t="s">
        <v>198</v>
      </c>
      <c r="E138" s="13">
        <v>44427</v>
      </c>
      <c r="F138" s="77" t="s">
        <v>4470</v>
      </c>
      <c r="G138" s="13">
        <v>44429</v>
      </c>
      <c r="H138" s="78" t="s">
        <v>4471</v>
      </c>
      <c r="I138" s="15">
        <v>100</v>
      </c>
      <c r="J138" s="15">
        <v>65</v>
      </c>
      <c r="K138" s="15">
        <v>27</v>
      </c>
      <c r="L138" s="15">
        <v>22</v>
      </c>
      <c r="M138" s="84">
        <v>43.875</v>
      </c>
      <c r="N138" s="73">
        <v>44</v>
      </c>
      <c r="O138" s="64">
        <v>3000</v>
      </c>
      <c r="P138" s="65">
        <f>Table2245236891011121314151617181920212224234567891011121314151617181920212223252627282930313233343536[[#This Row],[PEMBULATAN]]*O138</f>
        <v>132000</v>
      </c>
    </row>
    <row r="139" spans="1:16" ht="42" customHeight="1" x14ac:dyDescent="0.2">
      <c r="A139" s="94"/>
      <c r="B139" s="76"/>
      <c r="C139" s="90" t="s">
        <v>4759</v>
      </c>
      <c r="D139" s="79" t="s">
        <v>198</v>
      </c>
      <c r="E139" s="13">
        <v>44427</v>
      </c>
      <c r="F139" s="77" t="s">
        <v>4470</v>
      </c>
      <c r="G139" s="13">
        <v>44429</v>
      </c>
      <c r="H139" s="78" t="s">
        <v>4471</v>
      </c>
      <c r="I139" s="15">
        <v>87</v>
      </c>
      <c r="J139" s="15">
        <v>55</v>
      </c>
      <c r="K139" s="15">
        <v>30</v>
      </c>
      <c r="L139" s="15">
        <v>9</v>
      </c>
      <c r="M139" s="84">
        <v>35.887500000000003</v>
      </c>
      <c r="N139" s="73">
        <v>36</v>
      </c>
      <c r="O139" s="64">
        <v>3000</v>
      </c>
      <c r="P139" s="65">
        <f>Table2245236891011121314151617181920212224234567891011121314151617181920212223252627282930313233343536[[#This Row],[PEMBULATAN]]*O139</f>
        <v>108000</v>
      </c>
    </row>
    <row r="140" spans="1:16" ht="42" customHeight="1" x14ac:dyDescent="0.2">
      <c r="A140" s="94"/>
      <c r="B140" s="76"/>
      <c r="C140" s="90" t="s">
        <v>4760</v>
      </c>
      <c r="D140" s="79" t="s">
        <v>198</v>
      </c>
      <c r="E140" s="13">
        <v>44427</v>
      </c>
      <c r="F140" s="77" t="s">
        <v>4470</v>
      </c>
      <c r="G140" s="13">
        <v>44429</v>
      </c>
      <c r="H140" s="78" t="s">
        <v>4471</v>
      </c>
      <c r="I140" s="15">
        <v>73</v>
      </c>
      <c r="J140" s="15">
        <v>52</v>
      </c>
      <c r="K140" s="15">
        <v>29</v>
      </c>
      <c r="L140" s="15">
        <v>19</v>
      </c>
      <c r="M140" s="84">
        <v>27.521000000000001</v>
      </c>
      <c r="N140" s="73">
        <v>28</v>
      </c>
      <c r="O140" s="64">
        <v>3000</v>
      </c>
      <c r="P140" s="65">
        <f>Table2245236891011121314151617181920212224234567891011121314151617181920212223252627282930313233343536[[#This Row],[PEMBULATAN]]*O140</f>
        <v>84000</v>
      </c>
    </row>
    <row r="141" spans="1:16" ht="42" customHeight="1" x14ac:dyDescent="0.2">
      <c r="A141" s="94"/>
      <c r="B141" s="76"/>
      <c r="C141" s="90" t="s">
        <v>4761</v>
      </c>
      <c r="D141" s="79" t="s">
        <v>198</v>
      </c>
      <c r="E141" s="13">
        <v>44427</v>
      </c>
      <c r="F141" s="77" t="s">
        <v>4470</v>
      </c>
      <c r="G141" s="13">
        <v>44429</v>
      </c>
      <c r="H141" s="78" t="s">
        <v>4471</v>
      </c>
      <c r="I141" s="15">
        <v>62</v>
      </c>
      <c r="J141" s="15">
        <v>63</v>
      </c>
      <c r="K141" s="15">
        <v>35</v>
      </c>
      <c r="L141" s="15">
        <v>10</v>
      </c>
      <c r="M141" s="84">
        <v>34.177500000000002</v>
      </c>
      <c r="N141" s="73">
        <v>34</v>
      </c>
      <c r="O141" s="64">
        <v>3000</v>
      </c>
      <c r="P141" s="65">
        <f>Table2245236891011121314151617181920212224234567891011121314151617181920212223252627282930313233343536[[#This Row],[PEMBULATAN]]*O141</f>
        <v>102000</v>
      </c>
    </row>
    <row r="142" spans="1:16" ht="42" customHeight="1" x14ac:dyDescent="0.2">
      <c r="A142" s="94"/>
      <c r="B142" s="76"/>
      <c r="C142" s="90" t="s">
        <v>4762</v>
      </c>
      <c r="D142" s="79" t="s">
        <v>198</v>
      </c>
      <c r="E142" s="13">
        <v>44427</v>
      </c>
      <c r="F142" s="77" t="s">
        <v>4470</v>
      </c>
      <c r="G142" s="13">
        <v>44429</v>
      </c>
      <c r="H142" s="78" t="s">
        <v>4471</v>
      </c>
      <c r="I142" s="15">
        <v>58</v>
      </c>
      <c r="J142" s="15">
        <v>36</v>
      </c>
      <c r="K142" s="15">
        <v>20</v>
      </c>
      <c r="L142" s="15">
        <v>6</v>
      </c>
      <c r="M142" s="84">
        <v>10.44</v>
      </c>
      <c r="N142" s="73">
        <v>11</v>
      </c>
      <c r="O142" s="64">
        <v>3000</v>
      </c>
      <c r="P142" s="65">
        <f>Table2245236891011121314151617181920212224234567891011121314151617181920212223252627282930313233343536[[#This Row],[PEMBULATAN]]*O142</f>
        <v>33000</v>
      </c>
    </row>
    <row r="143" spans="1:16" ht="42" customHeight="1" x14ac:dyDescent="0.2">
      <c r="A143" s="94"/>
      <c r="B143" s="76"/>
      <c r="C143" s="90" t="s">
        <v>4763</v>
      </c>
      <c r="D143" s="79" t="s">
        <v>198</v>
      </c>
      <c r="E143" s="13">
        <v>44427</v>
      </c>
      <c r="F143" s="77" t="s">
        <v>4470</v>
      </c>
      <c r="G143" s="13">
        <v>44429</v>
      </c>
      <c r="H143" s="78" t="s">
        <v>4471</v>
      </c>
      <c r="I143" s="15">
        <v>92</v>
      </c>
      <c r="J143" s="15">
        <v>65</v>
      </c>
      <c r="K143" s="15">
        <v>32</v>
      </c>
      <c r="L143" s="15">
        <v>9</v>
      </c>
      <c r="M143" s="84">
        <v>47.84</v>
      </c>
      <c r="N143" s="73">
        <v>48</v>
      </c>
      <c r="O143" s="64">
        <v>3000</v>
      </c>
      <c r="P143" s="65">
        <f>Table2245236891011121314151617181920212224234567891011121314151617181920212223252627282930313233343536[[#This Row],[PEMBULATAN]]*O143</f>
        <v>144000</v>
      </c>
    </row>
    <row r="144" spans="1:16" ht="42" customHeight="1" x14ac:dyDescent="0.2">
      <c r="A144" s="94"/>
      <c r="B144" s="76"/>
      <c r="C144" s="90" t="s">
        <v>4764</v>
      </c>
      <c r="D144" s="79" t="s">
        <v>198</v>
      </c>
      <c r="E144" s="13">
        <v>44427</v>
      </c>
      <c r="F144" s="77" t="s">
        <v>4470</v>
      </c>
      <c r="G144" s="13">
        <v>44429</v>
      </c>
      <c r="H144" s="78" t="s">
        <v>4471</v>
      </c>
      <c r="I144" s="15">
        <v>102</v>
      </c>
      <c r="J144" s="15">
        <v>57</v>
      </c>
      <c r="K144" s="15">
        <v>40</v>
      </c>
      <c r="L144" s="15">
        <v>12</v>
      </c>
      <c r="M144" s="84">
        <v>58.14</v>
      </c>
      <c r="N144" s="73">
        <v>58</v>
      </c>
      <c r="O144" s="64">
        <v>3000</v>
      </c>
      <c r="P144" s="65">
        <f>Table2245236891011121314151617181920212224234567891011121314151617181920212223252627282930313233343536[[#This Row],[PEMBULATAN]]*O144</f>
        <v>174000</v>
      </c>
    </row>
    <row r="145" spans="1:16" ht="42" customHeight="1" x14ac:dyDescent="0.2">
      <c r="A145" s="94"/>
      <c r="B145" s="76"/>
      <c r="C145" s="90" t="s">
        <v>4765</v>
      </c>
      <c r="D145" s="79" t="s">
        <v>198</v>
      </c>
      <c r="E145" s="13">
        <v>44427</v>
      </c>
      <c r="F145" s="77" t="s">
        <v>4470</v>
      </c>
      <c r="G145" s="13">
        <v>44429</v>
      </c>
      <c r="H145" s="78" t="s">
        <v>4471</v>
      </c>
      <c r="I145" s="15">
        <v>67</v>
      </c>
      <c r="J145" s="15">
        <v>58</v>
      </c>
      <c r="K145" s="15">
        <v>28</v>
      </c>
      <c r="L145" s="15">
        <v>8</v>
      </c>
      <c r="M145" s="84">
        <v>27.202000000000002</v>
      </c>
      <c r="N145" s="73">
        <v>27</v>
      </c>
      <c r="O145" s="64">
        <v>3000</v>
      </c>
      <c r="P145" s="65">
        <f>Table2245236891011121314151617181920212224234567891011121314151617181920212223252627282930313233343536[[#This Row],[PEMBULATAN]]*O145</f>
        <v>81000</v>
      </c>
    </row>
    <row r="146" spans="1:16" ht="42" customHeight="1" x14ac:dyDescent="0.2">
      <c r="A146" s="94"/>
      <c r="B146" s="76"/>
      <c r="C146" s="90" t="s">
        <v>4766</v>
      </c>
      <c r="D146" s="79" t="s">
        <v>198</v>
      </c>
      <c r="E146" s="13">
        <v>44427</v>
      </c>
      <c r="F146" s="77" t="s">
        <v>4470</v>
      </c>
      <c r="G146" s="13">
        <v>44429</v>
      </c>
      <c r="H146" s="78" t="s">
        <v>4471</v>
      </c>
      <c r="I146" s="15">
        <v>96</v>
      </c>
      <c r="J146" s="15">
        <v>72</v>
      </c>
      <c r="K146" s="15">
        <v>31</v>
      </c>
      <c r="L146" s="15">
        <v>13</v>
      </c>
      <c r="M146" s="84">
        <v>53.567999999999998</v>
      </c>
      <c r="N146" s="73">
        <v>54</v>
      </c>
      <c r="O146" s="64">
        <v>3000</v>
      </c>
      <c r="P146" s="65">
        <f>Table2245236891011121314151617181920212224234567891011121314151617181920212223252627282930313233343536[[#This Row],[PEMBULATAN]]*O146</f>
        <v>162000</v>
      </c>
    </row>
    <row r="147" spans="1:16" ht="42" customHeight="1" x14ac:dyDescent="0.2">
      <c r="A147" s="94"/>
      <c r="B147" s="76"/>
      <c r="C147" s="90" t="s">
        <v>4767</v>
      </c>
      <c r="D147" s="79" t="s">
        <v>198</v>
      </c>
      <c r="E147" s="13">
        <v>44427</v>
      </c>
      <c r="F147" s="77" t="s">
        <v>4470</v>
      </c>
      <c r="G147" s="13">
        <v>44429</v>
      </c>
      <c r="H147" s="78" t="s">
        <v>4471</v>
      </c>
      <c r="I147" s="15">
        <v>20</v>
      </c>
      <c r="J147" s="15">
        <v>24</v>
      </c>
      <c r="K147" s="15">
        <v>12</v>
      </c>
      <c r="L147" s="15">
        <v>5</v>
      </c>
      <c r="M147" s="84">
        <v>1.44</v>
      </c>
      <c r="N147" s="73">
        <v>5</v>
      </c>
      <c r="O147" s="64">
        <v>3000</v>
      </c>
      <c r="P147" s="65">
        <f>Table2245236891011121314151617181920212224234567891011121314151617181920212223252627282930313233343536[[#This Row],[PEMBULATAN]]*O147</f>
        <v>15000</v>
      </c>
    </row>
    <row r="148" spans="1:16" ht="42" customHeight="1" x14ac:dyDescent="0.2">
      <c r="A148" s="94"/>
      <c r="B148" s="76"/>
      <c r="C148" s="90" t="s">
        <v>4768</v>
      </c>
      <c r="D148" s="79" t="s">
        <v>198</v>
      </c>
      <c r="E148" s="13">
        <v>44427</v>
      </c>
      <c r="F148" s="77" t="s">
        <v>4470</v>
      </c>
      <c r="G148" s="13">
        <v>44429</v>
      </c>
      <c r="H148" s="78" t="s">
        <v>4471</v>
      </c>
      <c r="I148" s="15">
        <v>100</v>
      </c>
      <c r="J148" s="15">
        <v>60</v>
      </c>
      <c r="K148" s="15">
        <v>28</v>
      </c>
      <c r="L148" s="15">
        <v>10</v>
      </c>
      <c r="M148" s="84">
        <v>42</v>
      </c>
      <c r="N148" s="73">
        <v>42</v>
      </c>
      <c r="O148" s="64">
        <v>3000</v>
      </c>
      <c r="P148" s="65">
        <f>Table2245236891011121314151617181920212224234567891011121314151617181920212223252627282930313233343536[[#This Row],[PEMBULATAN]]*O148</f>
        <v>126000</v>
      </c>
    </row>
    <row r="149" spans="1:16" ht="42" customHeight="1" x14ac:dyDescent="0.2">
      <c r="A149" s="94"/>
      <c r="B149" s="76"/>
      <c r="C149" s="90" t="s">
        <v>4769</v>
      </c>
      <c r="D149" s="79" t="s">
        <v>198</v>
      </c>
      <c r="E149" s="13">
        <v>44427</v>
      </c>
      <c r="F149" s="77" t="s">
        <v>4470</v>
      </c>
      <c r="G149" s="13">
        <v>44429</v>
      </c>
      <c r="H149" s="78" t="s">
        <v>4471</v>
      </c>
      <c r="I149" s="15">
        <v>95</v>
      </c>
      <c r="J149" s="15">
        <v>66</v>
      </c>
      <c r="K149" s="15">
        <v>20</v>
      </c>
      <c r="L149" s="15">
        <v>18</v>
      </c>
      <c r="M149" s="84">
        <v>31.35</v>
      </c>
      <c r="N149" s="73">
        <v>32</v>
      </c>
      <c r="O149" s="64">
        <v>3000</v>
      </c>
      <c r="P149" s="65">
        <f>Table2245236891011121314151617181920212224234567891011121314151617181920212223252627282930313233343536[[#This Row],[PEMBULATAN]]*O149</f>
        <v>96000</v>
      </c>
    </row>
    <row r="150" spans="1:16" ht="42" customHeight="1" x14ac:dyDescent="0.2">
      <c r="A150" s="94"/>
      <c r="B150" s="76"/>
      <c r="C150" s="90" t="s">
        <v>4770</v>
      </c>
      <c r="D150" s="79" t="s">
        <v>198</v>
      </c>
      <c r="E150" s="13">
        <v>44427</v>
      </c>
      <c r="F150" s="77" t="s">
        <v>4470</v>
      </c>
      <c r="G150" s="13">
        <v>44429</v>
      </c>
      <c r="H150" s="78" t="s">
        <v>4471</v>
      </c>
      <c r="I150" s="15">
        <v>92</v>
      </c>
      <c r="J150" s="15">
        <v>58</v>
      </c>
      <c r="K150" s="15">
        <v>12</v>
      </c>
      <c r="L150" s="15">
        <v>10</v>
      </c>
      <c r="M150" s="84">
        <v>16.007999999999999</v>
      </c>
      <c r="N150" s="73">
        <v>16</v>
      </c>
      <c r="O150" s="64">
        <v>3000</v>
      </c>
      <c r="P150" s="65">
        <f>Table2245236891011121314151617181920212224234567891011121314151617181920212223252627282930313233343536[[#This Row],[PEMBULATAN]]*O150</f>
        <v>48000</v>
      </c>
    </row>
    <row r="151" spans="1:16" ht="42" customHeight="1" x14ac:dyDescent="0.2">
      <c r="A151" s="123"/>
      <c r="B151" s="92"/>
      <c r="C151" s="90" t="s">
        <v>4771</v>
      </c>
      <c r="D151" s="79" t="s">
        <v>198</v>
      </c>
      <c r="E151" s="13">
        <v>44427</v>
      </c>
      <c r="F151" s="77" t="s">
        <v>4470</v>
      </c>
      <c r="G151" s="13">
        <v>44429</v>
      </c>
      <c r="H151" s="78" t="s">
        <v>4471</v>
      </c>
      <c r="I151" s="15">
        <v>95</v>
      </c>
      <c r="J151" s="15">
        <v>62</v>
      </c>
      <c r="K151" s="15">
        <v>21</v>
      </c>
      <c r="L151" s="15">
        <v>16</v>
      </c>
      <c r="M151" s="84">
        <v>30.922499999999999</v>
      </c>
      <c r="N151" s="73">
        <v>31</v>
      </c>
      <c r="O151" s="64">
        <v>3000</v>
      </c>
      <c r="P151" s="65">
        <f>Table2245236891011121314151617181920212224234567891011121314151617181920212223252627282930313233343536[[#This Row],[PEMBULATAN]]*O151</f>
        <v>93000</v>
      </c>
    </row>
    <row r="152" spans="1:16" ht="42" customHeight="1" x14ac:dyDescent="0.2">
      <c r="A152" s="94"/>
      <c r="B152" s="76"/>
      <c r="C152" s="113" t="s">
        <v>4772</v>
      </c>
      <c r="D152" s="114" t="s">
        <v>198</v>
      </c>
      <c r="E152" s="115">
        <v>44427</v>
      </c>
      <c r="F152" s="116" t="s">
        <v>4470</v>
      </c>
      <c r="G152" s="115">
        <v>44429</v>
      </c>
      <c r="H152" s="117" t="s">
        <v>4471</v>
      </c>
      <c r="I152" s="118">
        <v>90</v>
      </c>
      <c r="J152" s="118">
        <v>65</v>
      </c>
      <c r="K152" s="118">
        <v>29</v>
      </c>
      <c r="L152" s="118">
        <v>19</v>
      </c>
      <c r="M152" s="119">
        <v>42.412500000000001</v>
      </c>
      <c r="N152" s="120">
        <v>42</v>
      </c>
      <c r="O152" s="121">
        <v>3000</v>
      </c>
      <c r="P152" s="122">
        <f>Table2245236891011121314151617181920212224234567891011121314151617181920212223252627282930313233343536[[#This Row],[PEMBULATAN]]*O152</f>
        <v>126000</v>
      </c>
    </row>
    <row r="153" spans="1:16" ht="42" customHeight="1" x14ac:dyDescent="0.2">
      <c r="A153" s="94"/>
      <c r="B153" s="76"/>
      <c r="C153" s="90" t="s">
        <v>4773</v>
      </c>
      <c r="D153" s="79" t="s">
        <v>198</v>
      </c>
      <c r="E153" s="13">
        <v>44427</v>
      </c>
      <c r="F153" s="77" t="s">
        <v>4470</v>
      </c>
      <c r="G153" s="13">
        <v>44429</v>
      </c>
      <c r="H153" s="78" t="s">
        <v>4471</v>
      </c>
      <c r="I153" s="15">
        <v>75</v>
      </c>
      <c r="J153" s="15">
        <v>58</v>
      </c>
      <c r="K153" s="15">
        <v>24</v>
      </c>
      <c r="L153" s="15">
        <v>8</v>
      </c>
      <c r="M153" s="84">
        <v>26.1</v>
      </c>
      <c r="N153" s="73">
        <v>26</v>
      </c>
      <c r="O153" s="64">
        <v>3000</v>
      </c>
      <c r="P153" s="65">
        <f>Table2245236891011121314151617181920212224234567891011121314151617181920212223252627282930313233343536[[#This Row],[PEMBULATAN]]*O153</f>
        <v>78000</v>
      </c>
    </row>
    <row r="154" spans="1:16" ht="42" customHeight="1" x14ac:dyDescent="0.2">
      <c r="A154" s="94"/>
      <c r="B154" s="76"/>
      <c r="C154" s="90" t="s">
        <v>4774</v>
      </c>
      <c r="D154" s="79" t="s">
        <v>198</v>
      </c>
      <c r="E154" s="13">
        <v>44427</v>
      </c>
      <c r="F154" s="77" t="s">
        <v>4470</v>
      </c>
      <c r="G154" s="13">
        <v>44429</v>
      </c>
      <c r="H154" s="78" t="s">
        <v>4471</v>
      </c>
      <c r="I154" s="15">
        <v>54</v>
      </c>
      <c r="J154" s="15">
        <v>49</v>
      </c>
      <c r="K154" s="15">
        <v>23</v>
      </c>
      <c r="L154" s="15">
        <v>7</v>
      </c>
      <c r="M154" s="84">
        <v>15.214499999999999</v>
      </c>
      <c r="N154" s="73">
        <v>15</v>
      </c>
      <c r="O154" s="64">
        <v>3000</v>
      </c>
      <c r="P154" s="65">
        <f>Table2245236891011121314151617181920212224234567891011121314151617181920212223252627282930313233343536[[#This Row],[PEMBULATAN]]*O154</f>
        <v>45000</v>
      </c>
    </row>
    <row r="155" spans="1:16" ht="42" customHeight="1" x14ac:dyDescent="0.2">
      <c r="A155" s="94"/>
      <c r="B155" s="76"/>
      <c r="C155" s="90" t="s">
        <v>4775</v>
      </c>
      <c r="D155" s="79" t="s">
        <v>198</v>
      </c>
      <c r="E155" s="13">
        <v>44427</v>
      </c>
      <c r="F155" s="77" t="s">
        <v>4470</v>
      </c>
      <c r="G155" s="13">
        <v>44429</v>
      </c>
      <c r="H155" s="78" t="s">
        <v>4471</v>
      </c>
      <c r="I155" s="15">
        <v>54</v>
      </c>
      <c r="J155" s="15">
        <v>62</v>
      </c>
      <c r="K155" s="15">
        <v>27</v>
      </c>
      <c r="L155" s="15">
        <v>8</v>
      </c>
      <c r="M155" s="84">
        <v>22.599</v>
      </c>
      <c r="N155" s="73">
        <v>23</v>
      </c>
      <c r="O155" s="64">
        <v>3000</v>
      </c>
      <c r="P155" s="65">
        <f>Table2245236891011121314151617181920212224234567891011121314151617181920212223252627282930313233343536[[#This Row],[PEMBULATAN]]*O155</f>
        <v>69000</v>
      </c>
    </row>
    <row r="156" spans="1:16" ht="42" customHeight="1" x14ac:dyDescent="0.2">
      <c r="A156" s="94"/>
      <c r="B156" s="76"/>
      <c r="C156" s="90" t="s">
        <v>4776</v>
      </c>
      <c r="D156" s="79" t="s">
        <v>198</v>
      </c>
      <c r="E156" s="13">
        <v>44427</v>
      </c>
      <c r="F156" s="77" t="s">
        <v>4470</v>
      </c>
      <c r="G156" s="13">
        <v>44429</v>
      </c>
      <c r="H156" s="78" t="s">
        <v>4471</v>
      </c>
      <c r="I156" s="15">
        <v>68</v>
      </c>
      <c r="J156" s="15">
        <v>52</v>
      </c>
      <c r="K156" s="15">
        <v>24</v>
      </c>
      <c r="L156" s="15">
        <v>11</v>
      </c>
      <c r="M156" s="84">
        <v>21.216000000000001</v>
      </c>
      <c r="N156" s="73">
        <v>21</v>
      </c>
      <c r="O156" s="64">
        <v>3000</v>
      </c>
      <c r="P156" s="65">
        <f>Table2245236891011121314151617181920212224234567891011121314151617181920212223252627282930313233343536[[#This Row],[PEMBULATAN]]*O156</f>
        <v>63000</v>
      </c>
    </row>
    <row r="157" spans="1:16" ht="42" customHeight="1" x14ac:dyDescent="0.2">
      <c r="A157" s="94"/>
      <c r="B157" s="76"/>
      <c r="C157" s="90" t="s">
        <v>4777</v>
      </c>
      <c r="D157" s="79" t="s">
        <v>198</v>
      </c>
      <c r="E157" s="13">
        <v>44427</v>
      </c>
      <c r="F157" s="77" t="s">
        <v>4470</v>
      </c>
      <c r="G157" s="13">
        <v>44429</v>
      </c>
      <c r="H157" s="78" t="s">
        <v>4471</v>
      </c>
      <c r="I157" s="15">
        <v>56</v>
      </c>
      <c r="J157" s="15">
        <v>64</v>
      </c>
      <c r="K157" s="15">
        <v>21</v>
      </c>
      <c r="L157" s="15">
        <v>11</v>
      </c>
      <c r="M157" s="84">
        <v>18.815999999999999</v>
      </c>
      <c r="N157" s="73">
        <v>19</v>
      </c>
      <c r="O157" s="64">
        <v>3000</v>
      </c>
      <c r="P157" s="65">
        <f>Table2245236891011121314151617181920212224234567891011121314151617181920212223252627282930313233343536[[#This Row],[PEMBULATAN]]*O157</f>
        <v>57000</v>
      </c>
    </row>
    <row r="158" spans="1:16" ht="42" customHeight="1" x14ac:dyDescent="0.2">
      <c r="A158" s="94"/>
      <c r="B158" s="76"/>
      <c r="C158" s="90" t="s">
        <v>4778</v>
      </c>
      <c r="D158" s="79" t="s">
        <v>198</v>
      </c>
      <c r="E158" s="13">
        <v>44427</v>
      </c>
      <c r="F158" s="77" t="s">
        <v>4470</v>
      </c>
      <c r="G158" s="13">
        <v>44429</v>
      </c>
      <c r="H158" s="78" t="s">
        <v>4471</v>
      </c>
      <c r="I158" s="15">
        <v>73</v>
      </c>
      <c r="J158" s="15">
        <v>58</v>
      </c>
      <c r="K158" s="15">
        <v>33</v>
      </c>
      <c r="L158" s="15">
        <v>9</v>
      </c>
      <c r="M158" s="84">
        <v>34.930500000000002</v>
      </c>
      <c r="N158" s="73">
        <v>35</v>
      </c>
      <c r="O158" s="64">
        <v>3000</v>
      </c>
      <c r="P158" s="65">
        <f>Table2245236891011121314151617181920212224234567891011121314151617181920212223252627282930313233343536[[#This Row],[PEMBULATAN]]*O158</f>
        <v>105000</v>
      </c>
    </row>
    <row r="159" spans="1:16" ht="42" customHeight="1" x14ac:dyDescent="0.2">
      <c r="A159" s="94"/>
      <c r="B159" s="76"/>
      <c r="C159" s="90" t="s">
        <v>4779</v>
      </c>
      <c r="D159" s="79" t="s">
        <v>198</v>
      </c>
      <c r="E159" s="13">
        <v>44427</v>
      </c>
      <c r="F159" s="77" t="s">
        <v>4470</v>
      </c>
      <c r="G159" s="13">
        <v>44429</v>
      </c>
      <c r="H159" s="78" t="s">
        <v>4471</v>
      </c>
      <c r="I159" s="15">
        <v>106</v>
      </c>
      <c r="J159" s="15">
        <v>71</v>
      </c>
      <c r="K159" s="15">
        <v>33</v>
      </c>
      <c r="L159" s="15">
        <v>24</v>
      </c>
      <c r="M159" s="84">
        <v>62.089500000000001</v>
      </c>
      <c r="N159" s="73">
        <v>62</v>
      </c>
      <c r="O159" s="64">
        <v>3000</v>
      </c>
      <c r="P159" s="65">
        <f>Table2245236891011121314151617181920212224234567891011121314151617181920212223252627282930313233343536[[#This Row],[PEMBULATAN]]*O159</f>
        <v>186000</v>
      </c>
    </row>
    <row r="160" spans="1:16" ht="42" customHeight="1" x14ac:dyDescent="0.2">
      <c r="A160" s="94"/>
      <c r="B160" s="76"/>
      <c r="C160" s="90" t="s">
        <v>4780</v>
      </c>
      <c r="D160" s="79" t="s">
        <v>198</v>
      </c>
      <c r="E160" s="13">
        <v>44427</v>
      </c>
      <c r="F160" s="77" t="s">
        <v>4470</v>
      </c>
      <c r="G160" s="13">
        <v>44429</v>
      </c>
      <c r="H160" s="78" t="s">
        <v>4471</v>
      </c>
      <c r="I160" s="15">
        <v>90</v>
      </c>
      <c r="J160" s="15">
        <v>59</v>
      </c>
      <c r="K160" s="15">
        <v>37</v>
      </c>
      <c r="L160" s="15">
        <v>16</v>
      </c>
      <c r="M160" s="84">
        <v>49.1175</v>
      </c>
      <c r="N160" s="73">
        <v>49</v>
      </c>
      <c r="O160" s="64">
        <v>3000</v>
      </c>
      <c r="P160" s="65">
        <f>Table2245236891011121314151617181920212224234567891011121314151617181920212223252627282930313233343536[[#This Row],[PEMBULATAN]]*O160</f>
        <v>147000</v>
      </c>
    </row>
    <row r="161" spans="1:16" ht="42" customHeight="1" x14ac:dyDescent="0.2">
      <c r="A161" s="94"/>
      <c r="B161" s="76"/>
      <c r="C161" s="90" t="s">
        <v>4781</v>
      </c>
      <c r="D161" s="79" t="s">
        <v>198</v>
      </c>
      <c r="E161" s="13">
        <v>44427</v>
      </c>
      <c r="F161" s="77" t="s">
        <v>4470</v>
      </c>
      <c r="G161" s="13">
        <v>44429</v>
      </c>
      <c r="H161" s="78" t="s">
        <v>4471</v>
      </c>
      <c r="I161" s="15">
        <v>84</v>
      </c>
      <c r="J161" s="15">
        <v>63</v>
      </c>
      <c r="K161" s="15">
        <v>28</v>
      </c>
      <c r="L161" s="15">
        <v>15</v>
      </c>
      <c r="M161" s="84">
        <v>37.043999999999997</v>
      </c>
      <c r="N161" s="73">
        <v>37</v>
      </c>
      <c r="O161" s="64">
        <v>3000</v>
      </c>
      <c r="P161" s="65">
        <f>Table2245236891011121314151617181920212224234567891011121314151617181920212223252627282930313233343536[[#This Row],[PEMBULATAN]]*O161</f>
        <v>111000</v>
      </c>
    </row>
    <row r="162" spans="1:16" ht="42" customHeight="1" x14ac:dyDescent="0.2">
      <c r="A162" s="94"/>
      <c r="B162" s="76"/>
      <c r="C162" s="90" t="s">
        <v>4782</v>
      </c>
      <c r="D162" s="79" t="s">
        <v>198</v>
      </c>
      <c r="E162" s="13">
        <v>44427</v>
      </c>
      <c r="F162" s="77" t="s">
        <v>4470</v>
      </c>
      <c r="G162" s="13">
        <v>44429</v>
      </c>
      <c r="H162" s="78" t="s">
        <v>4471</v>
      </c>
      <c r="I162" s="15">
        <v>56</v>
      </c>
      <c r="J162" s="15">
        <v>57</v>
      </c>
      <c r="K162" s="15">
        <v>18</v>
      </c>
      <c r="L162" s="15">
        <v>10</v>
      </c>
      <c r="M162" s="84">
        <v>14.364000000000001</v>
      </c>
      <c r="N162" s="73">
        <v>15</v>
      </c>
      <c r="O162" s="64">
        <v>3000</v>
      </c>
      <c r="P162" s="65">
        <f>Table2245236891011121314151617181920212224234567891011121314151617181920212223252627282930313233343536[[#This Row],[PEMBULATAN]]*O162</f>
        <v>45000</v>
      </c>
    </row>
    <row r="163" spans="1:16" ht="42" customHeight="1" x14ac:dyDescent="0.2">
      <c r="A163" s="94"/>
      <c r="B163" s="76"/>
      <c r="C163" s="90" t="s">
        <v>4783</v>
      </c>
      <c r="D163" s="79" t="s">
        <v>198</v>
      </c>
      <c r="E163" s="13">
        <v>44427</v>
      </c>
      <c r="F163" s="77" t="s">
        <v>4470</v>
      </c>
      <c r="G163" s="13">
        <v>44429</v>
      </c>
      <c r="H163" s="78" t="s">
        <v>4471</v>
      </c>
      <c r="I163" s="15">
        <v>89</v>
      </c>
      <c r="J163" s="15">
        <v>64</v>
      </c>
      <c r="K163" s="15">
        <v>22</v>
      </c>
      <c r="L163" s="15">
        <v>14</v>
      </c>
      <c r="M163" s="84">
        <v>31.327999999999999</v>
      </c>
      <c r="N163" s="73">
        <v>32</v>
      </c>
      <c r="O163" s="64">
        <v>3000</v>
      </c>
      <c r="P163" s="65">
        <f>Table2245236891011121314151617181920212224234567891011121314151617181920212223252627282930313233343536[[#This Row],[PEMBULATAN]]*O163</f>
        <v>96000</v>
      </c>
    </row>
    <row r="164" spans="1:16" ht="42" customHeight="1" x14ac:dyDescent="0.2">
      <c r="A164" s="94"/>
      <c r="B164" s="76"/>
      <c r="C164" s="90" t="s">
        <v>4784</v>
      </c>
      <c r="D164" s="79" t="s">
        <v>198</v>
      </c>
      <c r="E164" s="13">
        <v>44427</v>
      </c>
      <c r="F164" s="77" t="s">
        <v>4470</v>
      </c>
      <c r="G164" s="13">
        <v>44429</v>
      </c>
      <c r="H164" s="78" t="s">
        <v>4471</v>
      </c>
      <c r="I164" s="15">
        <v>70</v>
      </c>
      <c r="J164" s="15">
        <v>60</v>
      </c>
      <c r="K164" s="15">
        <v>19</v>
      </c>
      <c r="L164" s="15">
        <v>10</v>
      </c>
      <c r="M164" s="84">
        <v>19.95</v>
      </c>
      <c r="N164" s="73">
        <v>20</v>
      </c>
      <c r="O164" s="64">
        <v>3000</v>
      </c>
      <c r="P164" s="65">
        <f>Table2245236891011121314151617181920212224234567891011121314151617181920212223252627282930313233343536[[#This Row],[PEMBULATAN]]*O164</f>
        <v>60000</v>
      </c>
    </row>
    <row r="165" spans="1:16" ht="42" customHeight="1" x14ac:dyDescent="0.2">
      <c r="A165" s="94"/>
      <c r="B165" s="76"/>
      <c r="C165" s="90" t="s">
        <v>4785</v>
      </c>
      <c r="D165" s="79" t="s">
        <v>198</v>
      </c>
      <c r="E165" s="13">
        <v>44427</v>
      </c>
      <c r="F165" s="77" t="s">
        <v>4470</v>
      </c>
      <c r="G165" s="13">
        <v>44429</v>
      </c>
      <c r="H165" s="78" t="s">
        <v>4471</v>
      </c>
      <c r="I165" s="15">
        <v>104</v>
      </c>
      <c r="J165" s="15">
        <v>62</v>
      </c>
      <c r="K165" s="15">
        <v>28</v>
      </c>
      <c r="L165" s="15">
        <v>20</v>
      </c>
      <c r="M165" s="84">
        <v>45.136000000000003</v>
      </c>
      <c r="N165" s="73">
        <v>45</v>
      </c>
      <c r="O165" s="64">
        <v>3000</v>
      </c>
      <c r="P165" s="65">
        <f>Table2245236891011121314151617181920212224234567891011121314151617181920212223252627282930313233343536[[#This Row],[PEMBULATAN]]*O165</f>
        <v>135000</v>
      </c>
    </row>
    <row r="166" spans="1:16" ht="42" customHeight="1" x14ac:dyDescent="0.2">
      <c r="A166" s="94"/>
      <c r="B166" s="76"/>
      <c r="C166" s="90" t="s">
        <v>4786</v>
      </c>
      <c r="D166" s="79" t="s">
        <v>198</v>
      </c>
      <c r="E166" s="13">
        <v>44427</v>
      </c>
      <c r="F166" s="77" t="s">
        <v>4470</v>
      </c>
      <c r="G166" s="13">
        <v>44429</v>
      </c>
      <c r="H166" s="78" t="s">
        <v>4471</v>
      </c>
      <c r="I166" s="15">
        <v>95</v>
      </c>
      <c r="J166" s="15">
        <v>69</v>
      </c>
      <c r="K166" s="15">
        <v>30</v>
      </c>
      <c r="L166" s="15">
        <v>17</v>
      </c>
      <c r="M166" s="84">
        <v>49.162500000000001</v>
      </c>
      <c r="N166" s="73">
        <v>49</v>
      </c>
      <c r="O166" s="64">
        <v>3000</v>
      </c>
      <c r="P166" s="65">
        <f>Table2245236891011121314151617181920212224234567891011121314151617181920212223252627282930313233343536[[#This Row],[PEMBULATAN]]*O166</f>
        <v>147000</v>
      </c>
    </row>
    <row r="167" spans="1:16" ht="42" customHeight="1" x14ac:dyDescent="0.2">
      <c r="A167" s="94"/>
      <c r="B167" s="76"/>
      <c r="C167" s="90" t="s">
        <v>4787</v>
      </c>
      <c r="D167" s="79" t="s">
        <v>198</v>
      </c>
      <c r="E167" s="13">
        <v>44427</v>
      </c>
      <c r="F167" s="77" t="s">
        <v>4470</v>
      </c>
      <c r="G167" s="13">
        <v>44429</v>
      </c>
      <c r="H167" s="78" t="s">
        <v>4471</v>
      </c>
      <c r="I167" s="15">
        <v>94</v>
      </c>
      <c r="J167" s="15">
        <v>60</v>
      </c>
      <c r="K167" s="15">
        <v>21</v>
      </c>
      <c r="L167" s="15">
        <v>17</v>
      </c>
      <c r="M167" s="84">
        <v>29.61</v>
      </c>
      <c r="N167" s="73">
        <v>30</v>
      </c>
      <c r="O167" s="64">
        <v>3000</v>
      </c>
      <c r="P167" s="65">
        <f>Table2245236891011121314151617181920212224234567891011121314151617181920212223252627282930313233343536[[#This Row],[PEMBULATAN]]*O167</f>
        <v>90000</v>
      </c>
    </row>
    <row r="168" spans="1:16" ht="42" customHeight="1" x14ac:dyDescent="0.2">
      <c r="A168" s="94"/>
      <c r="B168" s="76"/>
      <c r="C168" s="90" t="s">
        <v>4788</v>
      </c>
      <c r="D168" s="79" t="s">
        <v>198</v>
      </c>
      <c r="E168" s="13">
        <v>44427</v>
      </c>
      <c r="F168" s="77" t="s">
        <v>4470</v>
      </c>
      <c r="G168" s="13">
        <v>44429</v>
      </c>
      <c r="H168" s="78" t="s">
        <v>4471</v>
      </c>
      <c r="I168" s="15">
        <v>97</v>
      </c>
      <c r="J168" s="15">
        <v>70</v>
      </c>
      <c r="K168" s="15">
        <v>25</v>
      </c>
      <c r="L168" s="15">
        <v>26</v>
      </c>
      <c r="M168" s="84">
        <v>42.4375</v>
      </c>
      <c r="N168" s="73">
        <v>43</v>
      </c>
      <c r="O168" s="64">
        <v>3000</v>
      </c>
      <c r="P168" s="65">
        <f>Table2245236891011121314151617181920212224234567891011121314151617181920212223252627282930313233343536[[#This Row],[PEMBULATAN]]*O168</f>
        <v>129000</v>
      </c>
    </row>
    <row r="169" spans="1:16" ht="42" customHeight="1" x14ac:dyDescent="0.2">
      <c r="A169" s="94"/>
      <c r="B169" s="76"/>
      <c r="C169" s="90" t="s">
        <v>4789</v>
      </c>
      <c r="D169" s="79" t="s">
        <v>198</v>
      </c>
      <c r="E169" s="13">
        <v>44427</v>
      </c>
      <c r="F169" s="77" t="s">
        <v>4470</v>
      </c>
      <c r="G169" s="13">
        <v>44429</v>
      </c>
      <c r="H169" s="78" t="s">
        <v>4471</v>
      </c>
      <c r="I169" s="15">
        <v>45</v>
      </c>
      <c r="J169" s="15">
        <v>50</v>
      </c>
      <c r="K169" s="15">
        <v>12</v>
      </c>
      <c r="L169" s="15">
        <v>3</v>
      </c>
      <c r="M169" s="84">
        <v>6.75</v>
      </c>
      <c r="N169" s="73">
        <v>7</v>
      </c>
      <c r="O169" s="64">
        <v>3000</v>
      </c>
      <c r="P169" s="65">
        <f>Table2245236891011121314151617181920212224234567891011121314151617181920212223252627282930313233343536[[#This Row],[PEMBULATAN]]*O169</f>
        <v>21000</v>
      </c>
    </row>
    <row r="170" spans="1:16" ht="42" customHeight="1" x14ac:dyDescent="0.2">
      <c r="A170" s="94"/>
      <c r="B170" s="76"/>
      <c r="C170" s="90" t="s">
        <v>4790</v>
      </c>
      <c r="D170" s="79" t="s">
        <v>198</v>
      </c>
      <c r="E170" s="13">
        <v>44427</v>
      </c>
      <c r="F170" s="77" t="s">
        <v>4470</v>
      </c>
      <c r="G170" s="13">
        <v>44429</v>
      </c>
      <c r="H170" s="78" t="s">
        <v>4471</v>
      </c>
      <c r="I170" s="15">
        <v>35</v>
      </c>
      <c r="J170" s="15">
        <v>16</v>
      </c>
      <c r="K170" s="15">
        <v>10</v>
      </c>
      <c r="L170" s="15">
        <v>1</v>
      </c>
      <c r="M170" s="84">
        <v>1.4</v>
      </c>
      <c r="N170" s="73">
        <v>2</v>
      </c>
      <c r="O170" s="64">
        <v>3000</v>
      </c>
      <c r="P170" s="65">
        <f>Table2245236891011121314151617181920212224234567891011121314151617181920212223252627282930313233343536[[#This Row],[PEMBULATAN]]*O170</f>
        <v>6000</v>
      </c>
    </row>
    <row r="171" spans="1:16" ht="42" customHeight="1" x14ac:dyDescent="0.2">
      <c r="A171" s="94"/>
      <c r="B171" s="76"/>
      <c r="C171" s="90" t="s">
        <v>4791</v>
      </c>
      <c r="D171" s="79" t="s">
        <v>198</v>
      </c>
      <c r="E171" s="13">
        <v>44427</v>
      </c>
      <c r="F171" s="77" t="s">
        <v>4470</v>
      </c>
      <c r="G171" s="13">
        <v>44429</v>
      </c>
      <c r="H171" s="78" t="s">
        <v>4471</v>
      </c>
      <c r="I171" s="15">
        <v>70</v>
      </c>
      <c r="J171" s="15">
        <v>62</v>
      </c>
      <c r="K171" s="15">
        <v>25</v>
      </c>
      <c r="L171" s="15">
        <v>11</v>
      </c>
      <c r="M171" s="84">
        <v>27.125</v>
      </c>
      <c r="N171" s="73">
        <v>27</v>
      </c>
      <c r="O171" s="64">
        <v>3000</v>
      </c>
      <c r="P171" s="65">
        <f>Table2245236891011121314151617181920212224234567891011121314151617181920212223252627282930313233343536[[#This Row],[PEMBULATAN]]*O171</f>
        <v>81000</v>
      </c>
    </row>
    <row r="172" spans="1:16" ht="42" customHeight="1" x14ac:dyDescent="0.2">
      <c r="A172" s="94"/>
      <c r="B172" s="76"/>
      <c r="C172" s="90" t="s">
        <v>4792</v>
      </c>
      <c r="D172" s="79" t="s">
        <v>198</v>
      </c>
      <c r="E172" s="13">
        <v>44427</v>
      </c>
      <c r="F172" s="77" t="s">
        <v>4470</v>
      </c>
      <c r="G172" s="13">
        <v>44429</v>
      </c>
      <c r="H172" s="78" t="s">
        <v>4471</v>
      </c>
      <c r="I172" s="15">
        <v>83</v>
      </c>
      <c r="J172" s="15">
        <v>69</v>
      </c>
      <c r="K172" s="15">
        <v>28</v>
      </c>
      <c r="L172" s="15">
        <v>15</v>
      </c>
      <c r="M172" s="84">
        <v>40.088999999999999</v>
      </c>
      <c r="N172" s="73">
        <v>40</v>
      </c>
      <c r="O172" s="64">
        <v>3000</v>
      </c>
      <c r="P172" s="65">
        <f>Table2245236891011121314151617181920212224234567891011121314151617181920212223252627282930313233343536[[#This Row],[PEMBULATAN]]*O172</f>
        <v>120000</v>
      </c>
    </row>
    <row r="173" spans="1:16" ht="42" customHeight="1" x14ac:dyDescent="0.2">
      <c r="A173" s="94"/>
      <c r="B173" s="76"/>
      <c r="C173" s="90" t="s">
        <v>4793</v>
      </c>
      <c r="D173" s="79" t="s">
        <v>198</v>
      </c>
      <c r="E173" s="13">
        <v>44427</v>
      </c>
      <c r="F173" s="77" t="s">
        <v>4470</v>
      </c>
      <c r="G173" s="13">
        <v>44429</v>
      </c>
      <c r="H173" s="78" t="s">
        <v>4471</v>
      </c>
      <c r="I173" s="15">
        <v>46</v>
      </c>
      <c r="J173" s="15">
        <v>50</v>
      </c>
      <c r="K173" s="15">
        <v>30</v>
      </c>
      <c r="L173" s="15">
        <v>7</v>
      </c>
      <c r="M173" s="84">
        <v>17.25</v>
      </c>
      <c r="N173" s="73">
        <v>17</v>
      </c>
      <c r="O173" s="64">
        <v>3000</v>
      </c>
      <c r="P173" s="65">
        <f>Table2245236891011121314151617181920212224234567891011121314151617181920212223252627282930313233343536[[#This Row],[PEMBULATAN]]*O173</f>
        <v>51000</v>
      </c>
    </row>
    <row r="174" spans="1:16" ht="42" customHeight="1" x14ac:dyDescent="0.2">
      <c r="A174" s="94"/>
      <c r="B174" s="76"/>
      <c r="C174" s="90" t="s">
        <v>4794</v>
      </c>
      <c r="D174" s="79" t="s">
        <v>198</v>
      </c>
      <c r="E174" s="13">
        <v>44427</v>
      </c>
      <c r="F174" s="77" t="s">
        <v>4470</v>
      </c>
      <c r="G174" s="13">
        <v>44429</v>
      </c>
      <c r="H174" s="78" t="s">
        <v>4471</v>
      </c>
      <c r="I174" s="15">
        <v>62</v>
      </c>
      <c r="J174" s="15">
        <v>45</v>
      </c>
      <c r="K174" s="15">
        <v>28</v>
      </c>
      <c r="L174" s="15">
        <v>6</v>
      </c>
      <c r="M174" s="84">
        <v>19.53</v>
      </c>
      <c r="N174" s="73">
        <v>20</v>
      </c>
      <c r="O174" s="64">
        <v>3000</v>
      </c>
      <c r="P174" s="65">
        <f>Table2245236891011121314151617181920212224234567891011121314151617181920212223252627282930313233343536[[#This Row],[PEMBULATAN]]*O174</f>
        <v>60000</v>
      </c>
    </row>
    <row r="175" spans="1:16" ht="42" customHeight="1" x14ac:dyDescent="0.2">
      <c r="A175" s="94"/>
      <c r="B175" s="76"/>
      <c r="C175" s="90" t="s">
        <v>4795</v>
      </c>
      <c r="D175" s="79" t="s">
        <v>198</v>
      </c>
      <c r="E175" s="13">
        <v>44427</v>
      </c>
      <c r="F175" s="77" t="s">
        <v>4470</v>
      </c>
      <c r="G175" s="13">
        <v>44429</v>
      </c>
      <c r="H175" s="78" t="s">
        <v>4471</v>
      </c>
      <c r="I175" s="15">
        <v>23</v>
      </c>
      <c r="J175" s="15">
        <v>28</v>
      </c>
      <c r="K175" s="15">
        <v>11</v>
      </c>
      <c r="L175" s="15">
        <v>2</v>
      </c>
      <c r="M175" s="84">
        <v>1.7709999999999999</v>
      </c>
      <c r="N175" s="73">
        <v>2</v>
      </c>
      <c r="O175" s="64">
        <v>3000</v>
      </c>
      <c r="P175" s="65">
        <f>Table2245236891011121314151617181920212224234567891011121314151617181920212223252627282930313233343536[[#This Row],[PEMBULATAN]]*O175</f>
        <v>6000</v>
      </c>
    </row>
    <row r="176" spans="1:16" ht="42" customHeight="1" x14ac:dyDescent="0.2">
      <c r="A176" s="94"/>
      <c r="B176" s="76"/>
      <c r="C176" s="90" t="s">
        <v>4796</v>
      </c>
      <c r="D176" s="79" t="s">
        <v>198</v>
      </c>
      <c r="E176" s="13">
        <v>44427</v>
      </c>
      <c r="F176" s="77" t="s">
        <v>4470</v>
      </c>
      <c r="G176" s="13">
        <v>44429</v>
      </c>
      <c r="H176" s="78" t="s">
        <v>4471</v>
      </c>
      <c r="I176" s="15">
        <v>97</v>
      </c>
      <c r="J176" s="15">
        <v>71</v>
      </c>
      <c r="K176" s="15">
        <v>32</v>
      </c>
      <c r="L176" s="15">
        <v>17</v>
      </c>
      <c r="M176" s="84">
        <v>55.095999999999997</v>
      </c>
      <c r="N176" s="73">
        <v>55</v>
      </c>
      <c r="O176" s="64">
        <v>3000</v>
      </c>
      <c r="P176" s="65">
        <f>Table2245236891011121314151617181920212224234567891011121314151617181920212223252627282930313233343536[[#This Row],[PEMBULATAN]]*O176</f>
        <v>165000</v>
      </c>
    </row>
    <row r="177" spans="1:16" ht="42" customHeight="1" x14ac:dyDescent="0.2">
      <c r="A177" s="94"/>
      <c r="B177" s="76"/>
      <c r="C177" s="90" t="s">
        <v>4797</v>
      </c>
      <c r="D177" s="79" t="s">
        <v>198</v>
      </c>
      <c r="E177" s="13">
        <v>44427</v>
      </c>
      <c r="F177" s="77" t="s">
        <v>4470</v>
      </c>
      <c r="G177" s="13">
        <v>44429</v>
      </c>
      <c r="H177" s="78" t="s">
        <v>4471</v>
      </c>
      <c r="I177" s="15">
        <v>72</v>
      </c>
      <c r="J177" s="15">
        <v>66</v>
      </c>
      <c r="K177" s="15">
        <v>22</v>
      </c>
      <c r="L177" s="15">
        <v>11</v>
      </c>
      <c r="M177" s="84">
        <v>26.135999999999999</v>
      </c>
      <c r="N177" s="73">
        <v>26</v>
      </c>
      <c r="O177" s="64">
        <v>3000</v>
      </c>
      <c r="P177" s="65">
        <f>Table2245236891011121314151617181920212224234567891011121314151617181920212223252627282930313233343536[[#This Row],[PEMBULATAN]]*O177</f>
        <v>78000</v>
      </c>
    </row>
    <row r="178" spans="1:16" ht="42" customHeight="1" x14ac:dyDescent="0.2">
      <c r="A178" s="94"/>
      <c r="B178" s="76"/>
      <c r="C178" s="90" t="s">
        <v>4798</v>
      </c>
      <c r="D178" s="79" t="s">
        <v>198</v>
      </c>
      <c r="E178" s="13">
        <v>44427</v>
      </c>
      <c r="F178" s="77" t="s">
        <v>4470</v>
      </c>
      <c r="G178" s="13">
        <v>44429</v>
      </c>
      <c r="H178" s="78" t="s">
        <v>4471</v>
      </c>
      <c r="I178" s="15">
        <v>87</v>
      </c>
      <c r="J178" s="15">
        <v>56</v>
      </c>
      <c r="K178" s="15">
        <v>27</v>
      </c>
      <c r="L178" s="15">
        <v>14</v>
      </c>
      <c r="M178" s="84">
        <v>32.886000000000003</v>
      </c>
      <c r="N178" s="73">
        <v>33</v>
      </c>
      <c r="O178" s="64">
        <v>3000</v>
      </c>
      <c r="P178" s="65">
        <f>Table2245236891011121314151617181920212224234567891011121314151617181920212223252627282930313233343536[[#This Row],[PEMBULATAN]]*O178</f>
        <v>99000</v>
      </c>
    </row>
    <row r="179" spans="1:16" ht="42" customHeight="1" x14ac:dyDescent="0.2">
      <c r="A179" s="94"/>
      <c r="B179" s="76"/>
      <c r="C179" s="90" t="s">
        <v>4799</v>
      </c>
      <c r="D179" s="79" t="s">
        <v>198</v>
      </c>
      <c r="E179" s="13">
        <v>44427</v>
      </c>
      <c r="F179" s="77" t="s">
        <v>4470</v>
      </c>
      <c r="G179" s="13">
        <v>44429</v>
      </c>
      <c r="H179" s="78" t="s">
        <v>4471</v>
      </c>
      <c r="I179" s="15">
        <v>95</v>
      </c>
      <c r="J179" s="15">
        <v>40</v>
      </c>
      <c r="K179" s="15">
        <v>30</v>
      </c>
      <c r="L179" s="15">
        <v>10</v>
      </c>
      <c r="M179" s="84">
        <v>28.5</v>
      </c>
      <c r="N179" s="73">
        <v>29</v>
      </c>
      <c r="O179" s="64">
        <v>3000</v>
      </c>
      <c r="P179" s="65">
        <f>Table2245236891011121314151617181920212224234567891011121314151617181920212223252627282930313233343536[[#This Row],[PEMBULATAN]]*O179</f>
        <v>87000</v>
      </c>
    </row>
    <row r="180" spans="1:16" ht="42" customHeight="1" x14ac:dyDescent="0.2">
      <c r="A180" s="94"/>
      <c r="B180" s="76"/>
      <c r="C180" s="90" t="s">
        <v>4800</v>
      </c>
      <c r="D180" s="79" t="s">
        <v>198</v>
      </c>
      <c r="E180" s="13">
        <v>44427</v>
      </c>
      <c r="F180" s="77" t="s">
        <v>4470</v>
      </c>
      <c r="G180" s="13">
        <v>44429</v>
      </c>
      <c r="H180" s="78" t="s">
        <v>4471</v>
      </c>
      <c r="I180" s="15">
        <v>90</v>
      </c>
      <c r="J180" s="15">
        <v>64</v>
      </c>
      <c r="K180" s="15">
        <v>35</v>
      </c>
      <c r="L180" s="15">
        <v>9</v>
      </c>
      <c r="M180" s="84">
        <v>50.4</v>
      </c>
      <c r="N180" s="73">
        <v>51</v>
      </c>
      <c r="O180" s="64">
        <v>3000</v>
      </c>
      <c r="P180" s="65">
        <f>Table2245236891011121314151617181920212224234567891011121314151617181920212223252627282930313233343536[[#This Row],[PEMBULATAN]]*O180</f>
        <v>153000</v>
      </c>
    </row>
    <row r="181" spans="1:16" ht="42" customHeight="1" x14ac:dyDescent="0.2">
      <c r="A181" s="123"/>
      <c r="B181" s="92"/>
      <c r="C181" s="90" t="s">
        <v>4801</v>
      </c>
      <c r="D181" s="79" t="s">
        <v>198</v>
      </c>
      <c r="E181" s="13">
        <v>44427</v>
      </c>
      <c r="F181" s="77" t="s">
        <v>4470</v>
      </c>
      <c r="G181" s="13">
        <v>44429</v>
      </c>
      <c r="H181" s="78" t="s">
        <v>4471</v>
      </c>
      <c r="I181" s="15">
        <v>92</v>
      </c>
      <c r="J181" s="15">
        <v>54</v>
      </c>
      <c r="K181" s="15">
        <v>30</v>
      </c>
      <c r="L181" s="15">
        <v>14</v>
      </c>
      <c r="M181" s="84">
        <v>37.26</v>
      </c>
      <c r="N181" s="73">
        <v>37</v>
      </c>
      <c r="O181" s="64">
        <v>3000</v>
      </c>
      <c r="P181" s="65">
        <f>Table2245236891011121314151617181920212224234567891011121314151617181920212223252627282930313233343536[[#This Row],[PEMBULATAN]]*O181</f>
        <v>111000</v>
      </c>
    </row>
    <row r="182" spans="1:16" ht="42" customHeight="1" x14ac:dyDescent="0.2">
      <c r="A182" s="94"/>
      <c r="B182" s="76"/>
      <c r="C182" s="113" t="s">
        <v>4802</v>
      </c>
      <c r="D182" s="114" t="s">
        <v>198</v>
      </c>
      <c r="E182" s="115">
        <v>44427</v>
      </c>
      <c r="F182" s="116" t="s">
        <v>4470</v>
      </c>
      <c r="G182" s="115">
        <v>44429</v>
      </c>
      <c r="H182" s="117" t="s">
        <v>4471</v>
      </c>
      <c r="I182" s="118">
        <v>86</v>
      </c>
      <c r="J182" s="118">
        <v>90</v>
      </c>
      <c r="K182" s="118">
        <v>40</v>
      </c>
      <c r="L182" s="118">
        <v>49</v>
      </c>
      <c r="M182" s="119">
        <v>77.400000000000006</v>
      </c>
      <c r="N182" s="120">
        <v>78</v>
      </c>
      <c r="O182" s="121">
        <v>3000</v>
      </c>
      <c r="P182" s="122">
        <f>Table2245236891011121314151617181920212224234567891011121314151617181920212223252627282930313233343536[[#This Row],[PEMBULATAN]]*O182</f>
        <v>234000</v>
      </c>
    </row>
    <row r="183" spans="1:16" ht="42" customHeight="1" x14ac:dyDescent="0.2">
      <c r="A183" s="94"/>
      <c r="B183" s="76"/>
      <c r="C183" s="90" t="s">
        <v>4803</v>
      </c>
      <c r="D183" s="79" t="s">
        <v>198</v>
      </c>
      <c r="E183" s="13">
        <v>44427</v>
      </c>
      <c r="F183" s="77" t="s">
        <v>4470</v>
      </c>
      <c r="G183" s="13">
        <v>44429</v>
      </c>
      <c r="H183" s="78" t="s">
        <v>4471</v>
      </c>
      <c r="I183" s="15">
        <v>96</v>
      </c>
      <c r="J183" s="15">
        <v>70</v>
      </c>
      <c r="K183" s="15">
        <v>28</v>
      </c>
      <c r="L183" s="15">
        <v>21</v>
      </c>
      <c r="M183" s="84">
        <v>47.04</v>
      </c>
      <c r="N183" s="73">
        <v>47</v>
      </c>
      <c r="O183" s="64">
        <v>3000</v>
      </c>
      <c r="P183" s="65">
        <f>Table2245236891011121314151617181920212224234567891011121314151617181920212223252627282930313233343536[[#This Row],[PEMBULATAN]]*O183</f>
        <v>141000</v>
      </c>
    </row>
    <row r="184" spans="1:16" ht="42" customHeight="1" x14ac:dyDescent="0.2">
      <c r="A184" s="94"/>
      <c r="B184" s="76"/>
      <c r="C184" s="90" t="s">
        <v>4804</v>
      </c>
      <c r="D184" s="79" t="s">
        <v>198</v>
      </c>
      <c r="E184" s="13">
        <v>44427</v>
      </c>
      <c r="F184" s="77" t="s">
        <v>4470</v>
      </c>
      <c r="G184" s="13">
        <v>44429</v>
      </c>
      <c r="H184" s="78" t="s">
        <v>4471</v>
      </c>
      <c r="I184" s="15">
        <v>96</v>
      </c>
      <c r="J184" s="15">
        <v>60</v>
      </c>
      <c r="K184" s="15">
        <v>35</v>
      </c>
      <c r="L184" s="15">
        <v>30</v>
      </c>
      <c r="M184" s="84">
        <v>50.4</v>
      </c>
      <c r="N184" s="73">
        <v>51</v>
      </c>
      <c r="O184" s="64">
        <v>3000</v>
      </c>
      <c r="P184" s="65">
        <f>Table2245236891011121314151617181920212224234567891011121314151617181920212223252627282930313233343536[[#This Row],[PEMBULATAN]]*O184</f>
        <v>153000</v>
      </c>
    </row>
    <row r="185" spans="1:16" ht="42" customHeight="1" x14ac:dyDescent="0.2">
      <c r="A185" s="94"/>
      <c r="B185" s="76"/>
      <c r="C185" s="90" t="s">
        <v>4805</v>
      </c>
      <c r="D185" s="79" t="s">
        <v>198</v>
      </c>
      <c r="E185" s="13">
        <v>44427</v>
      </c>
      <c r="F185" s="77" t="s">
        <v>4470</v>
      </c>
      <c r="G185" s="13">
        <v>44429</v>
      </c>
      <c r="H185" s="78" t="s">
        <v>4471</v>
      </c>
      <c r="I185" s="15">
        <v>100</v>
      </c>
      <c r="J185" s="15">
        <v>60</v>
      </c>
      <c r="K185" s="15">
        <v>36</v>
      </c>
      <c r="L185" s="15">
        <v>24</v>
      </c>
      <c r="M185" s="84">
        <v>54</v>
      </c>
      <c r="N185" s="73">
        <v>54</v>
      </c>
      <c r="O185" s="64">
        <v>3000</v>
      </c>
      <c r="P185" s="65">
        <f>Table2245236891011121314151617181920212224234567891011121314151617181920212223252627282930313233343536[[#This Row],[PEMBULATAN]]*O185</f>
        <v>162000</v>
      </c>
    </row>
    <row r="186" spans="1:16" ht="42" customHeight="1" x14ac:dyDescent="0.2">
      <c r="A186" s="94"/>
      <c r="B186" s="76"/>
      <c r="C186" s="90" t="s">
        <v>4806</v>
      </c>
      <c r="D186" s="79" t="s">
        <v>198</v>
      </c>
      <c r="E186" s="13">
        <v>44427</v>
      </c>
      <c r="F186" s="77" t="s">
        <v>4470</v>
      </c>
      <c r="G186" s="13">
        <v>44429</v>
      </c>
      <c r="H186" s="78" t="s">
        <v>4471</v>
      </c>
      <c r="I186" s="15">
        <v>100</v>
      </c>
      <c r="J186" s="15">
        <v>60</v>
      </c>
      <c r="K186" s="15">
        <v>39</v>
      </c>
      <c r="L186" s="15">
        <v>18</v>
      </c>
      <c r="M186" s="84">
        <v>58.5</v>
      </c>
      <c r="N186" s="73">
        <v>59</v>
      </c>
      <c r="O186" s="64">
        <v>3000</v>
      </c>
      <c r="P186" s="65">
        <f>Table2245236891011121314151617181920212224234567891011121314151617181920212223252627282930313233343536[[#This Row],[PEMBULATAN]]*O186</f>
        <v>177000</v>
      </c>
    </row>
    <row r="187" spans="1:16" ht="42" customHeight="1" x14ac:dyDescent="0.2">
      <c r="A187" s="94"/>
      <c r="B187" s="76"/>
      <c r="C187" s="90" t="s">
        <v>4807</v>
      </c>
      <c r="D187" s="79" t="s">
        <v>198</v>
      </c>
      <c r="E187" s="13">
        <v>44427</v>
      </c>
      <c r="F187" s="77" t="s">
        <v>4470</v>
      </c>
      <c r="G187" s="13">
        <v>44429</v>
      </c>
      <c r="H187" s="78" t="s">
        <v>4471</v>
      </c>
      <c r="I187" s="15">
        <v>103</v>
      </c>
      <c r="J187" s="15">
        <v>60</v>
      </c>
      <c r="K187" s="15">
        <v>30</v>
      </c>
      <c r="L187" s="15">
        <v>17</v>
      </c>
      <c r="M187" s="84">
        <v>46.35</v>
      </c>
      <c r="N187" s="73">
        <v>47</v>
      </c>
      <c r="O187" s="64">
        <v>3000</v>
      </c>
      <c r="P187" s="65">
        <f>Table2245236891011121314151617181920212224234567891011121314151617181920212223252627282930313233343536[[#This Row],[PEMBULATAN]]*O187</f>
        <v>141000</v>
      </c>
    </row>
    <row r="188" spans="1:16" ht="42" customHeight="1" x14ac:dyDescent="0.2">
      <c r="A188" s="94"/>
      <c r="B188" s="76"/>
      <c r="C188" s="90" t="s">
        <v>4808</v>
      </c>
      <c r="D188" s="79" t="s">
        <v>198</v>
      </c>
      <c r="E188" s="13">
        <v>44427</v>
      </c>
      <c r="F188" s="77" t="s">
        <v>4470</v>
      </c>
      <c r="G188" s="13">
        <v>44429</v>
      </c>
      <c r="H188" s="78" t="s">
        <v>4471</v>
      </c>
      <c r="I188" s="15">
        <v>85</v>
      </c>
      <c r="J188" s="15">
        <v>62</v>
      </c>
      <c r="K188" s="15">
        <v>25</v>
      </c>
      <c r="L188" s="15">
        <v>10</v>
      </c>
      <c r="M188" s="84">
        <v>32.9375</v>
      </c>
      <c r="N188" s="73">
        <v>33</v>
      </c>
      <c r="O188" s="64">
        <v>3000</v>
      </c>
      <c r="P188" s="65">
        <f>Table2245236891011121314151617181920212224234567891011121314151617181920212223252627282930313233343536[[#This Row],[PEMBULATAN]]*O188</f>
        <v>99000</v>
      </c>
    </row>
    <row r="189" spans="1:16" ht="42" customHeight="1" x14ac:dyDescent="0.2">
      <c r="A189" s="94"/>
      <c r="B189" s="76"/>
      <c r="C189" s="90" t="s">
        <v>4809</v>
      </c>
      <c r="D189" s="79" t="s">
        <v>198</v>
      </c>
      <c r="E189" s="13">
        <v>44427</v>
      </c>
      <c r="F189" s="77" t="s">
        <v>4470</v>
      </c>
      <c r="G189" s="13">
        <v>44429</v>
      </c>
      <c r="H189" s="78" t="s">
        <v>4471</v>
      </c>
      <c r="I189" s="15">
        <v>102</v>
      </c>
      <c r="J189" s="15">
        <v>66</v>
      </c>
      <c r="K189" s="15">
        <v>26</v>
      </c>
      <c r="L189" s="15">
        <v>26</v>
      </c>
      <c r="M189" s="84">
        <v>43.758000000000003</v>
      </c>
      <c r="N189" s="73">
        <v>44</v>
      </c>
      <c r="O189" s="64">
        <v>3000</v>
      </c>
      <c r="P189" s="65">
        <f>Table2245236891011121314151617181920212224234567891011121314151617181920212223252627282930313233343536[[#This Row],[PEMBULATAN]]*O189</f>
        <v>132000</v>
      </c>
    </row>
    <row r="190" spans="1:16" ht="42" customHeight="1" x14ac:dyDescent="0.2">
      <c r="A190" s="94"/>
      <c r="B190" s="76"/>
      <c r="C190" s="90" t="s">
        <v>4810</v>
      </c>
      <c r="D190" s="79" t="s">
        <v>198</v>
      </c>
      <c r="E190" s="13">
        <v>44427</v>
      </c>
      <c r="F190" s="77" t="s">
        <v>4470</v>
      </c>
      <c r="G190" s="13">
        <v>44429</v>
      </c>
      <c r="H190" s="78" t="s">
        <v>4471</v>
      </c>
      <c r="I190" s="15">
        <v>88</v>
      </c>
      <c r="J190" s="15">
        <v>65</v>
      </c>
      <c r="K190" s="15">
        <v>36</v>
      </c>
      <c r="L190" s="15">
        <v>15</v>
      </c>
      <c r="M190" s="84">
        <v>51.48</v>
      </c>
      <c r="N190" s="73">
        <v>52</v>
      </c>
      <c r="O190" s="64">
        <v>3000</v>
      </c>
      <c r="P190" s="65">
        <f>Table2245236891011121314151617181920212224234567891011121314151617181920212223252627282930313233343536[[#This Row],[PEMBULATAN]]*O190</f>
        <v>156000</v>
      </c>
    </row>
    <row r="191" spans="1:16" ht="42" customHeight="1" x14ac:dyDescent="0.2">
      <c r="A191" s="94"/>
      <c r="B191" s="76"/>
      <c r="C191" s="90" t="s">
        <v>4811</v>
      </c>
      <c r="D191" s="79" t="s">
        <v>198</v>
      </c>
      <c r="E191" s="13">
        <v>44427</v>
      </c>
      <c r="F191" s="77" t="s">
        <v>4470</v>
      </c>
      <c r="G191" s="13">
        <v>44429</v>
      </c>
      <c r="H191" s="78" t="s">
        <v>4471</v>
      </c>
      <c r="I191" s="15">
        <v>95</v>
      </c>
      <c r="J191" s="15">
        <v>63</v>
      </c>
      <c r="K191" s="15">
        <v>28</v>
      </c>
      <c r="L191" s="15">
        <v>18</v>
      </c>
      <c r="M191" s="84">
        <v>41.895000000000003</v>
      </c>
      <c r="N191" s="73">
        <v>42</v>
      </c>
      <c r="O191" s="64">
        <v>3000</v>
      </c>
      <c r="P191" s="65">
        <f>Table2245236891011121314151617181920212224234567891011121314151617181920212223252627282930313233343536[[#This Row],[PEMBULATAN]]*O191</f>
        <v>126000</v>
      </c>
    </row>
    <row r="192" spans="1:16" ht="42" customHeight="1" x14ac:dyDescent="0.2">
      <c r="A192" s="94"/>
      <c r="B192" s="76"/>
      <c r="C192" s="90" t="s">
        <v>4812</v>
      </c>
      <c r="D192" s="79" t="s">
        <v>198</v>
      </c>
      <c r="E192" s="13">
        <v>44427</v>
      </c>
      <c r="F192" s="77" t="s">
        <v>4470</v>
      </c>
      <c r="G192" s="13">
        <v>44429</v>
      </c>
      <c r="H192" s="78" t="s">
        <v>4471</v>
      </c>
      <c r="I192" s="15">
        <v>100</v>
      </c>
      <c r="J192" s="15">
        <v>33</v>
      </c>
      <c r="K192" s="15">
        <v>49</v>
      </c>
      <c r="L192" s="15">
        <v>21</v>
      </c>
      <c r="M192" s="84">
        <v>40.424999999999997</v>
      </c>
      <c r="N192" s="73">
        <v>41</v>
      </c>
      <c r="O192" s="64">
        <v>3000</v>
      </c>
      <c r="P192" s="65">
        <f>Table2245236891011121314151617181920212224234567891011121314151617181920212223252627282930313233343536[[#This Row],[PEMBULATAN]]*O192</f>
        <v>123000</v>
      </c>
    </row>
    <row r="193" spans="1:16" ht="42" customHeight="1" x14ac:dyDescent="0.2">
      <c r="A193" s="94"/>
      <c r="B193" s="76"/>
      <c r="C193" s="90" t="s">
        <v>4813</v>
      </c>
      <c r="D193" s="79" t="s">
        <v>198</v>
      </c>
      <c r="E193" s="13">
        <v>44427</v>
      </c>
      <c r="F193" s="77" t="s">
        <v>4470</v>
      </c>
      <c r="G193" s="13">
        <v>44429</v>
      </c>
      <c r="H193" s="78" t="s">
        <v>4471</v>
      </c>
      <c r="I193" s="15">
        <v>103</v>
      </c>
      <c r="J193" s="15">
        <v>63</v>
      </c>
      <c r="K193" s="15">
        <v>26</v>
      </c>
      <c r="L193" s="15">
        <v>24</v>
      </c>
      <c r="M193" s="84">
        <v>42.1785</v>
      </c>
      <c r="N193" s="73">
        <v>42</v>
      </c>
      <c r="O193" s="64">
        <v>3000</v>
      </c>
      <c r="P193" s="65">
        <f>Table2245236891011121314151617181920212224234567891011121314151617181920212223252627282930313233343536[[#This Row],[PEMBULATAN]]*O193</f>
        <v>126000</v>
      </c>
    </row>
    <row r="194" spans="1:16" ht="42" customHeight="1" x14ac:dyDescent="0.2">
      <c r="A194" s="94"/>
      <c r="B194" s="76"/>
      <c r="C194" s="90" t="s">
        <v>4814</v>
      </c>
      <c r="D194" s="79" t="s">
        <v>198</v>
      </c>
      <c r="E194" s="13">
        <v>44427</v>
      </c>
      <c r="F194" s="77" t="s">
        <v>4470</v>
      </c>
      <c r="G194" s="13">
        <v>44429</v>
      </c>
      <c r="H194" s="78" t="s">
        <v>4471</v>
      </c>
      <c r="I194" s="15">
        <v>40</v>
      </c>
      <c r="J194" s="15">
        <v>35</v>
      </c>
      <c r="K194" s="15">
        <v>13</v>
      </c>
      <c r="L194" s="15">
        <v>1</v>
      </c>
      <c r="M194" s="84">
        <v>4.55</v>
      </c>
      <c r="N194" s="73">
        <v>5</v>
      </c>
      <c r="O194" s="64">
        <v>3000</v>
      </c>
      <c r="P194" s="65">
        <f>Table2245236891011121314151617181920212224234567891011121314151617181920212223252627282930313233343536[[#This Row],[PEMBULATAN]]*O194</f>
        <v>15000</v>
      </c>
    </row>
    <row r="195" spans="1:16" ht="42" customHeight="1" x14ac:dyDescent="0.2">
      <c r="A195" s="94"/>
      <c r="B195" s="76"/>
      <c r="C195" s="90" t="s">
        <v>4815</v>
      </c>
      <c r="D195" s="79" t="s">
        <v>198</v>
      </c>
      <c r="E195" s="13">
        <v>44427</v>
      </c>
      <c r="F195" s="77" t="s">
        <v>4470</v>
      </c>
      <c r="G195" s="13">
        <v>44429</v>
      </c>
      <c r="H195" s="78" t="s">
        <v>4471</v>
      </c>
      <c r="I195" s="15">
        <v>95</v>
      </c>
      <c r="J195" s="15">
        <v>65</v>
      </c>
      <c r="K195" s="15">
        <v>20</v>
      </c>
      <c r="L195" s="15">
        <v>12</v>
      </c>
      <c r="M195" s="84">
        <v>30.875</v>
      </c>
      <c r="N195" s="73">
        <v>31</v>
      </c>
      <c r="O195" s="64">
        <v>3000</v>
      </c>
      <c r="P195" s="65">
        <f>Table2245236891011121314151617181920212224234567891011121314151617181920212223252627282930313233343536[[#This Row],[PEMBULATAN]]*O195</f>
        <v>93000</v>
      </c>
    </row>
    <row r="196" spans="1:16" ht="42" customHeight="1" x14ac:dyDescent="0.2">
      <c r="A196" s="123"/>
      <c r="B196" s="92"/>
      <c r="C196" s="90" t="s">
        <v>4816</v>
      </c>
      <c r="D196" s="79" t="s">
        <v>198</v>
      </c>
      <c r="E196" s="13">
        <v>44427</v>
      </c>
      <c r="F196" s="77" t="s">
        <v>4470</v>
      </c>
      <c r="G196" s="13">
        <v>44429</v>
      </c>
      <c r="H196" s="78" t="s">
        <v>4471</v>
      </c>
      <c r="I196" s="15">
        <v>72</v>
      </c>
      <c r="J196" s="15">
        <v>56</v>
      </c>
      <c r="K196" s="15">
        <v>25</v>
      </c>
      <c r="L196" s="15">
        <v>11</v>
      </c>
      <c r="M196" s="84">
        <v>25.2</v>
      </c>
      <c r="N196" s="73">
        <v>25</v>
      </c>
      <c r="O196" s="64">
        <v>3000</v>
      </c>
      <c r="P196" s="65">
        <f>Table2245236891011121314151617181920212224234567891011121314151617181920212223252627282930313233343536[[#This Row],[PEMBULATAN]]*O196</f>
        <v>75000</v>
      </c>
    </row>
    <row r="197" spans="1:16" ht="42" customHeight="1" x14ac:dyDescent="0.2">
      <c r="A197" s="94"/>
      <c r="B197" s="76"/>
      <c r="C197" s="113" t="s">
        <v>4817</v>
      </c>
      <c r="D197" s="114" t="s">
        <v>198</v>
      </c>
      <c r="E197" s="115">
        <v>44427</v>
      </c>
      <c r="F197" s="116" t="s">
        <v>4470</v>
      </c>
      <c r="G197" s="115">
        <v>44429</v>
      </c>
      <c r="H197" s="117" t="s">
        <v>4471</v>
      </c>
      <c r="I197" s="118">
        <v>85</v>
      </c>
      <c r="J197" s="118">
        <v>45</v>
      </c>
      <c r="K197" s="118">
        <v>28</v>
      </c>
      <c r="L197" s="118">
        <v>9</v>
      </c>
      <c r="M197" s="119">
        <v>26.774999999999999</v>
      </c>
      <c r="N197" s="120">
        <v>27</v>
      </c>
      <c r="O197" s="121">
        <v>3000</v>
      </c>
      <c r="P197" s="122">
        <f>Table2245236891011121314151617181920212224234567891011121314151617181920212223252627282930313233343536[[#This Row],[PEMBULATAN]]*O197</f>
        <v>81000</v>
      </c>
    </row>
    <row r="198" spans="1:16" ht="42" customHeight="1" x14ac:dyDescent="0.2">
      <c r="A198" s="94"/>
      <c r="B198" s="76"/>
      <c r="C198" s="90" t="s">
        <v>4818</v>
      </c>
      <c r="D198" s="79" t="s">
        <v>198</v>
      </c>
      <c r="E198" s="13">
        <v>44427</v>
      </c>
      <c r="F198" s="77" t="s">
        <v>4470</v>
      </c>
      <c r="G198" s="13">
        <v>44429</v>
      </c>
      <c r="H198" s="78" t="s">
        <v>4471</v>
      </c>
      <c r="I198" s="15">
        <v>96</v>
      </c>
      <c r="J198" s="15">
        <v>55</v>
      </c>
      <c r="K198" s="15">
        <v>42</v>
      </c>
      <c r="L198" s="15">
        <v>19</v>
      </c>
      <c r="M198" s="84">
        <v>55.44</v>
      </c>
      <c r="N198" s="73">
        <v>56</v>
      </c>
      <c r="O198" s="64">
        <v>3000</v>
      </c>
      <c r="P198" s="65">
        <f>Table2245236891011121314151617181920212224234567891011121314151617181920212223252627282930313233343536[[#This Row],[PEMBULATAN]]*O198</f>
        <v>168000</v>
      </c>
    </row>
    <row r="199" spans="1:16" ht="42" customHeight="1" x14ac:dyDescent="0.2">
      <c r="A199" s="94"/>
      <c r="B199" s="76"/>
      <c r="C199" s="90" t="s">
        <v>4819</v>
      </c>
      <c r="D199" s="79" t="s">
        <v>198</v>
      </c>
      <c r="E199" s="13">
        <v>44427</v>
      </c>
      <c r="F199" s="77" t="s">
        <v>4470</v>
      </c>
      <c r="G199" s="13">
        <v>44429</v>
      </c>
      <c r="H199" s="78" t="s">
        <v>4471</v>
      </c>
      <c r="I199" s="15">
        <v>56</v>
      </c>
      <c r="J199" s="15">
        <v>40</v>
      </c>
      <c r="K199" s="15">
        <v>18</v>
      </c>
      <c r="L199" s="15">
        <v>2</v>
      </c>
      <c r="M199" s="84">
        <v>10.08</v>
      </c>
      <c r="N199" s="73">
        <v>10</v>
      </c>
      <c r="O199" s="64">
        <v>3000</v>
      </c>
      <c r="P199" s="65">
        <f>Table2245236891011121314151617181920212224234567891011121314151617181920212223252627282930313233343536[[#This Row],[PEMBULATAN]]*O199</f>
        <v>30000</v>
      </c>
    </row>
    <row r="200" spans="1:16" ht="42" customHeight="1" x14ac:dyDescent="0.2">
      <c r="A200" s="94"/>
      <c r="B200" s="76"/>
      <c r="C200" s="90" t="s">
        <v>4820</v>
      </c>
      <c r="D200" s="79" t="s">
        <v>198</v>
      </c>
      <c r="E200" s="13">
        <v>44427</v>
      </c>
      <c r="F200" s="77" t="s">
        <v>4470</v>
      </c>
      <c r="G200" s="13">
        <v>44429</v>
      </c>
      <c r="H200" s="78" t="s">
        <v>4471</v>
      </c>
      <c r="I200" s="15">
        <v>70</v>
      </c>
      <c r="J200" s="15">
        <v>50</v>
      </c>
      <c r="K200" s="15">
        <v>20</v>
      </c>
      <c r="L200" s="15">
        <v>5</v>
      </c>
      <c r="M200" s="84">
        <v>17.5</v>
      </c>
      <c r="N200" s="73">
        <v>18</v>
      </c>
      <c r="O200" s="64">
        <v>3000</v>
      </c>
      <c r="P200" s="65">
        <f>Table2245236891011121314151617181920212224234567891011121314151617181920212223252627282930313233343536[[#This Row],[PEMBULATAN]]*O200</f>
        <v>54000</v>
      </c>
    </row>
    <row r="201" spans="1:16" ht="42" customHeight="1" x14ac:dyDescent="0.2">
      <c r="A201" s="94"/>
      <c r="B201" s="76"/>
      <c r="C201" s="90" t="s">
        <v>4821</v>
      </c>
      <c r="D201" s="79" t="s">
        <v>198</v>
      </c>
      <c r="E201" s="13">
        <v>44427</v>
      </c>
      <c r="F201" s="77" t="s">
        <v>4470</v>
      </c>
      <c r="G201" s="13">
        <v>44429</v>
      </c>
      <c r="H201" s="78" t="s">
        <v>4471</v>
      </c>
      <c r="I201" s="15">
        <v>65</v>
      </c>
      <c r="J201" s="15">
        <v>55</v>
      </c>
      <c r="K201" s="15">
        <v>19</v>
      </c>
      <c r="L201" s="15">
        <v>7</v>
      </c>
      <c r="M201" s="84">
        <v>16.981249999999999</v>
      </c>
      <c r="N201" s="73">
        <v>17</v>
      </c>
      <c r="O201" s="64">
        <v>3000</v>
      </c>
      <c r="P201" s="65">
        <f>Table2245236891011121314151617181920212224234567891011121314151617181920212223252627282930313233343536[[#This Row],[PEMBULATAN]]*O201</f>
        <v>51000</v>
      </c>
    </row>
    <row r="202" spans="1:16" ht="42" customHeight="1" x14ac:dyDescent="0.2">
      <c r="A202" s="94"/>
      <c r="B202" s="76"/>
      <c r="C202" s="90" t="s">
        <v>4822</v>
      </c>
      <c r="D202" s="79" t="s">
        <v>198</v>
      </c>
      <c r="E202" s="13">
        <v>44427</v>
      </c>
      <c r="F202" s="77" t="s">
        <v>4470</v>
      </c>
      <c r="G202" s="13">
        <v>44429</v>
      </c>
      <c r="H202" s="78" t="s">
        <v>4471</v>
      </c>
      <c r="I202" s="15">
        <v>92</v>
      </c>
      <c r="J202" s="15">
        <v>47</v>
      </c>
      <c r="K202" s="15">
        <v>36</v>
      </c>
      <c r="L202" s="15">
        <v>11</v>
      </c>
      <c r="M202" s="84">
        <v>38.915999999999997</v>
      </c>
      <c r="N202" s="73">
        <v>39</v>
      </c>
      <c r="O202" s="64">
        <v>3000</v>
      </c>
      <c r="P202" s="65">
        <f>Table2245236891011121314151617181920212224234567891011121314151617181920212223252627282930313233343536[[#This Row],[PEMBULATAN]]*O202</f>
        <v>117000</v>
      </c>
    </row>
    <row r="203" spans="1:16" ht="42" customHeight="1" x14ac:dyDescent="0.2">
      <c r="A203" s="94"/>
      <c r="B203" s="76"/>
      <c r="C203" s="90" t="s">
        <v>4823</v>
      </c>
      <c r="D203" s="79" t="s">
        <v>198</v>
      </c>
      <c r="E203" s="13">
        <v>44427</v>
      </c>
      <c r="F203" s="77" t="s">
        <v>4470</v>
      </c>
      <c r="G203" s="13">
        <v>44429</v>
      </c>
      <c r="H203" s="78" t="s">
        <v>4471</v>
      </c>
      <c r="I203" s="15">
        <v>88</v>
      </c>
      <c r="J203" s="15">
        <v>60</v>
      </c>
      <c r="K203" s="15">
        <v>20</v>
      </c>
      <c r="L203" s="15">
        <v>11</v>
      </c>
      <c r="M203" s="84">
        <v>26.4</v>
      </c>
      <c r="N203" s="73">
        <v>27</v>
      </c>
      <c r="O203" s="64">
        <v>3000</v>
      </c>
      <c r="P203" s="65">
        <f>Table2245236891011121314151617181920212224234567891011121314151617181920212223252627282930313233343536[[#This Row],[PEMBULATAN]]*O203</f>
        <v>81000</v>
      </c>
    </row>
    <row r="204" spans="1:16" ht="42" customHeight="1" x14ac:dyDescent="0.2">
      <c r="A204" s="94"/>
      <c r="B204" s="76"/>
      <c r="C204" s="90" t="s">
        <v>4824</v>
      </c>
      <c r="D204" s="79" t="s">
        <v>198</v>
      </c>
      <c r="E204" s="13">
        <v>44427</v>
      </c>
      <c r="F204" s="77" t="s">
        <v>4470</v>
      </c>
      <c r="G204" s="13">
        <v>44429</v>
      </c>
      <c r="H204" s="78" t="s">
        <v>4471</v>
      </c>
      <c r="I204" s="15">
        <v>35</v>
      </c>
      <c r="J204" s="15">
        <v>34</v>
      </c>
      <c r="K204" s="15">
        <v>24</v>
      </c>
      <c r="L204" s="15">
        <v>5</v>
      </c>
      <c r="M204" s="84">
        <v>7.14</v>
      </c>
      <c r="N204" s="73">
        <v>7</v>
      </c>
      <c r="O204" s="64">
        <v>3000</v>
      </c>
      <c r="P204" s="65">
        <f>Table2245236891011121314151617181920212224234567891011121314151617181920212223252627282930313233343536[[#This Row],[PEMBULATAN]]*O204</f>
        <v>21000</v>
      </c>
    </row>
    <row r="205" spans="1:16" ht="42" customHeight="1" x14ac:dyDescent="0.2">
      <c r="A205" s="94"/>
      <c r="B205" s="76"/>
      <c r="C205" s="90" t="s">
        <v>4825</v>
      </c>
      <c r="D205" s="79" t="s">
        <v>198</v>
      </c>
      <c r="E205" s="13">
        <v>44427</v>
      </c>
      <c r="F205" s="77" t="s">
        <v>4470</v>
      </c>
      <c r="G205" s="13">
        <v>44429</v>
      </c>
      <c r="H205" s="78" t="s">
        <v>4471</v>
      </c>
      <c r="I205" s="15">
        <v>90</v>
      </c>
      <c r="J205" s="15">
        <v>65</v>
      </c>
      <c r="K205" s="15">
        <v>27</v>
      </c>
      <c r="L205" s="15">
        <v>10</v>
      </c>
      <c r="M205" s="84">
        <v>39.487499999999997</v>
      </c>
      <c r="N205" s="73">
        <v>40</v>
      </c>
      <c r="O205" s="64">
        <v>3000</v>
      </c>
      <c r="P205" s="65">
        <f>Table2245236891011121314151617181920212224234567891011121314151617181920212223252627282930313233343536[[#This Row],[PEMBULATAN]]*O205</f>
        <v>120000</v>
      </c>
    </row>
    <row r="206" spans="1:16" ht="42" customHeight="1" x14ac:dyDescent="0.2">
      <c r="A206" s="94"/>
      <c r="B206" s="76"/>
      <c r="C206" s="90" t="s">
        <v>4826</v>
      </c>
      <c r="D206" s="79" t="s">
        <v>198</v>
      </c>
      <c r="E206" s="13">
        <v>44427</v>
      </c>
      <c r="F206" s="77" t="s">
        <v>4470</v>
      </c>
      <c r="G206" s="13">
        <v>44429</v>
      </c>
      <c r="H206" s="78" t="s">
        <v>4471</v>
      </c>
      <c r="I206" s="15">
        <v>70</v>
      </c>
      <c r="J206" s="15">
        <v>40</v>
      </c>
      <c r="K206" s="15">
        <v>26</v>
      </c>
      <c r="L206" s="15">
        <v>14</v>
      </c>
      <c r="M206" s="84">
        <v>18.2</v>
      </c>
      <c r="N206" s="73">
        <v>18</v>
      </c>
      <c r="O206" s="64">
        <v>3000</v>
      </c>
      <c r="P206" s="65">
        <f>Table2245236891011121314151617181920212224234567891011121314151617181920212223252627282930313233343536[[#This Row],[PEMBULATAN]]*O206</f>
        <v>54000</v>
      </c>
    </row>
    <row r="207" spans="1:16" ht="42" customHeight="1" x14ac:dyDescent="0.2">
      <c r="A207" s="94"/>
      <c r="B207" s="76"/>
      <c r="C207" s="90" t="s">
        <v>4827</v>
      </c>
      <c r="D207" s="79" t="s">
        <v>198</v>
      </c>
      <c r="E207" s="13">
        <v>44427</v>
      </c>
      <c r="F207" s="77" t="s">
        <v>4470</v>
      </c>
      <c r="G207" s="13">
        <v>44429</v>
      </c>
      <c r="H207" s="78" t="s">
        <v>4471</v>
      </c>
      <c r="I207" s="15">
        <v>80</v>
      </c>
      <c r="J207" s="15">
        <v>66</v>
      </c>
      <c r="K207" s="15">
        <v>26</v>
      </c>
      <c r="L207" s="15">
        <v>11</v>
      </c>
      <c r="M207" s="84">
        <v>34.32</v>
      </c>
      <c r="N207" s="73">
        <v>35</v>
      </c>
      <c r="O207" s="64">
        <v>3000</v>
      </c>
      <c r="P207" s="65">
        <f>Table2245236891011121314151617181920212224234567891011121314151617181920212223252627282930313233343536[[#This Row],[PEMBULATAN]]*O207</f>
        <v>105000</v>
      </c>
    </row>
    <row r="208" spans="1:16" ht="42" customHeight="1" x14ac:dyDescent="0.2">
      <c r="A208" s="94"/>
      <c r="B208" s="76"/>
      <c r="C208" s="90" t="s">
        <v>4828</v>
      </c>
      <c r="D208" s="79" t="s">
        <v>198</v>
      </c>
      <c r="E208" s="13">
        <v>44427</v>
      </c>
      <c r="F208" s="77" t="s">
        <v>4470</v>
      </c>
      <c r="G208" s="13">
        <v>44429</v>
      </c>
      <c r="H208" s="78" t="s">
        <v>4471</v>
      </c>
      <c r="I208" s="15">
        <v>85</v>
      </c>
      <c r="J208" s="15">
        <v>54</v>
      </c>
      <c r="K208" s="15">
        <v>35</v>
      </c>
      <c r="L208" s="15">
        <v>14</v>
      </c>
      <c r="M208" s="84">
        <v>40.162500000000001</v>
      </c>
      <c r="N208" s="73">
        <v>40</v>
      </c>
      <c r="O208" s="64">
        <v>3000</v>
      </c>
      <c r="P208" s="65">
        <f>Table2245236891011121314151617181920212224234567891011121314151617181920212223252627282930313233343536[[#This Row],[PEMBULATAN]]*O208</f>
        <v>120000</v>
      </c>
    </row>
    <row r="209" spans="1:16" ht="42" customHeight="1" x14ac:dyDescent="0.2">
      <c r="A209" s="94"/>
      <c r="B209" s="76"/>
      <c r="C209" s="90" t="s">
        <v>4829</v>
      </c>
      <c r="D209" s="79" t="s">
        <v>198</v>
      </c>
      <c r="E209" s="13">
        <v>44427</v>
      </c>
      <c r="F209" s="77" t="s">
        <v>4470</v>
      </c>
      <c r="G209" s="13">
        <v>44429</v>
      </c>
      <c r="H209" s="78" t="s">
        <v>4471</v>
      </c>
      <c r="I209" s="15">
        <v>72</v>
      </c>
      <c r="J209" s="15">
        <v>57</v>
      </c>
      <c r="K209" s="15">
        <v>27</v>
      </c>
      <c r="L209" s="15">
        <v>14</v>
      </c>
      <c r="M209" s="84">
        <v>27.702000000000002</v>
      </c>
      <c r="N209" s="73">
        <v>28</v>
      </c>
      <c r="O209" s="64">
        <v>3000</v>
      </c>
      <c r="P209" s="65">
        <f>Table2245236891011121314151617181920212224234567891011121314151617181920212223252627282930313233343536[[#This Row],[PEMBULATAN]]*O209</f>
        <v>84000</v>
      </c>
    </row>
    <row r="210" spans="1:16" ht="42" customHeight="1" x14ac:dyDescent="0.2">
      <c r="A210" s="94"/>
      <c r="B210" s="76"/>
      <c r="C210" s="90" t="s">
        <v>4830</v>
      </c>
      <c r="D210" s="79" t="s">
        <v>198</v>
      </c>
      <c r="E210" s="13">
        <v>44427</v>
      </c>
      <c r="F210" s="77" t="s">
        <v>4470</v>
      </c>
      <c r="G210" s="13">
        <v>44429</v>
      </c>
      <c r="H210" s="78" t="s">
        <v>4471</v>
      </c>
      <c r="I210" s="15">
        <v>82</v>
      </c>
      <c r="J210" s="15">
        <v>57</v>
      </c>
      <c r="K210" s="15">
        <v>30</v>
      </c>
      <c r="L210" s="15">
        <v>12</v>
      </c>
      <c r="M210" s="84">
        <v>35.055</v>
      </c>
      <c r="N210" s="73">
        <v>35</v>
      </c>
      <c r="O210" s="64">
        <v>3000</v>
      </c>
      <c r="P210" s="65">
        <f>Table2245236891011121314151617181920212224234567891011121314151617181920212223252627282930313233343536[[#This Row],[PEMBULATAN]]*O210</f>
        <v>105000</v>
      </c>
    </row>
    <row r="211" spans="1:16" ht="42" customHeight="1" x14ac:dyDescent="0.2">
      <c r="A211" s="123"/>
      <c r="B211" s="92"/>
      <c r="C211" s="90" t="s">
        <v>4831</v>
      </c>
      <c r="D211" s="79" t="s">
        <v>198</v>
      </c>
      <c r="E211" s="13">
        <v>44427</v>
      </c>
      <c r="F211" s="77" t="s">
        <v>4470</v>
      </c>
      <c r="G211" s="13">
        <v>44429</v>
      </c>
      <c r="H211" s="78" t="s">
        <v>4471</v>
      </c>
      <c r="I211" s="15">
        <v>40</v>
      </c>
      <c r="J211" s="15">
        <v>38</v>
      </c>
      <c r="K211" s="15">
        <v>21</v>
      </c>
      <c r="L211" s="15">
        <v>2</v>
      </c>
      <c r="M211" s="84">
        <v>7.98</v>
      </c>
      <c r="N211" s="73">
        <v>8</v>
      </c>
      <c r="O211" s="64">
        <v>3000</v>
      </c>
      <c r="P211" s="65">
        <f>Table2245236891011121314151617181920212224234567891011121314151617181920212223252627282930313233343536[[#This Row],[PEMBULATAN]]*O211</f>
        <v>24000</v>
      </c>
    </row>
    <row r="212" spans="1:16" ht="42" customHeight="1" x14ac:dyDescent="0.2">
      <c r="A212" s="94"/>
      <c r="B212" s="76"/>
      <c r="C212" s="113" t="s">
        <v>4832</v>
      </c>
      <c r="D212" s="114" t="s">
        <v>198</v>
      </c>
      <c r="E212" s="115">
        <v>44427</v>
      </c>
      <c r="F212" s="116" t="s">
        <v>4470</v>
      </c>
      <c r="G212" s="115">
        <v>44429</v>
      </c>
      <c r="H212" s="117" t="s">
        <v>4471</v>
      </c>
      <c r="I212" s="118">
        <v>43</v>
      </c>
      <c r="J212" s="118">
        <v>42</v>
      </c>
      <c r="K212" s="118">
        <v>15</v>
      </c>
      <c r="L212" s="118">
        <v>2</v>
      </c>
      <c r="M212" s="119">
        <v>6.7725</v>
      </c>
      <c r="N212" s="120">
        <v>7</v>
      </c>
      <c r="O212" s="121">
        <v>3000</v>
      </c>
      <c r="P212" s="122">
        <f>Table2245236891011121314151617181920212224234567891011121314151617181920212223252627282930313233343536[[#This Row],[PEMBULATAN]]*O212</f>
        <v>21000</v>
      </c>
    </row>
    <row r="213" spans="1:16" ht="42" customHeight="1" x14ac:dyDescent="0.2">
      <c r="A213" s="94"/>
      <c r="B213" s="76"/>
      <c r="C213" s="90" t="s">
        <v>4833</v>
      </c>
      <c r="D213" s="79" t="s">
        <v>198</v>
      </c>
      <c r="E213" s="13">
        <v>44427</v>
      </c>
      <c r="F213" s="77" t="s">
        <v>4470</v>
      </c>
      <c r="G213" s="13">
        <v>44429</v>
      </c>
      <c r="H213" s="78" t="s">
        <v>4471</v>
      </c>
      <c r="I213" s="15">
        <v>54</v>
      </c>
      <c r="J213" s="15">
        <v>40</v>
      </c>
      <c r="K213" s="15">
        <v>15</v>
      </c>
      <c r="L213" s="15">
        <v>2</v>
      </c>
      <c r="M213" s="84">
        <v>8.1</v>
      </c>
      <c r="N213" s="73">
        <v>8</v>
      </c>
      <c r="O213" s="64">
        <v>3000</v>
      </c>
      <c r="P213" s="65">
        <f>Table2245236891011121314151617181920212224234567891011121314151617181920212223252627282930313233343536[[#This Row],[PEMBULATAN]]*O213</f>
        <v>24000</v>
      </c>
    </row>
    <row r="214" spans="1:16" ht="42" customHeight="1" x14ac:dyDescent="0.2">
      <c r="A214" s="94"/>
      <c r="B214" s="76"/>
      <c r="C214" s="90" t="s">
        <v>4834</v>
      </c>
      <c r="D214" s="79" t="s">
        <v>198</v>
      </c>
      <c r="E214" s="13">
        <v>44427</v>
      </c>
      <c r="F214" s="77" t="s">
        <v>4470</v>
      </c>
      <c r="G214" s="13">
        <v>44429</v>
      </c>
      <c r="H214" s="78" t="s">
        <v>4471</v>
      </c>
      <c r="I214" s="15">
        <v>78</v>
      </c>
      <c r="J214" s="15">
        <v>60</v>
      </c>
      <c r="K214" s="15">
        <v>20</v>
      </c>
      <c r="L214" s="15">
        <v>6</v>
      </c>
      <c r="M214" s="84">
        <v>23.4</v>
      </c>
      <c r="N214" s="73">
        <v>24</v>
      </c>
      <c r="O214" s="64">
        <v>3000</v>
      </c>
      <c r="P214" s="65">
        <f>Table2245236891011121314151617181920212224234567891011121314151617181920212223252627282930313233343536[[#This Row],[PEMBULATAN]]*O214</f>
        <v>72000</v>
      </c>
    </row>
    <row r="215" spans="1:16" ht="42" customHeight="1" x14ac:dyDescent="0.2">
      <c r="A215" s="94"/>
      <c r="B215" s="76"/>
      <c r="C215" s="90" t="s">
        <v>4835</v>
      </c>
      <c r="D215" s="79" t="s">
        <v>198</v>
      </c>
      <c r="E215" s="13">
        <v>44427</v>
      </c>
      <c r="F215" s="77" t="s">
        <v>4470</v>
      </c>
      <c r="G215" s="13">
        <v>44429</v>
      </c>
      <c r="H215" s="78" t="s">
        <v>4471</v>
      </c>
      <c r="I215" s="15">
        <v>88</v>
      </c>
      <c r="J215" s="15">
        <v>65</v>
      </c>
      <c r="K215" s="15">
        <v>48</v>
      </c>
      <c r="L215" s="15">
        <v>13</v>
      </c>
      <c r="M215" s="84">
        <v>68.64</v>
      </c>
      <c r="N215" s="73">
        <v>69</v>
      </c>
      <c r="O215" s="64">
        <v>3000</v>
      </c>
      <c r="P215" s="65">
        <f>Table2245236891011121314151617181920212224234567891011121314151617181920212223252627282930313233343536[[#This Row],[PEMBULATAN]]*O215</f>
        <v>207000</v>
      </c>
    </row>
    <row r="216" spans="1:16" ht="42" customHeight="1" x14ac:dyDescent="0.2">
      <c r="A216" s="94"/>
      <c r="B216" s="76"/>
      <c r="C216" s="90" t="s">
        <v>4836</v>
      </c>
      <c r="D216" s="79" t="s">
        <v>198</v>
      </c>
      <c r="E216" s="13">
        <v>44427</v>
      </c>
      <c r="F216" s="77" t="s">
        <v>4470</v>
      </c>
      <c r="G216" s="13">
        <v>44429</v>
      </c>
      <c r="H216" s="78" t="s">
        <v>4471</v>
      </c>
      <c r="I216" s="15">
        <v>60</v>
      </c>
      <c r="J216" s="15">
        <v>55</v>
      </c>
      <c r="K216" s="15">
        <v>40</v>
      </c>
      <c r="L216" s="15">
        <v>4</v>
      </c>
      <c r="M216" s="84">
        <v>33</v>
      </c>
      <c r="N216" s="73">
        <v>33</v>
      </c>
      <c r="O216" s="64">
        <v>3000</v>
      </c>
      <c r="P216" s="65">
        <f>Table2245236891011121314151617181920212224234567891011121314151617181920212223252627282930313233343536[[#This Row],[PEMBULATAN]]*O216</f>
        <v>99000</v>
      </c>
    </row>
    <row r="217" spans="1:16" ht="42" customHeight="1" x14ac:dyDescent="0.2">
      <c r="A217" s="94"/>
      <c r="B217" s="76"/>
      <c r="C217" s="90" t="s">
        <v>4837</v>
      </c>
      <c r="D217" s="79" t="s">
        <v>198</v>
      </c>
      <c r="E217" s="13">
        <v>44427</v>
      </c>
      <c r="F217" s="77" t="s">
        <v>4470</v>
      </c>
      <c r="G217" s="13">
        <v>44429</v>
      </c>
      <c r="H217" s="78" t="s">
        <v>4471</v>
      </c>
      <c r="I217" s="15">
        <v>70</v>
      </c>
      <c r="J217" s="15">
        <v>60</v>
      </c>
      <c r="K217" s="15">
        <v>20</v>
      </c>
      <c r="L217" s="15">
        <v>5</v>
      </c>
      <c r="M217" s="84">
        <v>21</v>
      </c>
      <c r="N217" s="73">
        <v>21</v>
      </c>
      <c r="O217" s="64">
        <v>3000</v>
      </c>
      <c r="P217" s="65">
        <f>Table2245236891011121314151617181920212224234567891011121314151617181920212223252627282930313233343536[[#This Row],[PEMBULATAN]]*O217</f>
        <v>63000</v>
      </c>
    </row>
    <row r="218" spans="1:16" ht="42" customHeight="1" x14ac:dyDescent="0.2">
      <c r="A218" s="94"/>
      <c r="B218" s="76"/>
      <c r="C218" s="90" t="s">
        <v>4838</v>
      </c>
      <c r="D218" s="79" t="s">
        <v>198</v>
      </c>
      <c r="E218" s="13">
        <v>44427</v>
      </c>
      <c r="F218" s="77" t="s">
        <v>4470</v>
      </c>
      <c r="G218" s="13">
        <v>44429</v>
      </c>
      <c r="H218" s="78" t="s">
        <v>4471</v>
      </c>
      <c r="I218" s="15">
        <v>90</v>
      </c>
      <c r="J218" s="15">
        <v>63</v>
      </c>
      <c r="K218" s="15">
        <v>20</v>
      </c>
      <c r="L218" s="15">
        <v>12</v>
      </c>
      <c r="M218" s="84">
        <v>28.35</v>
      </c>
      <c r="N218" s="73">
        <v>29</v>
      </c>
      <c r="O218" s="64">
        <v>3000</v>
      </c>
      <c r="P218" s="65">
        <f>Table2245236891011121314151617181920212224234567891011121314151617181920212223252627282930313233343536[[#This Row],[PEMBULATAN]]*O218</f>
        <v>87000</v>
      </c>
    </row>
    <row r="219" spans="1:16" ht="42" customHeight="1" x14ac:dyDescent="0.2">
      <c r="A219" s="94"/>
      <c r="B219" s="76"/>
      <c r="C219" s="90" t="s">
        <v>4839</v>
      </c>
      <c r="D219" s="79" t="s">
        <v>198</v>
      </c>
      <c r="E219" s="13">
        <v>44427</v>
      </c>
      <c r="F219" s="77" t="s">
        <v>4470</v>
      </c>
      <c r="G219" s="13">
        <v>44429</v>
      </c>
      <c r="H219" s="78" t="s">
        <v>4471</v>
      </c>
      <c r="I219" s="15">
        <v>83</v>
      </c>
      <c r="J219" s="15">
        <v>60</v>
      </c>
      <c r="K219" s="15">
        <v>20</v>
      </c>
      <c r="L219" s="15">
        <v>7</v>
      </c>
      <c r="M219" s="84">
        <v>24.9</v>
      </c>
      <c r="N219" s="73">
        <v>25</v>
      </c>
      <c r="O219" s="64">
        <v>3000</v>
      </c>
      <c r="P219" s="65">
        <f>Table2245236891011121314151617181920212224234567891011121314151617181920212223252627282930313233343536[[#This Row],[PEMBULATAN]]*O219</f>
        <v>75000</v>
      </c>
    </row>
    <row r="220" spans="1:16" ht="42" customHeight="1" x14ac:dyDescent="0.2">
      <c r="A220" s="94"/>
      <c r="B220" s="76"/>
      <c r="C220" s="90" t="s">
        <v>4840</v>
      </c>
      <c r="D220" s="79" t="s">
        <v>198</v>
      </c>
      <c r="E220" s="13">
        <v>44427</v>
      </c>
      <c r="F220" s="77" t="s">
        <v>4470</v>
      </c>
      <c r="G220" s="13">
        <v>44429</v>
      </c>
      <c r="H220" s="78" t="s">
        <v>4471</v>
      </c>
      <c r="I220" s="15">
        <v>90</v>
      </c>
      <c r="J220" s="15">
        <v>58</v>
      </c>
      <c r="K220" s="15">
        <v>25</v>
      </c>
      <c r="L220" s="15">
        <v>5</v>
      </c>
      <c r="M220" s="84">
        <v>32.625</v>
      </c>
      <c r="N220" s="73">
        <v>33</v>
      </c>
      <c r="O220" s="64">
        <v>3000</v>
      </c>
      <c r="P220" s="65">
        <f>Table2245236891011121314151617181920212224234567891011121314151617181920212223252627282930313233343536[[#This Row],[PEMBULATAN]]*O220</f>
        <v>99000</v>
      </c>
    </row>
    <row r="221" spans="1:16" ht="42" customHeight="1" x14ac:dyDescent="0.2">
      <c r="A221" s="94"/>
      <c r="B221" s="76"/>
      <c r="C221" s="90" t="s">
        <v>4841</v>
      </c>
      <c r="D221" s="79" t="s">
        <v>198</v>
      </c>
      <c r="E221" s="13">
        <v>44427</v>
      </c>
      <c r="F221" s="77" t="s">
        <v>4470</v>
      </c>
      <c r="G221" s="13">
        <v>44429</v>
      </c>
      <c r="H221" s="78" t="s">
        <v>4471</v>
      </c>
      <c r="I221" s="15">
        <v>63</v>
      </c>
      <c r="J221" s="15">
        <v>58</v>
      </c>
      <c r="K221" s="15">
        <v>20</v>
      </c>
      <c r="L221" s="15">
        <v>9</v>
      </c>
      <c r="M221" s="84">
        <v>18.27</v>
      </c>
      <c r="N221" s="73">
        <v>18</v>
      </c>
      <c r="O221" s="64">
        <v>3000</v>
      </c>
      <c r="P221" s="65">
        <f>Table2245236891011121314151617181920212224234567891011121314151617181920212223252627282930313233343536[[#This Row],[PEMBULATAN]]*O221</f>
        <v>54000</v>
      </c>
    </row>
    <row r="222" spans="1:16" ht="42" customHeight="1" x14ac:dyDescent="0.2">
      <c r="A222" s="94"/>
      <c r="B222" s="76"/>
      <c r="C222" s="90" t="s">
        <v>4842</v>
      </c>
      <c r="D222" s="79" t="s">
        <v>198</v>
      </c>
      <c r="E222" s="13">
        <v>44427</v>
      </c>
      <c r="F222" s="77" t="s">
        <v>4470</v>
      </c>
      <c r="G222" s="13">
        <v>44429</v>
      </c>
      <c r="H222" s="78" t="s">
        <v>4471</v>
      </c>
      <c r="I222" s="15">
        <v>80</v>
      </c>
      <c r="J222" s="15">
        <v>50</v>
      </c>
      <c r="K222" s="15">
        <v>25</v>
      </c>
      <c r="L222" s="15">
        <v>6</v>
      </c>
      <c r="M222" s="84">
        <v>25</v>
      </c>
      <c r="N222" s="73">
        <v>25</v>
      </c>
      <c r="O222" s="64">
        <v>3000</v>
      </c>
      <c r="P222" s="65">
        <f>Table2245236891011121314151617181920212224234567891011121314151617181920212223252627282930313233343536[[#This Row],[PEMBULATAN]]*O222</f>
        <v>75000</v>
      </c>
    </row>
    <row r="223" spans="1:16" ht="42" customHeight="1" x14ac:dyDescent="0.2">
      <c r="A223" s="94"/>
      <c r="B223" s="76"/>
      <c r="C223" s="90" t="s">
        <v>4843</v>
      </c>
      <c r="D223" s="79" t="s">
        <v>198</v>
      </c>
      <c r="E223" s="13">
        <v>44427</v>
      </c>
      <c r="F223" s="77" t="s">
        <v>4470</v>
      </c>
      <c r="G223" s="13">
        <v>44429</v>
      </c>
      <c r="H223" s="78" t="s">
        <v>4471</v>
      </c>
      <c r="I223" s="15">
        <v>22</v>
      </c>
      <c r="J223" s="15">
        <v>25</v>
      </c>
      <c r="K223" s="15">
        <v>6</v>
      </c>
      <c r="L223" s="15">
        <v>1</v>
      </c>
      <c r="M223" s="84">
        <v>0.82499999999999996</v>
      </c>
      <c r="N223" s="73">
        <v>1</v>
      </c>
      <c r="O223" s="64">
        <v>3000</v>
      </c>
      <c r="P223" s="65">
        <f>Table2245236891011121314151617181920212224234567891011121314151617181920212223252627282930313233343536[[#This Row],[PEMBULATAN]]*O223</f>
        <v>3000</v>
      </c>
    </row>
    <row r="224" spans="1:16" ht="42" customHeight="1" x14ac:dyDescent="0.2">
      <c r="A224" s="94"/>
      <c r="B224" s="76"/>
      <c r="C224" s="90" t="s">
        <v>4844</v>
      </c>
      <c r="D224" s="79" t="s">
        <v>198</v>
      </c>
      <c r="E224" s="13">
        <v>44427</v>
      </c>
      <c r="F224" s="77" t="s">
        <v>4470</v>
      </c>
      <c r="G224" s="13">
        <v>44429</v>
      </c>
      <c r="H224" s="78" t="s">
        <v>4471</v>
      </c>
      <c r="I224" s="15">
        <v>75</v>
      </c>
      <c r="J224" s="15">
        <v>40</v>
      </c>
      <c r="K224" s="15">
        <v>17</v>
      </c>
      <c r="L224" s="15">
        <v>5</v>
      </c>
      <c r="M224" s="84">
        <v>12.75</v>
      </c>
      <c r="N224" s="73">
        <v>13</v>
      </c>
      <c r="O224" s="64">
        <v>3000</v>
      </c>
      <c r="P224" s="65">
        <f>Table2245236891011121314151617181920212224234567891011121314151617181920212223252627282930313233343536[[#This Row],[PEMBULATAN]]*O224</f>
        <v>39000</v>
      </c>
    </row>
    <row r="225" spans="1:16" ht="42" customHeight="1" x14ac:dyDescent="0.2">
      <c r="A225" s="94"/>
      <c r="B225" s="76"/>
      <c r="C225" s="90" t="s">
        <v>4845</v>
      </c>
      <c r="D225" s="79" t="s">
        <v>198</v>
      </c>
      <c r="E225" s="13">
        <v>44427</v>
      </c>
      <c r="F225" s="77" t="s">
        <v>4470</v>
      </c>
      <c r="G225" s="13">
        <v>44429</v>
      </c>
      <c r="H225" s="78" t="s">
        <v>4471</v>
      </c>
      <c r="I225" s="15">
        <v>72</v>
      </c>
      <c r="J225" s="15">
        <v>55</v>
      </c>
      <c r="K225" s="15">
        <v>22</v>
      </c>
      <c r="L225" s="15">
        <v>10</v>
      </c>
      <c r="M225" s="84">
        <v>21.78</v>
      </c>
      <c r="N225" s="73">
        <v>22</v>
      </c>
      <c r="O225" s="64">
        <v>3000</v>
      </c>
      <c r="P225" s="65">
        <f>Table2245236891011121314151617181920212224234567891011121314151617181920212223252627282930313233343536[[#This Row],[PEMBULATAN]]*O225</f>
        <v>66000</v>
      </c>
    </row>
    <row r="226" spans="1:16" ht="42" customHeight="1" x14ac:dyDescent="0.2">
      <c r="A226" s="123"/>
      <c r="B226" s="92"/>
      <c r="C226" s="90" t="s">
        <v>4846</v>
      </c>
      <c r="D226" s="79" t="s">
        <v>198</v>
      </c>
      <c r="E226" s="13">
        <v>44427</v>
      </c>
      <c r="F226" s="77" t="s">
        <v>4470</v>
      </c>
      <c r="G226" s="13">
        <v>44429</v>
      </c>
      <c r="H226" s="78" t="s">
        <v>4471</v>
      </c>
      <c r="I226" s="15">
        <v>88</v>
      </c>
      <c r="J226" s="15">
        <v>60</v>
      </c>
      <c r="K226" s="15">
        <v>25</v>
      </c>
      <c r="L226" s="15">
        <v>10</v>
      </c>
      <c r="M226" s="84">
        <v>33</v>
      </c>
      <c r="N226" s="73">
        <v>33</v>
      </c>
      <c r="O226" s="64">
        <v>3000</v>
      </c>
      <c r="P226" s="65">
        <f>Table2245236891011121314151617181920212224234567891011121314151617181920212223252627282930313233343536[[#This Row],[PEMBULATAN]]*O226</f>
        <v>99000</v>
      </c>
    </row>
    <row r="227" spans="1:16" ht="42" customHeight="1" x14ac:dyDescent="0.2">
      <c r="A227" s="94"/>
      <c r="B227" s="76"/>
      <c r="C227" s="113" t="s">
        <v>4847</v>
      </c>
      <c r="D227" s="114" t="s">
        <v>198</v>
      </c>
      <c r="E227" s="115">
        <v>44427</v>
      </c>
      <c r="F227" s="116" t="s">
        <v>4470</v>
      </c>
      <c r="G227" s="115">
        <v>44429</v>
      </c>
      <c r="H227" s="117" t="s">
        <v>4471</v>
      </c>
      <c r="I227" s="118">
        <v>67</v>
      </c>
      <c r="J227" s="118">
        <v>52</v>
      </c>
      <c r="K227" s="118">
        <v>25</v>
      </c>
      <c r="L227" s="118">
        <v>8</v>
      </c>
      <c r="M227" s="119">
        <v>21.774999999999999</v>
      </c>
      <c r="N227" s="120">
        <v>22</v>
      </c>
      <c r="O227" s="121">
        <v>3000</v>
      </c>
      <c r="P227" s="122">
        <f>Table2245236891011121314151617181920212224234567891011121314151617181920212223252627282930313233343536[[#This Row],[PEMBULATAN]]*O227</f>
        <v>66000</v>
      </c>
    </row>
    <row r="228" spans="1:16" ht="42" customHeight="1" x14ac:dyDescent="0.2">
      <c r="A228" s="94"/>
      <c r="B228" s="76"/>
      <c r="C228" s="90" t="s">
        <v>4848</v>
      </c>
      <c r="D228" s="79" t="s">
        <v>198</v>
      </c>
      <c r="E228" s="13">
        <v>44427</v>
      </c>
      <c r="F228" s="77" t="s">
        <v>4470</v>
      </c>
      <c r="G228" s="13">
        <v>44429</v>
      </c>
      <c r="H228" s="78" t="s">
        <v>4471</v>
      </c>
      <c r="I228" s="15">
        <v>102</v>
      </c>
      <c r="J228" s="15">
        <v>68</v>
      </c>
      <c r="K228" s="15">
        <v>28</v>
      </c>
      <c r="L228" s="15">
        <v>9</v>
      </c>
      <c r="M228" s="84">
        <v>48.552</v>
      </c>
      <c r="N228" s="73">
        <v>49</v>
      </c>
      <c r="O228" s="64">
        <v>3000</v>
      </c>
      <c r="P228" s="65">
        <f>Table2245236891011121314151617181920212224234567891011121314151617181920212223252627282930313233343536[[#This Row],[PEMBULATAN]]*O228</f>
        <v>147000</v>
      </c>
    </row>
    <row r="229" spans="1:16" ht="42" customHeight="1" x14ac:dyDescent="0.2">
      <c r="A229" s="94"/>
      <c r="B229" s="76"/>
      <c r="C229" s="90" t="s">
        <v>4849</v>
      </c>
      <c r="D229" s="79" t="s">
        <v>198</v>
      </c>
      <c r="E229" s="13">
        <v>44427</v>
      </c>
      <c r="F229" s="77" t="s">
        <v>4470</v>
      </c>
      <c r="G229" s="13">
        <v>44429</v>
      </c>
      <c r="H229" s="78" t="s">
        <v>4471</v>
      </c>
      <c r="I229" s="15">
        <v>85</v>
      </c>
      <c r="J229" s="15">
        <v>54</v>
      </c>
      <c r="K229" s="15">
        <v>28</v>
      </c>
      <c r="L229" s="15">
        <v>16</v>
      </c>
      <c r="M229" s="84">
        <v>32.130000000000003</v>
      </c>
      <c r="N229" s="73">
        <v>32</v>
      </c>
      <c r="O229" s="64">
        <v>3000</v>
      </c>
      <c r="P229" s="65">
        <f>Table2245236891011121314151617181920212224234567891011121314151617181920212223252627282930313233343536[[#This Row],[PEMBULATAN]]*O229</f>
        <v>96000</v>
      </c>
    </row>
    <row r="230" spans="1:16" ht="42" customHeight="1" x14ac:dyDescent="0.2">
      <c r="A230" s="94"/>
      <c r="B230" s="76"/>
      <c r="C230" s="90" t="s">
        <v>4850</v>
      </c>
      <c r="D230" s="79" t="s">
        <v>198</v>
      </c>
      <c r="E230" s="13">
        <v>44427</v>
      </c>
      <c r="F230" s="77" t="s">
        <v>4470</v>
      </c>
      <c r="G230" s="13">
        <v>44429</v>
      </c>
      <c r="H230" s="78" t="s">
        <v>4471</v>
      </c>
      <c r="I230" s="15">
        <v>102</v>
      </c>
      <c r="J230" s="15">
        <v>46</v>
      </c>
      <c r="K230" s="15">
        <v>28</v>
      </c>
      <c r="L230" s="15">
        <v>7</v>
      </c>
      <c r="M230" s="84">
        <v>32.844000000000001</v>
      </c>
      <c r="N230" s="73">
        <v>33</v>
      </c>
      <c r="O230" s="64">
        <v>3000</v>
      </c>
      <c r="P230" s="65">
        <f>Table2245236891011121314151617181920212224234567891011121314151617181920212223252627282930313233343536[[#This Row],[PEMBULATAN]]*O230</f>
        <v>99000</v>
      </c>
    </row>
    <row r="231" spans="1:16" ht="42" customHeight="1" x14ac:dyDescent="0.2">
      <c r="A231" s="94"/>
      <c r="B231" s="76"/>
      <c r="C231" s="90" t="s">
        <v>4851</v>
      </c>
      <c r="D231" s="79" t="s">
        <v>198</v>
      </c>
      <c r="E231" s="13">
        <v>44427</v>
      </c>
      <c r="F231" s="77" t="s">
        <v>4470</v>
      </c>
      <c r="G231" s="13">
        <v>44429</v>
      </c>
      <c r="H231" s="78" t="s">
        <v>4471</v>
      </c>
      <c r="I231" s="15">
        <v>66</v>
      </c>
      <c r="J231" s="15">
        <v>33</v>
      </c>
      <c r="K231" s="15">
        <v>23</v>
      </c>
      <c r="L231" s="15">
        <v>3</v>
      </c>
      <c r="M231" s="84">
        <v>12.5235</v>
      </c>
      <c r="N231" s="73">
        <v>13</v>
      </c>
      <c r="O231" s="64">
        <v>3000</v>
      </c>
      <c r="P231" s="65">
        <f>Table2245236891011121314151617181920212224234567891011121314151617181920212223252627282930313233343536[[#This Row],[PEMBULATAN]]*O231</f>
        <v>39000</v>
      </c>
    </row>
    <row r="232" spans="1:16" ht="42" customHeight="1" x14ac:dyDescent="0.2">
      <c r="A232" s="94"/>
      <c r="B232" s="76"/>
      <c r="C232" s="90" t="s">
        <v>4852</v>
      </c>
      <c r="D232" s="79" t="s">
        <v>198</v>
      </c>
      <c r="E232" s="13">
        <v>44427</v>
      </c>
      <c r="F232" s="77" t="s">
        <v>4470</v>
      </c>
      <c r="G232" s="13">
        <v>44429</v>
      </c>
      <c r="H232" s="78" t="s">
        <v>4471</v>
      </c>
      <c r="I232" s="15">
        <v>63</v>
      </c>
      <c r="J232" s="15">
        <v>44</v>
      </c>
      <c r="K232" s="15">
        <v>16</v>
      </c>
      <c r="L232" s="15">
        <v>6</v>
      </c>
      <c r="M232" s="84">
        <v>11.087999999999999</v>
      </c>
      <c r="N232" s="73">
        <v>11</v>
      </c>
      <c r="O232" s="64">
        <v>3000</v>
      </c>
      <c r="P232" s="65">
        <f>Table2245236891011121314151617181920212224234567891011121314151617181920212223252627282930313233343536[[#This Row],[PEMBULATAN]]*O232</f>
        <v>33000</v>
      </c>
    </row>
    <row r="233" spans="1:16" ht="42" customHeight="1" x14ac:dyDescent="0.2">
      <c r="A233" s="94"/>
      <c r="B233" s="76"/>
      <c r="C233" s="90" t="s">
        <v>4853</v>
      </c>
      <c r="D233" s="79" t="s">
        <v>198</v>
      </c>
      <c r="E233" s="13">
        <v>44427</v>
      </c>
      <c r="F233" s="77" t="s">
        <v>4470</v>
      </c>
      <c r="G233" s="13">
        <v>44429</v>
      </c>
      <c r="H233" s="78" t="s">
        <v>4471</v>
      </c>
      <c r="I233" s="15">
        <v>93</v>
      </c>
      <c r="J233" s="15">
        <v>40</v>
      </c>
      <c r="K233" s="15">
        <v>34</v>
      </c>
      <c r="L233" s="15">
        <v>8</v>
      </c>
      <c r="M233" s="84">
        <v>31.62</v>
      </c>
      <c r="N233" s="73">
        <v>32</v>
      </c>
      <c r="O233" s="64">
        <v>3000</v>
      </c>
      <c r="P233" s="65">
        <f>Table2245236891011121314151617181920212224234567891011121314151617181920212223252627282930313233343536[[#This Row],[PEMBULATAN]]*O233</f>
        <v>96000</v>
      </c>
    </row>
    <row r="234" spans="1:16" ht="42" customHeight="1" x14ac:dyDescent="0.2">
      <c r="A234" s="94"/>
      <c r="B234" s="76"/>
      <c r="C234" s="90" t="s">
        <v>4854</v>
      </c>
      <c r="D234" s="79" t="s">
        <v>198</v>
      </c>
      <c r="E234" s="13">
        <v>44427</v>
      </c>
      <c r="F234" s="77" t="s">
        <v>4470</v>
      </c>
      <c r="G234" s="13">
        <v>44429</v>
      </c>
      <c r="H234" s="78" t="s">
        <v>4471</v>
      </c>
      <c r="I234" s="15">
        <v>90</v>
      </c>
      <c r="J234" s="15">
        <v>56</v>
      </c>
      <c r="K234" s="15">
        <v>20</v>
      </c>
      <c r="L234" s="15">
        <v>6</v>
      </c>
      <c r="M234" s="84">
        <v>25.2</v>
      </c>
      <c r="N234" s="73">
        <v>25</v>
      </c>
      <c r="O234" s="64">
        <v>3000</v>
      </c>
      <c r="P234" s="65">
        <f>Table2245236891011121314151617181920212224234567891011121314151617181920212223252627282930313233343536[[#This Row],[PEMBULATAN]]*O234</f>
        <v>75000</v>
      </c>
    </row>
    <row r="235" spans="1:16" ht="42" customHeight="1" x14ac:dyDescent="0.2">
      <c r="A235" s="94"/>
      <c r="B235" s="76"/>
      <c r="C235" s="90" t="s">
        <v>4855</v>
      </c>
      <c r="D235" s="79" t="s">
        <v>198</v>
      </c>
      <c r="E235" s="13">
        <v>44427</v>
      </c>
      <c r="F235" s="77" t="s">
        <v>4470</v>
      </c>
      <c r="G235" s="13">
        <v>44429</v>
      </c>
      <c r="H235" s="78" t="s">
        <v>4471</v>
      </c>
      <c r="I235" s="15">
        <v>83</v>
      </c>
      <c r="J235" s="15">
        <v>45</v>
      </c>
      <c r="K235" s="15">
        <v>18</v>
      </c>
      <c r="L235" s="15">
        <v>7</v>
      </c>
      <c r="M235" s="84">
        <v>16.807500000000001</v>
      </c>
      <c r="N235" s="73">
        <v>17</v>
      </c>
      <c r="O235" s="64">
        <v>3000</v>
      </c>
      <c r="P235" s="65">
        <f>Table2245236891011121314151617181920212224234567891011121314151617181920212223252627282930313233343536[[#This Row],[PEMBULATAN]]*O235</f>
        <v>51000</v>
      </c>
    </row>
    <row r="236" spans="1:16" ht="42" customHeight="1" x14ac:dyDescent="0.2">
      <c r="A236" s="94"/>
      <c r="B236" s="76"/>
      <c r="C236" s="90" t="s">
        <v>4856</v>
      </c>
      <c r="D236" s="79" t="s">
        <v>198</v>
      </c>
      <c r="E236" s="13">
        <v>44427</v>
      </c>
      <c r="F236" s="77" t="s">
        <v>4470</v>
      </c>
      <c r="G236" s="13">
        <v>44429</v>
      </c>
      <c r="H236" s="78" t="s">
        <v>4471</v>
      </c>
      <c r="I236" s="15">
        <v>102</v>
      </c>
      <c r="J236" s="15">
        <v>45</v>
      </c>
      <c r="K236" s="15">
        <v>30</v>
      </c>
      <c r="L236" s="15">
        <v>11</v>
      </c>
      <c r="M236" s="84">
        <v>34.424999999999997</v>
      </c>
      <c r="N236" s="73">
        <v>35</v>
      </c>
      <c r="O236" s="64">
        <v>3000</v>
      </c>
      <c r="P236" s="65">
        <f>Table2245236891011121314151617181920212224234567891011121314151617181920212223252627282930313233343536[[#This Row],[PEMBULATAN]]*O236</f>
        <v>105000</v>
      </c>
    </row>
    <row r="237" spans="1:16" ht="42" customHeight="1" x14ac:dyDescent="0.2">
      <c r="A237" s="94"/>
      <c r="B237" s="76"/>
      <c r="C237" s="90" t="s">
        <v>4857</v>
      </c>
      <c r="D237" s="79" t="s">
        <v>198</v>
      </c>
      <c r="E237" s="13">
        <v>44427</v>
      </c>
      <c r="F237" s="77" t="s">
        <v>4470</v>
      </c>
      <c r="G237" s="13">
        <v>44429</v>
      </c>
      <c r="H237" s="78" t="s">
        <v>4471</v>
      </c>
      <c r="I237" s="15">
        <v>80</v>
      </c>
      <c r="J237" s="15">
        <v>55</v>
      </c>
      <c r="K237" s="15">
        <v>22</v>
      </c>
      <c r="L237" s="15">
        <v>18</v>
      </c>
      <c r="M237" s="84">
        <v>24.2</v>
      </c>
      <c r="N237" s="73">
        <v>24</v>
      </c>
      <c r="O237" s="64">
        <v>3000</v>
      </c>
      <c r="P237" s="65">
        <f>Table2245236891011121314151617181920212224234567891011121314151617181920212223252627282930313233343536[[#This Row],[PEMBULATAN]]*O237</f>
        <v>72000</v>
      </c>
    </row>
    <row r="238" spans="1:16" ht="42" customHeight="1" x14ac:dyDescent="0.2">
      <c r="A238" s="94"/>
      <c r="B238" s="76"/>
      <c r="C238" s="90" t="s">
        <v>4858</v>
      </c>
      <c r="D238" s="79" t="s">
        <v>198</v>
      </c>
      <c r="E238" s="13">
        <v>44427</v>
      </c>
      <c r="F238" s="77" t="s">
        <v>4470</v>
      </c>
      <c r="G238" s="13">
        <v>44429</v>
      </c>
      <c r="H238" s="78" t="s">
        <v>4471</v>
      </c>
      <c r="I238" s="15">
        <v>95</v>
      </c>
      <c r="J238" s="15">
        <v>65</v>
      </c>
      <c r="K238" s="15">
        <v>28</v>
      </c>
      <c r="L238" s="15">
        <v>22</v>
      </c>
      <c r="M238" s="84">
        <v>43.225000000000001</v>
      </c>
      <c r="N238" s="73">
        <v>43</v>
      </c>
      <c r="O238" s="64">
        <v>3000</v>
      </c>
      <c r="P238" s="65">
        <f>Table2245236891011121314151617181920212224234567891011121314151617181920212223252627282930313233343536[[#This Row],[PEMBULATAN]]*O238</f>
        <v>129000</v>
      </c>
    </row>
    <row r="239" spans="1:16" ht="42" customHeight="1" x14ac:dyDescent="0.2">
      <c r="A239" s="94"/>
      <c r="B239" s="76"/>
      <c r="C239" s="90" t="s">
        <v>4859</v>
      </c>
      <c r="D239" s="79" t="s">
        <v>198</v>
      </c>
      <c r="E239" s="13">
        <v>44427</v>
      </c>
      <c r="F239" s="77" t="s">
        <v>4470</v>
      </c>
      <c r="G239" s="13">
        <v>44429</v>
      </c>
      <c r="H239" s="78" t="s">
        <v>4471</v>
      </c>
      <c r="I239" s="15">
        <v>83</v>
      </c>
      <c r="J239" s="15">
        <v>62</v>
      </c>
      <c r="K239" s="15">
        <v>20</v>
      </c>
      <c r="L239" s="15">
        <v>9</v>
      </c>
      <c r="M239" s="84">
        <v>25.73</v>
      </c>
      <c r="N239" s="73">
        <v>26</v>
      </c>
      <c r="O239" s="64">
        <v>3000</v>
      </c>
      <c r="P239" s="65">
        <f>Table2245236891011121314151617181920212224234567891011121314151617181920212223252627282930313233343536[[#This Row],[PEMBULATAN]]*O239</f>
        <v>78000</v>
      </c>
    </row>
    <row r="240" spans="1:16" ht="42" customHeight="1" x14ac:dyDescent="0.2">
      <c r="A240" s="94"/>
      <c r="B240" s="76"/>
      <c r="C240" s="90" t="s">
        <v>4860</v>
      </c>
      <c r="D240" s="79" t="s">
        <v>198</v>
      </c>
      <c r="E240" s="13">
        <v>44427</v>
      </c>
      <c r="F240" s="77" t="s">
        <v>4470</v>
      </c>
      <c r="G240" s="13">
        <v>44429</v>
      </c>
      <c r="H240" s="78" t="s">
        <v>4471</v>
      </c>
      <c r="I240" s="15">
        <v>106</v>
      </c>
      <c r="J240" s="15">
        <v>54</v>
      </c>
      <c r="K240" s="15">
        <v>40</v>
      </c>
      <c r="L240" s="15">
        <v>13</v>
      </c>
      <c r="M240" s="84">
        <v>57.24</v>
      </c>
      <c r="N240" s="73">
        <v>57</v>
      </c>
      <c r="O240" s="64">
        <v>3000</v>
      </c>
      <c r="P240" s="65">
        <f>Table2245236891011121314151617181920212224234567891011121314151617181920212223252627282930313233343536[[#This Row],[PEMBULATAN]]*O240</f>
        <v>171000</v>
      </c>
    </row>
    <row r="241" spans="1:16" ht="42" customHeight="1" x14ac:dyDescent="0.2">
      <c r="A241" s="123"/>
      <c r="B241" s="92"/>
      <c r="C241" s="90" t="s">
        <v>4861</v>
      </c>
      <c r="D241" s="79" t="s">
        <v>198</v>
      </c>
      <c r="E241" s="13">
        <v>44427</v>
      </c>
      <c r="F241" s="77" t="s">
        <v>4470</v>
      </c>
      <c r="G241" s="13">
        <v>44429</v>
      </c>
      <c r="H241" s="78" t="s">
        <v>4471</v>
      </c>
      <c r="I241" s="15">
        <v>60</v>
      </c>
      <c r="J241" s="15">
        <v>33</v>
      </c>
      <c r="K241" s="15">
        <v>15</v>
      </c>
      <c r="L241" s="15">
        <v>2</v>
      </c>
      <c r="M241" s="84">
        <v>7.4249999999999998</v>
      </c>
      <c r="N241" s="73">
        <v>8</v>
      </c>
      <c r="O241" s="64">
        <v>3000</v>
      </c>
      <c r="P241" s="65">
        <f>Table2245236891011121314151617181920212224234567891011121314151617181920212223252627282930313233343536[[#This Row],[PEMBULATAN]]*O241</f>
        <v>24000</v>
      </c>
    </row>
    <row r="242" spans="1:16" ht="42" customHeight="1" x14ac:dyDescent="0.2">
      <c r="A242" s="94"/>
      <c r="B242" s="76"/>
      <c r="C242" s="113" t="s">
        <v>4862</v>
      </c>
      <c r="D242" s="114" t="s">
        <v>198</v>
      </c>
      <c r="E242" s="115">
        <v>44427</v>
      </c>
      <c r="F242" s="116" t="s">
        <v>4470</v>
      </c>
      <c r="G242" s="115">
        <v>44429</v>
      </c>
      <c r="H242" s="117" t="s">
        <v>4471</v>
      </c>
      <c r="I242" s="118">
        <v>98</v>
      </c>
      <c r="J242" s="118">
        <v>58</v>
      </c>
      <c r="K242" s="118">
        <v>39</v>
      </c>
      <c r="L242" s="118">
        <v>14</v>
      </c>
      <c r="M242" s="119">
        <v>55.418999999999997</v>
      </c>
      <c r="N242" s="120">
        <v>55</v>
      </c>
      <c r="O242" s="121">
        <v>3000</v>
      </c>
      <c r="P242" s="122">
        <f>Table2245236891011121314151617181920212224234567891011121314151617181920212223252627282930313233343536[[#This Row],[PEMBULATAN]]*O242</f>
        <v>165000</v>
      </c>
    </row>
    <row r="243" spans="1:16" ht="42" customHeight="1" x14ac:dyDescent="0.2">
      <c r="A243" s="94"/>
      <c r="B243" s="76"/>
      <c r="C243" s="90" t="s">
        <v>4863</v>
      </c>
      <c r="D243" s="79" t="s">
        <v>198</v>
      </c>
      <c r="E243" s="13">
        <v>44427</v>
      </c>
      <c r="F243" s="77" t="s">
        <v>4470</v>
      </c>
      <c r="G243" s="13">
        <v>44429</v>
      </c>
      <c r="H243" s="78" t="s">
        <v>4471</v>
      </c>
      <c r="I243" s="15">
        <v>68</v>
      </c>
      <c r="J243" s="15">
        <v>56</v>
      </c>
      <c r="K243" s="15">
        <v>20</v>
      </c>
      <c r="L243" s="15">
        <v>12</v>
      </c>
      <c r="M243" s="84">
        <v>19.04</v>
      </c>
      <c r="N243" s="73">
        <v>19</v>
      </c>
      <c r="O243" s="64">
        <v>3000</v>
      </c>
      <c r="P243" s="65">
        <f>Table2245236891011121314151617181920212224234567891011121314151617181920212223252627282930313233343536[[#This Row],[PEMBULATAN]]*O243</f>
        <v>57000</v>
      </c>
    </row>
    <row r="244" spans="1:16" ht="42" customHeight="1" x14ac:dyDescent="0.2">
      <c r="A244" s="94"/>
      <c r="B244" s="76"/>
      <c r="C244" s="90" t="s">
        <v>4864</v>
      </c>
      <c r="D244" s="79" t="s">
        <v>198</v>
      </c>
      <c r="E244" s="13">
        <v>44427</v>
      </c>
      <c r="F244" s="77" t="s">
        <v>4470</v>
      </c>
      <c r="G244" s="13">
        <v>44429</v>
      </c>
      <c r="H244" s="78" t="s">
        <v>4471</v>
      </c>
      <c r="I244" s="15">
        <v>44</v>
      </c>
      <c r="J244" s="15">
        <v>48</v>
      </c>
      <c r="K244" s="15">
        <v>12</v>
      </c>
      <c r="L244" s="15">
        <v>1</v>
      </c>
      <c r="M244" s="84">
        <v>6.3360000000000003</v>
      </c>
      <c r="N244" s="73">
        <v>7</v>
      </c>
      <c r="O244" s="64">
        <v>3000</v>
      </c>
      <c r="P244" s="65">
        <f>Table2245236891011121314151617181920212224234567891011121314151617181920212223252627282930313233343536[[#This Row],[PEMBULATAN]]*O244</f>
        <v>21000</v>
      </c>
    </row>
    <row r="245" spans="1:16" ht="42" customHeight="1" x14ac:dyDescent="0.2">
      <c r="A245" s="94"/>
      <c r="B245" s="76"/>
      <c r="C245" s="90" t="s">
        <v>4865</v>
      </c>
      <c r="D245" s="79" t="s">
        <v>198</v>
      </c>
      <c r="E245" s="13">
        <v>44427</v>
      </c>
      <c r="F245" s="77" t="s">
        <v>4470</v>
      </c>
      <c r="G245" s="13">
        <v>44429</v>
      </c>
      <c r="H245" s="78" t="s">
        <v>4471</v>
      </c>
      <c r="I245" s="15">
        <v>34</v>
      </c>
      <c r="J245" s="15">
        <v>27</v>
      </c>
      <c r="K245" s="15">
        <v>23</v>
      </c>
      <c r="L245" s="15">
        <v>3</v>
      </c>
      <c r="M245" s="84">
        <v>5.2785000000000002</v>
      </c>
      <c r="N245" s="73">
        <v>5</v>
      </c>
      <c r="O245" s="64">
        <v>3000</v>
      </c>
      <c r="P245" s="65">
        <f>Table2245236891011121314151617181920212224234567891011121314151617181920212223252627282930313233343536[[#This Row],[PEMBULATAN]]*O245</f>
        <v>15000</v>
      </c>
    </row>
    <row r="246" spans="1:16" ht="42" customHeight="1" x14ac:dyDescent="0.2">
      <c r="A246" s="94"/>
      <c r="B246" s="76"/>
      <c r="C246" s="90" t="s">
        <v>4866</v>
      </c>
      <c r="D246" s="79" t="s">
        <v>198</v>
      </c>
      <c r="E246" s="13">
        <v>44427</v>
      </c>
      <c r="F246" s="77" t="s">
        <v>4470</v>
      </c>
      <c r="G246" s="13">
        <v>44429</v>
      </c>
      <c r="H246" s="78" t="s">
        <v>4471</v>
      </c>
      <c r="I246" s="15">
        <v>137</v>
      </c>
      <c r="J246" s="15">
        <v>11</v>
      </c>
      <c r="K246" s="15">
        <v>17</v>
      </c>
      <c r="L246" s="15">
        <v>1</v>
      </c>
      <c r="M246" s="84">
        <v>6.4047499999999999</v>
      </c>
      <c r="N246" s="73">
        <v>7</v>
      </c>
      <c r="O246" s="64">
        <v>3000</v>
      </c>
      <c r="P246" s="65">
        <f>Table2245236891011121314151617181920212224234567891011121314151617181920212223252627282930313233343536[[#This Row],[PEMBULATAN]]*O246</f>
        <v>21000</v>
      </c>
    </row>
    <row r="247" spans="1:16" ht="42" customHeight="1" x14ac:dyDescent="0.2">
      <c r="A247" s="94"/>
      <c r="B247" s="76"/>
      <c r="C247" s="90" t="s">
        <v>4867</v>
      </c>
      <c r="D247" s="79" t="s">
        <v>198</v>
      </c>
      <c r="E247" s="13">
        <v>44427</v>
      </c>
      <c r="F247" s="77" t="s">
        <v>4470</v>
      </c>
      <c r="G247" s="13">
        <v>44429</v>
      </c>
      <c r="H247" s="78" t="s">
        <v>4471</v>
      </c>
      <c r="I247" s="15">
        <v>125</v>
      </c>
      <c r="J247" s="15">
        <v>32</v>
      </c>
      <c r="K247" s="15">
        <v>4</v>
      </c>
      <c r="L247" s="15">
        <v>1</v>
      </c>
      <c r="M247" s="84">
        <v>4</v>
      </c>
      <c r="N247" s="73">
        <v>4</v>
      </c>
      <c r="O247" s="64">
        <v>3000</v>
      </c>
      <c r="P247" s="65">
        <f>Table2245236891011121314151617181920212224234567891011121314151617181920212223252627282930313233343536[[#This Row],[PEMBULATAN]]*O247</f>
        <v>12000</v>
      </c>
    </row>
    <row r="248" spans="1:16" ht="42" customHeight="1" x14ac:dyDescent="0.2">
      <c r="A248" s="94"/>
      <c r="B248" s="76"/>
      <c r="C248" s="90" t="s">
        <v>4868</v>
      </c>
      <c r="D248" s="79" t="s">
        <v>198</v>
      </c>
      <c r="E248" s="13">
        <v>44427</v>
      </c>
      <c r="F248" s="77" t="s">
        <v>4470</v>
      </c>
      <c r="G248" s="13">
        <v>44429</v>
      </c>
      <c r="H248" s="78" t="s">
        <v>4471</v>
      </c>
      <c r="I248" s="15">
        <v>111</v>
      </c>
      <c r="J248" s="15">
        <v>14</v>
      </c>
      <c r="K248" s="15">
        <v>15</v>
      </c>
      <c r="L248" s="15">
        <v>1</v>
      </c>
      <c r="M248" s="84">
        <v>5.8274999999999997</v>
      </c>
      <c r="N248" s="73">
        <v>6</v>
      </c>
      <c r="O248" s="64">
        <v>3000</v>
      </c>
      <c r="P248" s="65">
        <f>Table2245236891011121314151617181920212224234567891011121314151617181920212223252627282930313233343536[[#This Row],[PEMBULATAN]]*O248</f>
        <v>18000</v>
      </c>
    </row>
    <row r="249" spans="1:16" ht="42" customHeight="1" x14ac:dyDescent="0.2">
      <c r="A249" s="94"/>
      <c r="B249" s="76"/>
      <c r="C249" s="90" t="s">
        <v>4869</v>
      </c>
      <c r="D249" s="79" t="s">
        <v>198</v>
      </c>
      <c r="E249" s="13">
        <v>44427</v>
      </c>
      <c r="F249" s="77" t="s">
        <v>4470</v>
      </c>
      <c r="G249" s="13">
        <v>44429</v>
      </c>
      <c r="H249" s="78" t="s">
        <v>4471</v>
      </c>
      <c r="I249" s="15">
        <v>123</v>
      </c>
      <c r="J249" s="15">
        <v>11</v>
      </c>
      <c r="K249" s="15">
        <v>6</v>
      </c>
      <c r="L249" s="15">
        <v>1</v>
      </c>
      <c r="M249" s="84">
        <v>2.0295000000000001</v>
      </c>
      <c r="N249" s="73">
        <v>2</v>
      </c>
      <c r="O249" s="64">
        <v>3000</v>
      </c>
      <c r="P249" s="65">
        <f>Table2245236891011121314151617181920212224234567891011121314151617181920212223252627282930313233343536[[#This Row],[PEMBULATAN]]*O249</f>
        <v>6000</v>
      </c>
    </row>
    <row r="250" spans="1:16" ht="42" customHeight="1" x14ac:dyDescent="0.2">
      <c r="A250" s="94"/>
      <c r="B250" s="76"/>
      <c r="C250" s="90" t="s">
        <v>4870</v>
      </c>
      <c r="D250" s="79" t="s">
        <v>198</v>
      </c>
      <c r="E250" s="13">
        <v>44427</v>
      </c>
      <c r="F250" s="77" t="s">
        <v>4470</v>
      </c>
      <c r="G250" s="13">
        <v>44429</v>
      </c>
      <c r="H250" s="78" t="s">
        <v>4471</v>
      </c>
      <c r="I250" s="15">
        <v>154</v>
      </c>
      <c r="J250" s="15">
        <v>10</v>
      </c>
      <c r="K250" s="15">
        <v>9</v>
      </c>
      <c r="L250" s="15">
        <v>1</v>
      </c>
      <c r="M250" s="84">
        <v>3.4649999999999999</v>
      </c>
      <c r="N250" s="73">
        <v>4</v>
      </c>
      <c r="O250" s="64">
        <v>3000</v>
      </c>
      <c r="P250" s="65">
        <f>Table2245236891011121314151617181920212224234567891011121314151617181920212223252627282930313233343536[[#This Row],[PEMBULATAN]]*O250</f>
        <v>12000</v>
      </c>
    </row>
    <row r="251" spans="1:16" ht="42" customHeight="1" x14ac:dyDescent="0.2">
      <c r="A251" s="94"/>
      <c r="B251" s="76"/>
      <c r="C251" s="90" t="s">
        <v>4871</v>
      </c>
      <c r="D251" s="79" t="s">
        <v>198</v>
      </c>
      <c r="E251" s="13">
        <v>44427</v>
      </c>
      <c r="F251" s="77" t="s">
        <v>4470</v>
      </c>
      <c r="G251" s="13">
        <v>44429</v>
      </c>
      <c r="H251" s="78" t="s">
        <v>4471</v>
      </c>
      <c r="I251" s="15">
        <v>153</v>
      </c>
      <c r="J251" s="15">
        <v>10</v>
      </c>
      <c r="K251" s="15">
        <v>9</v>
      </c>
      <c r="L251" s="15">
        <v>1</v>
      </c>
      <c r="M251" s="84">
        <v>3.4424999999999999</v>
      </c>
      <c r="N251" s="73">
        <v>4</v>
      </c>
      <c r="O251" s="64">
        <v>3000</v>
      </c>
      <c r="P251" s="65">
        <f>Table2245236891011121314151617181920212224234567891011121314151617181920212223252627282930313233343536[[#This Row],[PEMBULATAN]]*O251</f>
        <v>12000</v>
      </c>
    </row>
    <row r="252" spans="1:16" ht="42" customHeight="1" x14ac:dyDescent="0.2">
      <c r="A252" s="94"/>
      <c r="B252" s="76"/>
      <c r="C252" s="90" t="s">
        <v>4872</v>
      </c>
      <c r="D252" s="79" t="s">
        <v>198</v>
      </c>
      <c r="E252" s="13">
        <v>44427</v>
      </c>
      <c r="F252" s="77" t="s">
        <v>4470</v>
      </c>
      <c r="G252" s="13">
        <v>44429</v>
      </c>
      <c r="H252" s="78" t="s">
        <v>4471</v>
      </c>
      <c r="I252" s="15">
        <v>119</v>
      </c>
      <c r="J252" s="15">
        <v>9</v>
      </c>
      <c r="K252" s="15">
        <v>9</v>
      </c>
      <c r="L252" s="15">
        <v>3</v>
      </c>
      <c r="M252" s="84">
        <v>2.4097499999999998</v>
      </c>
      <c r="N252" s="73">
        <v>3</v>
      </c>
      <c r="O252" s="64">
        <v>3000</v>
      </c>
      <c r="P252" s="65">
        <f>Table2245236891011121314151617181920212224234567891011121314151617181920212223252627282930313233343536[[#This Row],[PEMBULATAN]]*O252</f>
        <v>9000</v>
      </c>
    </row>
    <row r="253" spans="1:16" ht="42" customHeight="1" x14ac:dyDescent="0.2">
      <c r="A253" s="94"/>
      <c r="B253" s="76"/>
      <c r="C253" s="90" t="s">
        <v>4873</v>
      </c>
      <c r="D253" s="79" t="s">
        <v>198</v>
      </c>
      <c r="E253" s="13">
        <v>44427</v>
      </c>
      <c r="F253" s="77" t="s">
        <v>4470</v>
      </c>
      <c r="G253" s="13">
        <v>44429</v>
      </c>
      <c r="H253" s="78" t="s">
        <v>4471</v>
      </c>
      <c r="I253" s="15">
        <v>115</v>
      </c>
      <c r="J253" s="15">
        <v>30</v>
      </c>
      <c r="K253" s="15">
        <v>18</v>
      </c>
      <c r="L253" s="15">
        <v>1</v>
      </c>
      <c r="M253" s="84">
        <v>15.525</v>
      </c>
      <c r="N253" s="73">
        <v>16</v>
      </c>
      <c r="O253" s="64">
        <v>3000</v>
      </c>
      <c r="P253" s="65">
        <f>Table2245236891011121314151617181920212224234567891011121314151617181920212223252627282930313233343536[[#This Row],[PEMBULATAN]]*O253</f>
        <v>48000</v>
      </c>
    </row>
    <row r="254" spans="1:16" ht="42" customHeight="1" x14ac:dyDescent="0.2">
      <c r="A254" s="94"/>
      <c r="B254" s="76"/>
      <c r="C254" s="90" t="s">
        <v>4874</v>
      </c>
      <c r="D254" s="79" t="s">
        <v>198</v>
      </c>
      <c r="E254" s="13">
        <v>44427</v>
      </c>
      <c r="F254" s="77" t="s">
        <v>4470</v>
      </c>
      <c r="G254" s="13">
        <v>44429</v>
      </c>
      <c r="H254" s="78" t="s">
        <v>4471</v>
      </c>
      <c r="I254" s="15">
        <v>73</v>
      </c>
      <c r="J254" s="15">
        <v>24</v>
      </c>
      <c r="K254" s="15">
        <v>7</v>
      </c>
      <c r="L254" s="15">
        <v>1</v>
      </c>
      <c r="M254" s="84">
        <v>3.0659999999999998</v>
      </c>
      <c r="N254" s="73">
        <v>3</v>
      </c>
      <c r="O254" s="64">
        <v>3000</v>
      </c>
      <c r="P254" s="65">
        <f>Table2245236891011121314151617181920212224234567891011121314151617181920212223252627282930313233343536[[#This Row],[PEMBULATAN]]*O254</f>
        <v>9000</v>
      </c>
    </row>
    <row r="255" spans="1:16" ht="42" customHeight="1" x14ac:dyDescent="0.2">
      <c r="A255" s="94"/>
      <c r="B255" s="76"/>
      <c r="C255" s="90" t="s">
        <v>4875</v>
      </c>
      <c r="D255" s="79" t="s">
        <v>198</v>
      </c>
      <c r="E255" s="13">
        <v>44427</v>
      </c>
      <c r="F255" s="77" t="s">
        <v>4470</v>
      </c>
      <c r="G255" s="13">
        <v>44429</v>
      </c>
      <c r="H255" s="78" t="s">
        <v>4471</v>
      </c>
      <c r="I255" s="15">
        <v>144</v>
      </c>
      <c r="J255" s="15">
        <v>8</v>
      </c>
      <c r="K255" s="15">
        <v>3</v>
      </c>
      <c r="L255" s="15">
        <v>1</v>
      </c>
      <c r="M255" s="84">
        <v>0.86399999999999999</v>
      </c>
      <c r="N255" s="73">
        <v>1</v>
      </c>
      <c r="O255" s="64">
        <v>3000</v>
      </c>
      <c r="P255" s="65">
        <f>Table2245236891011121314151617181920212224234567891011121314151617181920212223252627282930313233343536[[#This Row],[PEMBULATAN]]*O255</f>
        <v>3000</v>
      </c>
    </row>
    <row r="256" spans="1:16" ht="42" customHeight="1" x14ac:dyDescent="0.2">
      <c r="A256" s="123"/>
      <c r="B256" s="92"/>
      <c r="C256" s="90" t="s">
        <v>4876</v>
      </c>
      <c r="D256" s="79" t="s">
        <v>198</v>
      </c>
      <c r="E256" s="13">
        <v>44427</v>
      </c>
      <c r="F256" s="77" t="s">
        <v>4470</v>
      </c>
      <c r="G256" s="13">
        <v>44429</v>
      </c>
      <c r="H256" s="78" t="s">
        <v>4471</v>
      </c>
      <c r="I256" s="15">
        <v>102</v>
      </c>
      <c r="J256" s="15">
        <v>5</v>
      </c>
      <c r="K256" s="15">
        <v>3</v>
      </c>
      <c r="L256" s="15">
        <v>1</v>
      </c>
      <c r="M256" s="84">
        <v>0.38250000000000001</v>
      </c>
      <c r="N256" s="73">
        <v>1</v>
      </c>
      <c r="O256" s="64">
        <v>3000</v>
      </c>
      <c r="P256" s="65">
        <f>Table2245236891011121314151617181920212224234567891011121314151617181920212223252627282930313233343536[[#This Row],[PEMBULATAN]]*O256</f>
        <v>3000</v>
      </c>
    </row>
    <row r="257" spans="1:16" ht="42" customHeight="1" x14ac:dyDescent="0.2">
      <c r="A257" s="94"/>
      <c r="B257" s="76"/>
      <c r="C257" s="113" t="s">
        <v>4877</v>
      </c>
      <c r="D257" s="114" t="s">
        <v>198</v>
      </c>
      <c r="E257" s="115">
        <v>44427</v>
      </c>
      <c r="F257" s="116" t="s">
        <v>4470</v>
      </c>
      <c r="G257" s="115">
        <v>44429</v>
      </c>
      <c r="H257" s="117" t="s">
        <v>4471</v>
      </c>
      <c r="I257" s="118">
        <v>93</v>
      </c>
      <c r="J257" s="118">
        <v>4</v>
      </c>
      <c r="K257" s="118">
        <v>3</v>
      </c>
      <c r="L257" s="118">
        <v>1</v>
      </c>
      <c r="M257" s="119">
        <v>0.27900000000000003</v>
      </c>
      <c r="N257" s="120">
        <v>1</v>
      </c>
      <c r="O257" s="121">
        <v>3000</v>
      </c>
      <c r="P257" s="122">
        <f>Table2245236891011121314151617181920212224234567891011121314151617181920212223252627282930313233343536[[#This Row],[PEMBULATAN]]*O257</f>
        <v>3000</v>
      </c>
    </row>
    <row r="258" spans="1:16" ht="42" customHeight="1" x14ac:dyDescent="0.2">
      <c r="A258" s="94"/>
      <c r="B258" s="76"/>
      <c r="C258" s="90" t="s">
        <v>4878</v>
      </c>
      <c r="D258" s="79" t="s">
        <v>198</v>
      </c>
      <c r="E258" s="13">
        <v>44427</v>
      </c>
      <c r="F258" s="77" t="s">
        <v>4470</v>
      </c>
      <c r="G258" s="13">
        <v>44429</v>
      </c>
      <c r="H258" s="78" t="s">
        <v>4471</v>
      </c>
      <c r="I258" s="15">
        <v>136</v>
      </c>
      <c r="J258" s="15">
        <v>16</v>
      </c>
      <c r="K258" s="15">
        <v>8</v>
      </c>
      <c r="L258" s="15">
        <v>1</v>
      </c>
      <c r="M258" s="84">
        <v>4.3520000000000003</v>
      </c>
      <c r="N258" s="73">
        <v>5</v>
      </c>
      <c r="O258" s="64">
        <v>3000</v>
      </c>
      <c r="P258" s="65">
        <f>Table2245236891011121314151617181920212224234567891011121314151617181920212223252627282930313233343536[[#This Row],[PEMBULATAN]]*O258</f>
        <v>15000</v>
      </c>
    </row>
    <row r="259" spans="1:16" ht="42" customHeight="1" x14ac:dyDescent="0.2">
      <c r="A259" s="94"/>
      <c r="B259" s="76"/>
      <c r="C259" s="90" t="s">
        <v>4879</v>
      </c>
      <c r="D259" s="79" t="s">
        <v>198</v>
      </c>
      <c r="E259" s="13">
        <v>44427</v>
      </c>
      <c r="F259" s="77" t="s">
        <v>4470</v>
      </c>
      <c r="G259" s="13">
        <v>44429</v>
      </c>
      <c r="H259" s="78" t="s">
        <v>4471</v>
      </c>
      <c r="I259" s="15">
        <v>8</v>
      </c>
      <c r="J259" s="15">
        <v>7</v>
      </c>
      <c r="K259" s="15">
        <v>14</v>
      </c>
      <c r="L259" s="15">
        <v>1</v>
      </c>
      <c r="M259" s="84">
        <v>0.19600000000000001</v>
      </c>
      <c r="N259" s="73">
        <v>1</v>
      </c>
      <c r="O259" s="64">
        <v>3000</v>
      </c>
      <c r="P259" s="65">
        <f>Table2245236891011121314151617181920212224234567891011121314151617181920212223252627282930313233343536[[#This Row],[PEMBULATAN]]*O259</f>
        <v>3000</v>
      </c>
    </row>
    <row r="260" spans="1:16" ht="42" customHeight="1" x14ac:dyDescent="0.2">
      <c r="A260" s="94"/>
      <c r="B260" s="76"/>
      <c r="C260" s="90" t="s">
        <v>4880</v>
      </c>
      <c r="D260" s="79" t="s">
        <v>198</v>
      </c>
      <c r="E260" s="13">
        <v>44427</v>
      </c>
      <c r="F260" s="77" t="s">
        <v>4470</v>
      </c>
      <c r="G260" s="13">
        <v>44429</v>
      </c>
      <c r="H260" s="78" t="s">
        <v>4471</v>
      </c>
      <c r="I260" s="15">
        <v>82</v>
      </c>
      <c r="J260" s="15">
        <v>3</v>
      </c>
      <c r="K260" s="15">
        <v>3</v>
      </c>
      <c r="L260" s="15">
        <v>1</v>
      </c>
      <c r="M260" s="84">
        <v>0.1845</v>
      </c>
      <c r="N260" s="73">
        <v>1</v>
      </c>
      <c r="O260" s="64">
        <v>3000</v>
      </c>
      <c r="P260" s="65">
        <f>Table2245236891011121314151617181920212224234567891011121314151617181920212223252627282930313233343536[[#This Row],[PEMBULATAN]]*O260</f>
        <v>3000</v>
      </c>
    </row>
    <row r="261" spans="1:16" ht="42" customHeight="1" x14ac:dyDescent="0.2">
      <c r="A261" s="94"/>
      <c r="B261" s="76"/>
      <c r="C261" s="90" t="s">
        <v>4881</v>
      </c>
      <c r="D261" s="79" t="s">
        <v>198</v>
      </c>
      <c r="E261" s="13">
        <v>44427</v>
      </c>
      <c r="F261" s="77" t="s">
        <v>4470</v>
      </c>
      <c r="G261" s="13">
        <v>44429</v>
      </c>
      <c r="H261" s="78" t="s">
        <v>4471</v>
      </c>
      <c r="I261" s="15">
        <v>99</v>
      </c>
      <c r="J261" s="15">
        <v>17</v>
      </c>
      <c r="K261" s="15">
        <v>8</v>
      </c>
      <c r="L261" s="15">
        <v>1</v>
      </c>
      <c r="M261" s="84">
        <v>3.3660000000000001</v>
      </c>
      <c r="N261" s="73">
        <v>4</v>
      </c>
      <c r="O261" s="64">
        <v>3000</v>
      </c>
      <c r="P261" s="65">
        <f>Table2245236891011121314151617181920212224234567891011121314151617181920212223252627282930313233343536[[#This Row],[PEMBULATAN]]*O261</f>
        <v>12000</v>
      </c>
    </row>
    <row r="262" spans="1:16" ht="42" customHeight="1" x14ac:dyDescent="0.2">
      <c r="A262" s="94"/>
      <c r="B262" s="76"/>
      <c r="C262" s="90" t="s">
        <v>4882</v>
      </c>
      <c r="D262" s="79" t="s">
        <v>198</v>
      </c>
      <c r="E262" s="13">
        <v>44427</v>
      </c>
      <c r="F262" s="77" t="s">
        <v>4470</v>
      </c>
      <c r="G262" s="13">
        <v>44429</v>
      </c>
      <c r="H262" s="78" t="s">
        <v>4471</v>
      </c>
      <c r="I262" s="15">
        <v>63</v>
      </c>
      <c r="J262" s="15">
        <v>63</v>
      </c>
      <c r="K262" s="15">
        <v>12</v>
      </c>
      <c r="L262" s="15">
        <v>9</v>
      </c>
      <c r="M262" s="84">
        <v>11.907</v>
      </c>
      <c r="N262" s="73">
        <v>12</v>
      </c>
      <c r="O262" s="64">
        <v>3000</v>
      </c>
      <c r="P262" s="65">
        <f>Table2245236891011121314151617181920212224234567891011121314151617181920212223252627282930313233343536[[#This Row],[PEMBULATAN]]*O262</f>
        <v>36000</v>
      </c>
    </row>
    <row r="263" spans="1:16" ht="42" customHeight="1" x14ac:dyDescent="0.2">
      <c r="A263" s="94"/>
      <c r="B263" s="76"/>
      <c r="C263" s="90" t="s">
        <v>4883</v>
      </c>
      <c r="D263" s="79" t="s">
        <v>198</v>
      </c>
      <c r="E263" s="13">
        <v>44427</v>
      </c>
      <c r="F263" s="77" t="s">
        <v>4470</v>
      </c>
      <c r="G263" s="13">
        <v>44429</v>
      </c>
      <c r="H263" s="78" t="s">
        <v>4471</v>
      </c>
      <c r="I263" s="15">
        <v>124</v>
      </c>
      <c r="J263" s="15">
        <v>6</v>
      </c>
      <c r="K263" s="15">
        <v>6</v>
      </c>
      <c r="L263" s="15">
        <v>1</v>
      </c>
      <c r="M263" s="84">
        <v>1.1160000000000001</v>
      </c>
      <c r="N263" s="73">
        <v>1</v>
      </c>
      <c r="O263" s="64">
        <v>3000</v>
      </c>
      <c r="P263" s="65">
        <f>Table2245236891011121314151617181920212224234567891011121314151617181920212223252627282930313233343536[[#This Row],[PEMBULATAN]]*O263</f>
        <v>3000</v>
      </c>
    </row>
    <row r="264" spans="1:16" ht="42" customHeight="1" x14ac:dyDescent="0.2">
      <c r="A264" s="94"/>
      <c r="B264" s="76"/>
      <c r="C264" s="90" t="s">
        <v>4884</v>
      </c>
      <c r="D264" s="79" t="s">
        <v>198</v>
      </c>
      <c r="E264" s="13">
        <v>44427</v>
      </c>
      <c r="F264" s="77" t="s">
        <v>4470</v>
      </c>
      <c r="G264" s="13">
        <v>44429</v>
      </c>
      <c r="H264" s="78" t="s">
        <v>4471</v>
      </c>
      <c r="I264" s="15">
        <v>106</v>
      </c>
      <c r="J264" s="15">
        <v>6</v>
      </c>
      <c r="K264" s="15">
        <v>6</v>
      </c>
      <c r="L264" s="15">
        <v>1</v>
      </c>
      <c r="M264" s="84">
        <v>0.95399999999999996</v>
      </c>
      <c r="N264" s="73">
        <v>1</v>
      </c>
      <c r="O264" s="64">
        <v>3000</v>
      </c>
      <c r="P264" s="65">
        <f>Table2245236891011121314151617181920212224234567891011121314151617181920212223252627282930313233343536[[#This Row],[PEMBULATAN]]*O264</f>
        <v>3000</v>
      </c>
    </row>
    <row r="265" spans="1:16" ht="42" customHeight="1" x14ac:dyDescent="0.2">
      <c r="A265" s="94"/>
      <c r="B265" s="76"/>
      <c r="C265" s="90" t="s">
        <v>4885</v>
      </c>
      <c r="D265" s="79" t="s">
        <v>198</v>
      </c>
      <c r="E265" s="13">
        <v>44427</v>
      </c>
      <c r="F265" s="77" t="s">
        <v>4470</v>
      </c>
      <c r="G265" s="13">
        <v>44429</v>
      </c>
      <c r="H265" s="78" t="s">
        <v>4471</v>
      </c>
      <c r="I265" s="15">
        <v>103</v>
      </c>
      <c r="J265" s="15">
        <v>8</v>
      </c>
      <c r="K265" s="15">
        <v>4</v>
      </c>
      <c r="L265" s="15">
        <v>1</v>
      </c>
      <c r="M265" s="84">
        <v>0.82399999999999995</v>
      </c>
      <c r="N265" s="73">
        <v>1</v>
      </c>
      <c r="O265" s="64">
        <v>3000</v>
      </c>
      <c r="P265" s="65">
        <f>Table2245236891011121314151617181920212224234567891011121314151617181920212223252627282930313233343536[[#This Row],[PEMBULATAN]]*O265</f>
        <v>3000</v>
      </c>
    </row>
    <row r="266" spans="1:16" ht="42" customHeight="1" x14ac:dyDescent="0.2">
      <c r="A266" s="94"/>
      <c r="B266" s="76"/>
      <c r="C266" s="90" t="s">
        <v>4886</v>
      </c>
      <c r="D266" s="79" t="s">
        <v>198</v>
      </c>
      <c r="E266" s="13">
        <v>44427</v>
      </c>
      <c r="F266" s="77" t="s">
        <v>4470</v>
      </c>
      <c r="G266" s="13">
        <v>44429</v>
      </c>
      <c r="H266" s="78" t="s">
        <v>4471</v>
      </c>
      <c r="I266" s="15">
        <v>121</v>
      </c>
      <c r="J266" s="15">
        <v>6</v>
      </c>
      <c r="K266" s="15">
        <v>6</v>
      </c>
      <c r="L266" s="15">
        <v>1</v>
      </c>
      <c r="M266" s="84">
        <v>1.089</v>
      </c>
      <c r="N266" s="73">
        <v>1</v>
      </c>
      <c r="O266" s="64">
        <v>3000</v>
      </c>
      <c r="P266" s="65">
        <f>Table2245236891011121314151617181920212224234567891011121314151617181920212223252627282930313233343536[[#This Row],[PEMBULATAN]]*O266</f>
        <v>3000</v>
      </c>
    </row>
    <row r="267" spans="1:16" ht="42" customHeight="1" x14ac:dyDescent="0.2">
      <c r="A267" s="94"/>
      <c r="B267" s="76"/>
      <c r="C267" s="90" t="s">
        <v>4887</v>
      </c>
      <c r="D267" s="79" t="s">
        <v>198</v>
      </c>
      <c r="E267" s="13">
        <v>44427</v>
      </c>
      <c r="F267" s="77" t="s">
        <v>4470</v>
      </c>
      <c r="G267" s="13">
        <v>44429</v>
      </c>
      <c r="H267" s="78" t="s">
        <v>4471</v>
      </c>
      <c r="I267" s="15">
        <v>67</v>
      </c>
      <c r="J267" s="15">
        <v>15</v>
      </c>
      <c r="K267" s="15">
        <v>10</v>
      </c>
      <c r="L267" s="15">
        <v>1</v>
      </c>
      <c r="M267" s="84">
        <v>2.5125000000000002</v>
      </c>
      <c r="N267" s="73">
        <v>3</v>
      </c>
      <c r="O267" s="64">
        <v>3000</v>
      </c>
      <c r="P267" s="65">
        <f>Table2245236891011121314151617181920212224234567891011121314151617181920212223252627282930313233343536[[#This Row],[PEMBULATAN]]*O267</f>
        <v>9000</v>
      </c>
    </row>
    <row r="268" spans="1:16" ht="42" customHeight="1" x14ac:dyDescent="0.2">
      <c r="A268" s="94"/>
      <c r="B268" s="76"/>
      <c r="C268" s="90" t="s">
        <v>4888</v>
      </c>
      <c r="D268" s="79" t="s">
        <v>198</v>
      </c>
      <c r="E268" s="13">
        <v>44427</v>
      </c>
      <c r="F268" s="77" t="s">
        <v>4470</v>
      </c>
      <c r="G268" s="13">
        <v>44429</v>
      </c>
      <c r="H268" s="78" t="s">
        <v>4471</v>
      </c>
      <c r="I268" s="15">
        <v>61</v>
      </c>
      <c r="J268" s="15">
        <v>8</v>
      </c>
      <c r="K268" s="15">
        <v>6</v>
      </c>
      <c r="L268" s="15">
        <v>2</v>
      </c>
      <c r="M268" s="84">
        <v>0.73199999999999998</v>
      </c>
      <c r="N268" s="73">
        <v>2</v>
      </c>
      <c r="O268" s="64">
        <v>3000</v>
      </c>
      <c r="P268" s="65">
        <f>Table2245236891011121314151617181920212224234567891011121314151617181920212223252627282930313233343536[[#This Row],[PEMBULATAN]]*O268</f>
        <v>6000</v>
      </c>
    </row>
    <row r="269" spans="1:16" ht="42" customHeight="1" x14ac:dyDescent="0.2">
      <c r="A269" s="94"/>
      <c r="B269" s="76"/>
      <c r="C269" s="90" t="s">
        <v>4889</v>
      </c>
      <c r="D269" s="79" t="s">
        <v>198</v>
      </c>
      <c r="E269" s="13">
        <v>44427</v>
      </c>
      <c r="F269" s="77" t="s">
        <v>4470</v>
      </c>
      <c r="G269" s="13">
        <v>44429</v>
      </c>
      <c r="H269" s="78" t="s">
        <v>4471</v>
      </c>
      <c r="I269" s="15">
        <v>56</v>
      </c>
      <c r="J269" s="15">
        <v>11</v>
      </c>
      <c r="K269" s="15">
        <v>11</v>
      </c>
      <c r="L269" s="15">
        <v>1</v>
      </c>
      <c r="M269" s="84">
        <v>1.694</v>
      </c>
      <c r="N269" s="73">
        <v>2</v>
      </c>
      <c r="O269" s="64">
        <v>3000</v>
      </c>
      <c r="P269" s="65">
        <f>Table2245236891011121314151617181920212224234567891011121314151617181920212223252627282930313233343536[[#This Row],[PEMBULATAN]]*O269</f>
        <v>6000</v>
      </c>
    </row>
    <row r="270" spans="1:16" ht="42" customHeight="1" x14ac:dyDescent="0.2">
      <c r="A270" s="94"/>
      <c r="B270" s="76"/>
      <c r="C270" s="90" t="s">
        <v>4890</v>
      </c>
      <c r="D270" s="79" t="s">
        <v>198</v>
      </c>
      <c r="E270" s="13">
        <v>44427</v>
      </c>
      <c r="F270" s="77" t="s">
        <v>4470</v>
      </c>
      <c r="G270" s="13">
        <v>44429</v>
      </c>
      <c r="H270" s="78" t="s">
        <v>4471</v>
      </c>
      <c r="I270" s="15">
        <v>102</v>
      </c>
      <c r="J270" s="15">
        <v>12</v>
      </c>
      <c r="K270" s="15">
        <v>13</v>
      </c>
      <c r="L270" s="15">
        <v>1</v>
      </c>
      <c r="M270" s="84">
        <v>3.9780000000000002</v>
      </c>
      <c r="N270" s="73">
        <v>4</v>
      </c>
      <c r="O270" s="64">
        <v>3000</v>
      </c>
      <c r="P270" s="65">
        <f>Table2245236891011121314151617181920212224234567891011121314151617181920212223252627282930313233343536[[#This Row],[PEMBULATAN]]*O270</f>
        <v>12000</v>
      </c>
    </row>
    <row r="271" spans="1:16" ht="42" customHeight="1" x14ac:dyDescent="0.2">
      <c r="A271" s="123"/>
      <c r="B271" s="92"/>
      <c r="C271" s="90" t="s">
        <v>4891</v>
      </c>
      <c r="D271" s="79" t="s">
        <v>198</v>
      </c>
      <c r="E271" s="13">
        <v>44427</v>
      </c>
      <c r="F271" s="77" t="s">
        <v>4470</v>
      </c>
      <c r="G271" s="13">
        <v>44429</v>
      </c>
      <c r="H271" s="78" t="s">
        <v>4471</v>
      </c>
      <c r="I271" s="15">
        <v>89</v>
      </c>
      <c r="J271" s="15">
        <v>7</v>
      </c>
      <c r="K271" s="15">
        <v>7</v>
      </c>
      <c r="L271" s="15">
        <v>1</v>
      </c>
      <c r="M271" s="84">
        <v>1.0902499999999999</v>
      </c>
      <c r="N271" s="73">
        <v>1</v>
      </c>
      <c r="O271" s="64">
        <v>3000</v>
      </c>
      <c r="P271" s="65">
        <f>Table2245236891011121314151617181920212224234567891011121314151617181920212223252627282930313233343536[[#This Row],[PEMBULATAN]]*O271</f>
        <v>3000</v>
      </c>
    </row>
    <row r="272" spans="1:16" ht="42" customHeight="1" x14ac:dyDescent="0.2">
      <c r="A272" s="94"/>
      <c r="B272" s="76"/>
      <c r="C272" s="113" t="s">
        <v>4892</v>
      </c>
      <c r="D272" s="114" t="s">
        <v>198</v>
      </c>
      <c r="E272" s="115">
        <v>44427</v>
      </c>
      <c r="F272" s="116" t="s">
        <v>4470</v>
      </c>
      <c r="G272" s="115">
        <v>44429</v>
      </c>
      <c r="H272" s="117" t="s">
        <v>4471</v>
      </c>
      <c r="I272" s="118">
        <v>103</v>
      </c>
      <c r="J272" s="118">
        <v>5</v>
      </c>
      <c r="K272" s="118">
        <v>5</v>
      </c>
      <c r="L272" s="118">
        <v>1</v>
      </c>
      <c r="M272" s="119">
        <v>0.64375000000000004</v>
      </c>
      <c r="N272" s="120">
        <v>1</v>
      </c>
      <c r="O272" s="121">
        <v>3000</v>
      </c>
      <c r="P272" s="122">
        <f>Table2245236891011121314151617181920212224234567891011121314151617181920212223252627282930313233343536[[#This Row],[PEMBULATAN]]*O272</f>
        <v>3000</v>
      </c>
    </row>
    <row r="273" spans="1:16" ht="42" customHeight="1" x14ac:dyDescent="0.2">
      <c r="A273" s="94"/>
      <c r="B273" s="76"/>
      <c r="C273" s="90" t="s">
        <v>4893</v>
      </c>
      <c r="D273" s="79" t="s">
        <v>198</v>
      </c>
      <c r="E273" s="13">
        <v>44427</v>
      </c>
      <c r="F273" s="77" t="s">
        <v>4470</v>
      </c>
      <c r="G273" s="13">
        <v>44429</v>
      </c>
      <c r="H273" s="78" t="s">
        <v>4471</v>
      </c>
      <c r="I273" s="15">
        <v>85</v>
      </c>
      <c r="J273" s="15">
        <v>40</v>
      </c>
      <c r="K273" s="15">
        <v>10</v>
      </c>
      <c r="L273" s="15">
        <v>2</v>
      </c>
      <c r="M273" s="84">
        <v>8.5</v>
      </c>
      <c r="N273" s="73">
        <v>9</v>
      </c>
      <c r="O273" s="64">
        <v>3000</v>
      </c>
      <c r="P273" s="65">
        <f>Table2245236891011121314151617181920212224234567891011121314151617181920212223252627282930313233343536[[#This Row],[PEMBULATAN]]*O273</f>
        <v>27000</v>
      </c>
    </row>
    <row r="274" spans="1:16" ht="42" customHeight="1" x14ac:dyDescent="0.2">
      <c r="A274" s="94"/>
      <c r="B274" s="76"/>
      <c r="C274" s="90" t="s">
        <v>4894</v>
      </c>
      <c r="D274" s="79" t="s">
        <v>198</v>
      </c>
      <c r="E274" s="13">
        <v>44427</v>
      </c>
      <c r="F274" s="77" t="s">
        <v>4470</v>
      </c>
      <c r="G274" s="13">
        <v>44429</v>
      </c>
      <c r="H274" s="78" t="s">
        <v>4471</v>
      </c>
      <c r="I274" s="15">
        <v>126</v>
      </c>
      <c r="J274" s="15">
        <v>10</v>
      </c>
      <c r="K274" s="15">
        <v>6</v>
      </c>
      <c r="L274" s="15">
        <v>2</v>
      </c>
      <c r="M274" s="84">
        <v>1.89</v>
      </c>
      <c r="N274" s="73">
        <v>2</v>
      </c>
      <c r="O274" s="64">
        <v>3000</v>
      </c>
      <c r="P274" s="65">
        <f>Table2245236891011121314151617181920212224234567891011121314151617181920212223252627282930313233343536[[#This Row],[PEMBULATAN]]*O274</f>
        <v>6000</v>
      </c>
    </row>
    <row r="275" spans="1:16" ht="42" customHeight="1" x14ac:dyDescent="0.2">
      <c r="A275" s="94"/>
      <c r="B275" s="76"/>
      <c r="C275" s="90" t="s">
        <v>4895</v>
      </c>
      <c r="D275" s="79" t="s">
        <v>198</v>
      </c>
      <c r="E275" s="13">
        <v>44427</v>
      </c>
      <c r="F275" s="77" t="s">
        <v>4470</v>
      </c>
      <c r="G275" s="13">
        <v>44429</v>
      </c>
      <c r="H275" s="78" t="s">
        <v>4471</v>
      </c>
      <c r="I275" s="15">
        <v>106</v>
      </c>
      <c r="J275" s="15">
        <v>10</v>
      </c>
      <c r="K275" s="15">
        <v>8</v>
      </c>
      <c r="L275" s="15">
        <v>1</v>
      </c>
      <c r="M275" s="84">
        <v>2.12</v>
      </c>
      <c r="N275" s="73">
        <v>2</v>
      </c>
      <c r="O275" s="64">
        <v>3000</v>
      </c>
      <c r="P275" s="65">
        <f>Table2245236891011121314151617181920212224234567891011121314151617181920212223252627282930313233343536[[#This Row],[PEMBULATAN]]*O275</f>
        <v>6000</v>
      </c>
    </row>
    <row r="276" spans="1:16" ht="42" customHeight="1" x14ac:dyDescent="0.2">
      <c r="A276" s="94"/>
      <c r="B276" s="76"/>
      <c r="C276" s="90" t="s">
        <v>4896</v>
      </c>
      <c r="D276" s="79" t="s">
        <v>198</v>
      </c>
      <c r="E276" s="13">
        <v>44427</v>
      </c>
      <c r="F276" s="77" t="s">
        <v>4470</v>
      </c>
      <c r="G276" s="13">
        <v>44429</v>
      </c>
      <c r="H276" s="78" t="s">
        <v>4471</v>
      </c>
      <c r="I276" s="15">
        <v>72</v>
      </c>
      <c r="J276" s="15">
        <v>20</v>
      </c>
      <c r="K276" s="15">
        <v>10</v>
      </c>
      <c r="L276" s="15">
        <v>1</v>
      </c>
      <c r="M276" s="84">
        <v>3.6</v>
      </c>
      <c r="N276" s="73">
        <v>4</v>
      </c>
      <c r="O276" s="64">
        <v>3000</v>
      </c>
      <c r="P276" s="65">
        <f>Table2245236891011121314151617181920212224234567891011121314151617181920212223252627282930313233343536[[#This Row],[PEMBULATAN]]*O276</f>
        <v>12000</v>
      </c>
    </row>
    <row r="277" spans="1:16" ht="42" customHeight="1" x14ac:dyDescent="0.2">
      <c r="A277" s="94"/>
      <c r="B277" s="76"/>
      <c r="C277" s="90" t="s">
        <v>4897</v>
      </c>
      <c r="D277" s="79" t="s">
        <v>198</v>
      </c>
      <c r="E277" s="13">
        <v>44427</v>
      </c>
      <c r="F277" s="77" t="s">
        <v>4470</v>
      </c>
      <c r="G277" s="13">
        <v>44429</v>
      </c>
      <c r="H277" s="78" t="s">
        <v>4471</v>
      </c>
      <c r="I277" s="15">
        <v>100</v>
      </c>
      <c r="J277" s="15">
        <v>15</v>
      </c>
      <c r="K277" s="15">
        <v>10</v>
      </c>
      <c r="L277" s="15">
        <v>1</v>
      </c>
      <c r="M277" s="84">
        <v>3.75</v>
      </c>
      <c r="N277" s="73">
        <v>4</v>
      </c>
      <c r="O277" s="64">
        <v>3000</v>
      </c>
      <c r="P277" s="65">
        <f>Table2245236891011121314151617181920212224234567891011121314151617181920212223252627282930313233343536[[#This Row],[PEMBULATAN]]*O277</f>
        <v>12000</v>
      </c>
    </row>
    <row r="278" spans="1:16" ht="42" customHeight="1" x14ac:dyDescent="0.2">
      <c r="A278" s="94"/>
      <c r="B278" s="76"/>
      <c r="C278" s="90" t="s">
        <v>4898</v>
      </c>
      <c r="D278" s="79" t="s">
        <v>198</v>
      </c>
      <c r="E278" s="13">
        <v>44427</v>
      </c>
      <c r="F278" s="77" t="s">
        <v>4470</v>
      </c>
      <c r="G278" s="13">
        <v>44429</v>
      </c>
      <c r="H278" s="78" t="s">
        <v>4471</v>
      </c>
      <c r="I278" s="15">
        <v>112</v>
      </c>
      <c r="J278" s="15">
        <v>28</v>
      </c>
      <c r="K278" s="15">
        <v>13</v>
      </c>
      <c r="L278" s="15">
        <v>2</v>
      </c>
      <c r="M278" s="84">
        <v>10.192</v>
      </c>
      <c r="N278" s="73">
        <v>10</v>
      </c>
      <c r="O278" s="64">
        <v>3000</v>
      </c>
      <c r="P278" s="65">
        <f>Table2245236891011121314151617181920212224234567891011121314151617181920212223252627282930313233343536[[#This Row],[PEMBULATAN]]*O278</f>
        <v>30000</v>
      </c>
    </row>
    <row r="279" spans="1:16" ht="42" customHeight="1" x14ac:dyDescent="0.2">
      <c r="A279" s="94"/>
      <c r="B279" s="76"/>
      <c r="C279" s="90" t="s">
        <v>4899</v>
      </c>
      <c r="D279" s="79" t="s">
        <v>198</v>
      </c>
      <c r="E279" s="13">
        <v>44427</v>
      </c>
      <c r="F279" s="77" t="s">
        <v>4470</v>
      </c>
      <c r="G279" s="13">
        <v>44429</v>
      </c>
      <c r="H279" s="78" t="s">
        <v>4471</v>
      </c>
      <c r="I279" s="15">
        <v>202</v>
      </c>
      <c r="J279" s="15">
        <v>10</v>
      </c>
      <c r="K279" s="15">
        <v>10</v>
      </c>
      <c r="L279" s="15">
        <v>1</v>
      </c>
      <c r="M279" s="84">
        <v>5.05</v>
      </c>
      <c r="N279" s="73">
        <v>5</v>
      </c>
      <c r="O279" s="64">
        <v>3000</v>
      </c>
      <c r="P279" s="65">
        <f>Table2245236891011121314151617181920212224234567891011121314151617181920212223252627282930313233343536[[#This Row],[PEMBULATAN]]*O279</f>
        <v>15000</v>
      </c>
    </row>
    <row r="280" spans="1:16" ht="42" customHeight="1" x14ac:dyDescent="0.2">
      <c r="A280" s="94"/>
      <c r="B280" s="76"/>
      <c r="C280" s="90" t="s">
        <v>4900</v>
      </c>
      <c r="D280" s="79" t="s">
        <v>198</v>
      </c>
      <c r="E280" s="13">
        <v>44427</v>
      </c>
      <c r="F280" s="77" t="s">
        <v>4470</v>
      </c>
      <c r="G280" s="13">
        <v>44429</v>
      </c>
      <c r="H280" s="78" t="s">
        <v>4471</v>
      </c>
      <c r="I280" s="15">
        <v>100</v>
      </c>
      <c r="J280" s="15">
        <v>17</v>
      </c>
      <c r="K280" s="15">
        <v>10</v>
      </c>
      <c r="L280" s="15">
        <v>1</v>
      </c>
      <c r="M280" s="84">
        <v>4.25</v>
      </c>
      <c r="N280" s="73">
        <v>4</v>
      </c>
      <c r="O280" s="64">
        <v>3000</v>
      </c>
      <c r="P280" s="65">
        <f>Table2245236891011121314151617181920212224234567891011121314151617181920212223252627282930313233343536[[#This Row],[PEMBULATAN]]*O280</f>
        <v>12000</v>
      </c>
    </row>
    <row r="281" spans="1:16" ht="42" customHeight="1" x14ac:dyDescent="0.2">
      <c r="A281" s="94"/>
      <c r="B281" s="76"/>
      <c r="C281" s="90" t="s">
        <v>4901</v>
      </c>
      <c r="D281" s="79" t="s">
        <v>198</v>
      </c>
      <c r="E281" s="13">
        <v>44427</v>
      </c>
      <c r="F281" s="77" t="s">
        <v>4470</v>
      </c>
      <c r="G281" s="13">
        <v>44429</v>
      </c>
      <c r="H281" s="78" t="s">
        <v>4471</v>
      </c>
      <c r="I281" s="15">
        <v>112</v>
      </c>
      <c r="J281" s="15">
        <v>11</v>
      </c>
      <c r="K281" s="15">
        <v>11</v>
      </c>
      <c r="L281" s="15">
        <v>1</v>
      </c>
      <c r="M281" s="84">
        <v>3.3879999999999999</v>
      </c>
      <c r="N281" s="73">
        <v>4</v>
      </c>
      <c r="O281" s="64">
        <v>3000</v>
      </c>
      <c r="P281" s="65">
        <f>Table2245236891011121314151617181920212224234567891011121314151617181920212223252627282930313233343536[[#This Row],[PEMBULATAN]]*O281</f>
        <v>12000</v>
      </c>
    </row>
    <row r="282" spans="1:16" ht="42" customHeight="1" x14ac:dyDescent="0.2">
      <c r="A282" s="94"/>
      <c r="B282" s="76"/>
      <c r="C282" s="90" t="s">
        <v>4902</v>
      </c>
      <c r="D282" s="79" t="s">
        <v>198</v>
      </c>
      <c r="E282" s="13">
        <v>44427</v>
      </c>
      <c r="F282" s="77" t="s">
        <v>4470</v>
      </c>
      <c r="G282" s="13">
        <v>44429</v>
      </c>
      <c r="H282" s="78" t="s">
        <v>4471</v>
      </c>
      <c r="I282" s="15">
        <v>107</v>
      </c>
      <c r="J282" s="15">
        <v>20</v>
      </c>
      <c r="K282" s="15">
        <v>21</v>
      </c>
      <c r="L282" s="15">
        <v>3</v>
      </c>
      <c r="M282" s="84">
        <v>11.234999999999999</v>
      </c>
      <c r="N282" s="73">
        <v>11</v>
      </c>
      <c r="O282" s="64">
        <v>3000</v>
      </c>
      <c r="P282" s="65">
        <f>Table2245236891011121314151617181920212224234567891011121314151617181920212223252627282930313233343536[[#This Row],[PEMBULATAN]]*O282</f>
        <v>33000</v>
      </c>
    </row>
    <row r="283" spans="1:16" ht="42" customHeight="1" x14ac:dyDescent="0.2">
      <c r="A283" s="94"/>
      <c r="B283" s="76"/>
      <c r="C283" s="90" t="s">
        <v>4903</v>
      </c>
      <c r="D283" s="79" t="s">
        <v>198</v>
      </c>
      <c r="E283" s="13">
        <v>44427</v>
      </c>
      <c r="F283" s="77" t="s">
        <v>4470</v>
      </c>
      <c r="G283" s="13">
        <v>44429</v>
      </c>
      <c r="H283" s="78" t="s">
        <v>4471</v>
      </c>
      <c r="I283" s="15">
        <v>80</v>
      </c>
      <c r="J283" s="15">
        <v>20</v>
      </c>
      <c r="K283" s="15">
        <v>18</v>
      </c>
      <c r="L283" s="15">
        <v>1</v>
      </c>
      <c r="M283" s="84">
        <v>7.2</v>
      </c>
      <c r="N283" s="73">
        <v>7</v>
      </c>
      <c r="O283" s="64">
        <v>3000</v>
      </c>
      <c r="P283" s="65">
        <f>Table2245236891011121314151617181920212224234567891011121314151617181920212223252627282930313233343536[[#This Row],[PEMBULATAN]]*O283</f>
        <v>21000</v>
      </c>
    </row>
    <row r="284" spans="1:16" ht="42" customHeight="1" x14ac:dyDescent="0.2">
      <c r="A284" s="94"/>
      <c r="B284" s="76"/>
      <c r="C284" s="90" t="s">
        <v>4904</v>
      </c>
      <c r="D284" s="79" t="s">
        <v>198</v>
      </c>
      <c r="E284" s="13">
        <v>44427</v>
      </c>
      <c r="F284" s="77" t="s">
        <v>4470</v>
      </c>
      <c r="G284" s="13">
        <v>44429</v>
      </c>
      <c r="H284" s="78" t="s">
        <v>4471</v>
      </c>
      <c r="I284" s="15">
        <v>88</v>
      </c>
      <c r="J284" s="15">
        <v>39</v>
      </c>
      <c r="K284" s="15">
        <v>11</v>
      </c>
      <c r="L284" s="15">
        <v>3</v>
      </c>
      <c r="M284" s="84">
        <v>9.4380000000000006</v>
      </c>
      <c r="N284" s="73">
        <v>10</v>
      </c>
      <c r="O284" s="64">
        <v>3000</v>
      </c>
      <c r="P284" s="65">
        <f>Table2245236891011121314151617181920212224234567891011121314151617181920212223252627282930313233343536[[#This Row],[PEMBULATAN]]*O284</f>
        <v>30000</v>
      </c>
    </row>
    <row r="285" spans="1:16" ht="42" customHeight="1" x14ac:dyDescent="0.2">
      <c r="A285" s="94"/>
      <c r="B285" s="76"/>
      <c r="C285" s="90" t="s">
        <v>4905</v>
      </c>
      <c r="D285" s="79" t="s">
        <v>198</v>
      </c>
      <c r="E285" s="13">
        <v>44427</v>
      </c>
      <c r="F285" s="77" t="s">
        <v>4470</v>
      </c>
      <c r="G285" s="13">
        <v>44429</v>
      </c>
      <c r="H285" s="78" t="s">
        <v>4471</v>
      </c>
      <c r="I285" s="15">
        <v>65</v>
      </c>
      <c r="J285" s="15">
        <v>41</v>
      </c>
      <c r="K285" s="15">
        <v>11</v>
      </c>
      <c r="L285" s="15">
        <v>6</v>
      </c>
      <c r="M285" s="84">
        <v>7.3287500000000003</v>
      </c>
      <c r="N285" s="73">
        <v>8</v>
      </c>
      <c r="O285" s="64">
        <v>3000</v>
      </c>
      <c r="P285" s="65">
        <f>Table2245236891011121314151617181920212224234567891011121314151617181920212223252627282930313233343536[[#This Row],[PEMBULATAN]]*O285</f>
        <v>24000</v>
      </c>
    </row>
    <row r="286" spans="1:16" ht="42" customHeight="1" x14ac:dyDescent="0.2">
      <c r="A286" s="123"/>
      <c r="B286" s="92"/>
      <c r="C286" s="90" t="s">
        <v>4906</v>
      </c>
      <c r="D286" s="79" t="s">
        <v>198</v>
      </c>
      <c r="E286" s="13">
        <v>44427</v>
      </c>
      <c r="F286" s="77" t="s">
        <v>4470</v>
      </c>
      <c r="G286" s="13">
        <v>44429</v>
      </c>
      <c r="H286" s="78" t="s">
        <v>4471</v>
      </c>
      <c r="I286" s="15">
        <v>122</v>
      </c>
      <c r="J286" s="15">
        <v>40</v>
      </c>
      <c r="K286" s="15">
        <v>13</v>
      </c>
      <c r="L286" s="15">
        <v>3</v>
      </c>
      <c r="M286" s="84">
        <v>15.86</v>
      </c>
      <c r="N286" s="73">
        <v>16</v>
      </c>
      <c r="O286" s="64">
        <v>3000</v>
      </c>
      <c r="P286" s="65">
        <f>Table2245236891011121314151617181920212224234567891011121314151617181920212223252627282930313233343536[[#This Row],[PEMBULATAN]]*O286</f>
        <v>48000</v>
      </c>
    </row>
    <row r="287" spans="1:16" ht="42" customHeight="1" x14ac:dyDescent="0.2">
      <c r="A287" s="94"/>
      <c r="B287" s="76"/>
      <c r="C287" s="113" t="s">
        <v>4907</v>
      </c>
      <c r="D287" s="114" t="s">
        <v>198</v>
      </c>
      <c r="E287" s="115">
        <v>44427</v>
      </c>
      <c r="F287" s="116" t="s">
        <v>4470</v>
      </c>
      <c r="G287" s="115">
        <v>44429</v>
      </c>
      <c r="H287" s="117" t="s">
        <v>4471</v>
      </c>
      <c r="I287" s="118">
        <v>96</v>
      </c>
      <c r="J287" s="118">
        <v>46</v>
      </c>
      <c r="K287" s="118">
        <v>5</v>
      </c>
      <c r="L287" s="118">
        <v>2</v>
      </c>
      <c r="M287" s="119">
        <v>5.52</v>
      </c>
      <c r="N287" s="120">
        <v>6</v>
      </c>
      <c r="O287" s="121">
        <v>3000</v>
      </c>
      <c r="P287" s="122">
        <f>Table2245236891011121314151617181920212224234567891011121314151617181920212223252627282930313233343536[[#This Row],[PEMBULATAN]]*O287</f>
        <v>18000</v>
      </c>
    </row>
    <row r="288" spans="1:16" ht="42" customHeight="1" x14ac:dyDescent="0.2">
      <c r="A288" s="94"/>
      <c r="B288" s="76"/>
      <c r="C288" s="90" t="s">
        <v>4908</v>
      </c>
      <c r="D288" s="79" t="s">
        <v>198</v>
      </c>
      <c r="E288" s="13">
        <v>44427</v>
      </c>
      <c r="F288" s="77" t="s">
        <v>4470</v>
      </c>
      <c r="G288" s="13">
        <v>44429</v>
      </c>
      <c r="H288" s="78" t="s">
        <v>4471</v>
      </c>
      <c r="I288" s="15">
        <v>96</v>
      </c>
      <c r="J288" s="15">
        <v>46</v>
      </c>
      <c r="K288" s="15">
        <v>5</v>
      </c>
      <c r="L288" s="15">
        <v>2</v>
      </c>
      <c r="M288" s="84">
        <v>5.52</v>
      </c>
      <c r="N288" s="73">
        <v>6</v>
      </c>
      <c r="O288" s="64">
        <v>3000</v>
      </c>
      <c r="P288" s="65">
        <f>Table2245236891011121314151617181920212224234567891011121314151617181920212223252627282930313233343536[[#This Row],[PEMBULATAN]]*O288</f>
        <v>18000</v>
      </c>
    </row>
    <row r="289" spans="1:16" ht="42" customHeight="1" x14ac:dyDescent="0.2">
      <c r="A289" s="94"/>
      <c r="B289" s="76"/>
      <c r="C289" s="90" t="s">
        <v>4909</v>
      </c>
      <c r="D289" s="79" t="s">
        <v>198</v>
      </c>
      <c r="E289" s="13">
        <v>44427</v>
      </c>
      <c r="F289" s="77" t="s">
        <v>4470</v>
      </c>
      <c r="G289" s="13">
        <v>44429</v>
      </c>
      <c r="H289" s="78" t="s">
        <v>4471</v>
      </c>
      <c r="I289" s="15">
        <v>63</v>
      </c>
      <c r="J289" s="15">
        <v>63</v>
      </c>
      <c r="K289" s="15">
        <v>4</v>
      </c>
      <c r="L289" s="15">
        <v>3</v>
      </c>
      <c r="M289" s="84">
        <v>3.9689999999999999</v>
      </c>
      <c r="N289" s="73">
        <v>4</v>
      </c>
      <c r="O289" s="64">
        <v>3000</v>
      </c>
      <c r="P289" s="65">
        <f>Table2245236891011121314151617181920212224234567891011121314151617181920212223252627282930313233343536[[#This Row],[PEMBULATAN]]*O289</f>
        <v>12000</v>
      </c>
    </row>
    <row r="290" spans="1:16" ht="42" customHeight="1" x14ac:dyDescent="0.2">
      <c r="A290" s="94"/>
      <c r="B290" s="76"/>
      <c r="C290" s="90" t="s">
        <v>4910</v>
      </c>
      <c r="D290" s="79" t="s">
        <v>198</v>
      </c>
      <c r="E290" s="13">
        <v>44427</v>
      </c>
      <c r="F290" s="77" t="s">
        <v>4470</v>
      </c>
      <c r="G290" s="13">
        <v>44429</v>
      </c>
      <c r="H290" s="78" t="s">
        <v>4471</v>
      </c>
      <c r="I290" s="15">
        <v>73</v>
      </c>
      <c r="J290" s="15">
        <v>45</v>
      </c>
      <c r="K290" s="15">
        <v>16</v>
      </c>
      <c r="L290" s="15">
        <v>2</v>
      </c>
      <c r="M290" s="84">
        <v>13.14</v>
      </c>
      <c r="N290" s="73">
        <v>13</v>
      </c>
      <c r="O290" s="64">
        <v>3000</v>
      </c>
      <c r="P290" s="65">
        <f>Table2245236891011121314151617181920212224234567891011121314151617181920212223252627282930313233343536[[#This Row],[PEMBULATAN]]*O290</f>
        <v>39000</v>
      </c>
    </row>
    <row r="291" spans="1:16" ht="42" customHeight="1" x14ac:dyDescent="0.2">
      <c r="A291" s="94"/>
      <c r="B291" s="76"/>
      <c r="C291" s="90" t="s">
        <v>4911</v>
      </c>
      <c r="D291" s="79" t="s">
        <v>198</v>
      </c>
      <c r="E291" s="13">
        <v>44427</v>
      </c>
      <c r="F291" s="77" t="s">
        <v>4470</v>
      </c>
      <c r="G291" s="13">
        <v>44429</v>
      </c>
      <c r="H291" s="78" t="s">
        <v>4471</v>
      </c>
      <c r="I291" s="15">
        <v>80</v>
      </c>
      <c r="J291" s="15">
        <v>42</v>
      </c>
      <c r="K291" s="15">
        <v>35</v>
      </c>
      <c r="L291" s="15">
        <v>1</v>
      </c>
      <c r="M291" s="84">
        <v>29.4</v>
      </c>
      <c r="N291" s="73">
        <v>30</v>
      </c>
      <c r="O291" s="64">
        <v>3000</v>
      </c>
      <c r="P291" s="65">
        <f>Table2245236891011121314151617181920212224234567891011121314151617181920212223252627282930313233343536[[#This Row],[PEMBULATAN]]*O291</f>
        <v>90000</v>
      </c>
    </row>
    <row r="292" spans="1:16" ht="42" customHeight="1" x14ac:dyDescent="0.2">
      <c r="A292" s="94"/>
      <c r="B292" s="76"/>
      <c r="C292" s="90" t="s">
        <v>4912</v>
      </c>
      <c r="D292" s="79" t="s">
        <v>198</v>
      </c>
      <c r="E292" s="13">
        <v>44427</v>
      </c>
      <c r="F292" s="77" t="s">
        <v>4470</v>
      </c>
      <c r="G292" s="13">
        <v>44429</v>
      </c>
      <c r="H292" s="78" t="s">
        <v>4471</v>
      </c>
      <c r="I292" s="15">
        <v>116</v>
      </c>
      <c r="J292" s="15">
        <v>23</v>
      </c>
      <c r="K292" s="15">
        <v>6</v>
      </c>
      <c r="L292" s="15">
        <v>3</v>
      </c>
      <c r="M292" s="84">
        <v>4.0019999999999998</v>
      </c>
      <c r="N292" s="73">
        <v>4</v>
      </c>
      <c r="O292" s="64">
        <v>3000</v>
      </c>
      <c r="P292" s="65">
        <f>Table2245236891011121314151617181920212224234567891011121314151617181920212223252627282930313233343536[[#This Row],[PEMBULATAN]]*O292</f>
        <v>12000</v>
      </c>
    </row>
    <row r="293" spans="1:16" ht="42" customHeight="1" x14ac:dyDescent="0.2">
      <c r="A293" s="94"/>
      <c r="B293" s="76"/>
      <c r="C293" s="90" t="s">
        <v>4913</v>
      </c>
      <c r="D293" s="79" t="s">
        <v>198</v>
      </c>
      <c r="E293" s="13">
        <v>44427</v>
      </c>
      <c r="F293" s="77" t="s">
        <v>4470</v>
      </c>
      <c r="G293" s="13">
        <v>44429</v>
      </c>
      <c r="H293" s="78" t="s">
        <v>4471</v>
      </c>
      <c r="I293" s="15">
        <v>87</v>
      </c>
      <c r="J293" s="15">
        <v>65</v>
      </c>
      <c r="K293" s="15">
        <v>35</v>
      </c>
      <c r="L293" s="15">
        <v>17</v>
      </c>
      <c r="M293" s="84">
        <v>49.481250000000003</v>
      </c>
      <c r="N293" s="73">
        <v>50</v>
      </c>
      <c r="O293" s="64">
        <v>3000</v>
      </c>
      <c r="P293" s="65">
        <f>Table2245236891011121314151617181920212224234567891011121314151617181920212223252627282930313233343536[[#This Row],[PEMBULATAN]]*O293</f>
        <v>150000</v>
      </c>
    </row>
    <row r="294" spans="1:16" ht="42" customHeight="1" x14ac:dyDescent="0.2">
      <c r="A294" s="94"/>
      <c r="B294" s="76"/>
      <c r="C294" s="90" t="s">
        <v>4914</v>
      </c>
      <c r="D294" s="79" t="s">
        <v>198</v>
      </c>
      <c r="E294" s="13">
        <v>44427</v>
      </c>
      <c r="F294" s="77" t="s">
        <v>4470</v>
      </c>
      <c r="G294" s="13">
        <v>44429</v>
      </c>
      <c r="H294" s="78" t="s">
        <v>4471</v>
      </c>
      <c r="I294" s="15">
        <v>98</v>
      </c>
      <c r="J294" s="15">
        <v>60</v>
      </c>
      <c r="K294" s="15">
        <v>30</v>
      </c>
      <c r="L294" s="15">
        <v>16</v>
      </c>
      <c r="M294" s="84">
        <v>44.1</v>
      </c>
      <c r="N294" s="73">
        <v>44</v>
      </c>
      <c r="O294" s="64">
        <v>3000</v>
      </c>
      <c r="P294" s="65">
        <f>Table2245236891011121314151617181920212224234567891011121314151617181920212223252627282930313233343536[[#This Row],[PEMBULATAN]]*O294</f>
        <v>132000</v>
      </c>
    </row>
    <row r="295" spans="1:16" ht="42" customHeight="1" x14ac:dyDescent="0.2">
      <c r="A295" s="94"/>
      <c r="B295" s="76"/>
      <c r="C295" s="90" t="s">
        <v>4915</v>
      </c>
      <c r="D295" s="79" t="s">
        <v>198</v>
      </c>
      <c r="E295" s="13">
        <v>44427</v>
      </c>
      <c r="F295" s="77" t="s">
        <v>4470</v>
      </c>
      <c r="G295" s="13">
        <v>44429</v>
      </c>
      <c r="H295" s="78" t="s">
        <v>4471</v>
      </c>
      <c r="I295" s="15">
        <v>97</v>
      </c>
      <c r="J295" s="15">
        <v>66</v>
      </c>
      <c r="K295" s="15">
        <v>30</v>
      </c>
      <c r="L295" s="15">
        <v>13</v>
      </c>
      <c r="M295" s="84">
        <v>48.015000000000001</v>
      </c>
      <c r="N295" s="73">
        <v>48</v>
      </c>
      <c r="O295" s="64">
        <v>3000</v>
      </c>
      <c r="P295" s="65">
        <f>Table2245236891011121314151617181920212224234567891011121314151617181920212223252627282930313233343536[[#This Row],[PEMBULATAN]]*O295</f>
        <v>144000</v>
      </c>
    </row>
    <row r="296" spans="1:16" ht="42" customHeight="1" x14ac:dyDescent="0.2">
      <c r="A296" s="94"/>
      <c r="B296" s="76"/>
      <c r="C296" s="90" t="s">
        <v>4916</v>
      </c>
      <c r="D296" s="79" t="s">
        <v>198</v>
      </c>
      <c r="E296" s="13">
        <v>44427</v>
      </c>
      <c r="F296" s="77" t="s">
        <v>4470</v>
      </c>
      <c r="G296" s="13">
        <v>44429</v>
      </c>
      <c r="H296" s="78" t="s">
        <v>4471</v>
      </c>
      <c r="I296" s="15">
        <v>65</v>
      </c>
      <c r="J296" s="15">
        <v>63</v>
      </c>
      <c r="K296" s="15">
        <v>20</v>
      </c>
      <c r="L296" s="15">
        <v>8</v>
      </c>
      <c r="M296" s="84">
        <v>20.475000000000001</v>
      </c>
      <c r="N296" s="73">
        <v>21</v>
      </c>
      <c r="O296" s="64">
        <v>3000</v>
      </c>
      <c r="P296" s="65">
        <f>Table2245236891011121314151617181920212224234567891011121314151617181920212223252627282930313233343536[[#This Row],[PEMBULATAN]]*O296</f>
        <v>63000</v>
      </c>
    </row>
    <row r="297" spans="1:16" ht="42" customHeight="1" x14ac:dyDescent="0.2">
      <c r="A297" s="94"/>
      <c r="B297" s="76"/>
      <c r="C297" s="90" t="s">
        <v>4917</v>
      </c>
      <c r="D297" s="79" t="s">
        <v>198</v>
      </c>
      <c r="E297" s="13">
        <v>44427</v>
      </c>
      <c r="F297" s="77" t="s">
        <v>4470</v>
      </c>
      <c r="G297" s="13">
        <v>44429</v>
      </c>
      <c r="H297" s="78" t="s">
        <v>4471</v>
      </c>
      <c r="I297" s="15">
        <v>85</v>
      </c>
      <c r="J297" s="15">
        <v>60</v>
      </c>
      <c r="K297" s="15">
        <v>22</v>
      </c>
      <c r="L297" s="15">
        <v>11</v>
      </c>
      <c r="M297" s="84">
        <v>28.05</v>
      </c>
      <c r="N297" s="73">
        <v>28</v>
      </c>
      <c r="O297" s="64">
        <v>3000</v>
      </c>
      <c r="P297" s="65">
        <f>Table2245236891011121314151617181920212224234567891011121314151617181920212223252627282930313233343536[[#This Row],[PEMBULATAN]]*O297</f>
        <v>84000</v>
      </c>
    </row>
    <row r="298" spans="1:16" ht="42" customHeight="1" x14ac:dyDescent="0.2">
      <c r="A298" s="94"/>
      <c r="B298" s="76"/>
      <c r="C298" s="90" t="s">
        <v>4918</v>
      </c>
      <c r="D298" s="79" t="s">
        <v>198</v>
      </c>
      <c r="E298" s="13">
        <v>44427</v>
      </c>
      <c r="F298" s="77" t="s">
        <v>4470</v>
      </c>
      <c r="G298" s="13">
        <v>44429</v>
      </c>
      <c r="H298" s="78" t="s">
        <v>4471</v>
      </c>
      <c r="I298" s="15">
        <v>80</v>
      </c>
      <c r="J298" s="15">
        <v>58</v>
      </c>
      <c r="K298" s="15">
        <v>20</v>
      </c>
      <c r="L298" s="15">
        <v>11</v>
      </c>
      <c r="M298" s="84">
        <v>23.2</v>
      </c>
      <c r="N298" s="73">
        <v>23</v>
      </c>
      <c r="O298" s="64">
        <v>3000</v>
      </c>
      <c r="P298" s="65">
        <f>Table2245236891011121314151617181920212224234567891011121314151617181920212223252627282930313233343536[[#This Row],[PEMBULATAN]]*O298</f>
        <v>69000</v>
      </c>
    </row>
    <row r="299" spans="1:16" ht="42" customHeight="1" x14ac:dyDescent="0.2">
      <c r="A299" s="94"/>
      <c r="B299" s="76"/>
      <c r="C299" s="90" t="s">
        <v>4919</v>
      </c>
      <c r="D299" s="79" t="s">
        <v>198</v>
      </c>
      <c r="E299" s="13">
        <v>44427</v>
      </c>
      <c r="F299" s="77" t="s">
        <v>4470</v>
      </c>
      <c r="G299" s="13">
        <v>44429</v>
      </c>
      <c r="H299" s="78" t="s">
        <v>4471</v>
      </c>
      <c r="I299" s="15">
        <v>80</v>
      </c>
      <c r="J299" s="15">
        <v>55</v>
      </c>
      <c r="K299" s="15">
        <v>25</v>
      </c>
      <c r="L299" s="15">
        <v>10</v>
      </c>
      <c r="M299" s="84">
        <v>27.5</v>
      </c>
      <c r="N299" s="73">
        <v>28</v>
      </c>
      <c r="O299" s="64">
        <v>3000</v>
      </c>
      <c r="P299" s="65">
        <f>Table2245236891011121314151617181920212224234567891011121314151617181920212223252627282930313233343536[[#This Row],[PEMBULATAN]]*O299</f>
        <v>84000</v>
      </c>
    </row>
    <row r="300" spans="1:16" ht="42" customHeight="1" x14ac:dyDescent="0.2">
      <c r="A300" s="94"/>
      <c r="B300" s="76"/>
      <c r="C300" s="90" t="s">
        <v>4920</v>
      </c>
      <c r="D300" s="79" t="s">
        <v>198</v>
      </c>
      <c r="E300" s="13">
        <v>44427</v>
      </c>
      <c r="F300" s="77" t="s">
        <v>4470</v>
      </c>
      <c r="G300" s="13">
        <v>44429</v>
      </c>
      <c r="H300" s="78" t="s">
        <v>4471</v>
      </c>
      <c r="I300" s="15">
        <v>84</v>
      </c>
      <c r="J300" s="15">
        <v>55</v>
      </c>
      <c r="K300" s="15">
        <v>28</v>
      </c>
      <c r="L300" s="15">
        <v>6</v>
      </c>
      <c r="M300" s="84">
        <v>32.340000000000003</v>
      </c>
      <c r="N300" s="73">
        <v>33</v>
      </c>
      <c r="O300" s="64">
        <v>3000</v>
      </c>
      <c r="P300" s="65">
        <f>Table2245236891011121314151617181920212224234567891011121314151617181920212223252627282930313233343536[[#This Row],[PEMBULATAN]]*O300</f>
        <v>99000</v>
      </c>
    </row>
    <row r="301" spans="1:16" ht="42" customHeight="1" x14ac:dyDescent="0.2">
      <c r="A301" s="123"/>
      <c r="B301" s="92"/>
      <c r="C301" s="90" t="s">
        <v>4921</v>
      </c>
      <c r="D301" s="79" t="s">
        <v>198</v>
      </c>
      <c r="E301" s="13">
        <v>44427</v>
      </c>
      <c r="F301" s="77" t="s">
        <v>4470</v>
      </c>
      <c r="G301" s="13">
        <v>44429</v>
      </c>
      <c r="H301" s="78" t="s">
        <v>4471</v>
      </c>
      <c r="I301" s="15">
        <v>90</v>
      </c>
      <c r="J301" s="15">
        <v>62</v>
      </c>
      <c r="K301" s="15">
        <v>28</v>
      </c>
      <c r="L301" s="15">
        <v>12</v>
      </c>
      <c r="M301" s="84">
        <v>39.06</v>
      </c>
      <c r="N301" s="73">
        <v>39</v>
      </c>
      <c r="O301" s="64">
        <v>3000</v>
      </c>
      <c r="P301" s="65">
        <f>Table2245236891011121314151617181920212224234567891011121314151617181920212223252627282930313233343536[[#This Row],[PEMBULATAN]]*O301</f>
        <v>117000</v>
      </c>
    </row>
    <row r="302" spans="1:16" ht="42" customHeight="1" x14ac:dyDescent="0.2">
      <c r="A302" s="94"/>
      <c r="B302" s="76"/>
      <c r="C302" s="113" t="s">
        <v>4922</v>
      </c>
      <c r="D302" s="114" t="s">
        <v>198</v>
      </c>
      <c r="E302" s="115">
        <v>44427</v>
      </c>
      <c r="F302" s="116" t="s">
        <v>4470</v>
      </c>
      <c r="G302" s="115">
        <v>44429</v>
      </c>
      <c r="H302" s="117" t="s">
        <v>4471</v>
      </c>
      <c r="I302" s="118">
        <v>95</v>
      </c>
      <c r="J302" s="118">
        <v>64</v>
      </c>
      <c r="K302" s="118">
        <v>25</v>
      </c>
      <c r="L302" s="118">
        <v>22</v>
      </c>
      <c r="M302" s="119">
        <v>38</v>
      </c>
      <c r="N302" s="120">
        <v>38</v>
      </c>
      <c r="O302" s="121">
        <v>3000</v>
      </c>
      <c r="P302" s="122">
        <f>Table2245236891011121314151617181920212224234567891011121314151617181920212223252627282930313233343536[[#This Row],[PEMBULATAN]]*O302</f>
        <v>114000</v>
      </c>
    </row>
    <row r="303" spans="1:16" ht="42" customHeight="1" x14ac:dyDescent="0.2">
      <c r="A303" s="94"/>
      <c r="B303" s="76"/>
      <c r="C303" s="90" t="s">
        <v>4923</v>
      </c>
      <c r="D303" s="79" t="s">
        <v>198</v>
      </c>
      <c r="E303" s="13">
        <v>44427</v>
      </c>
      <c r="F303" s="77" t="s">
        <v>4470</v>
      </c>
      <c r="G303" s="13">
        <v>44429</v>
      </c>
      <c r="H303" s="78" t="s">
        <v>4471</v>
      </c>
      <c r="I303" s="15">
        <v>95</v>
      </c>
      <c r="J303" s="15">
        <v>56</v>
      </c>
      <c r="K303" s="15">
        <v>30</v>
      </c>
      <c r="L303" s="15">
        <v>20</v>
      </c>
      <c r="M303" s="84">
        <v>39.9</v>
      </c>
      <c r="N303" s="73">
        <v>40</v>
      </c>
      <c r="O303" s="64">
        <v>3000</v>
      </c>
      <c r="P303" s="65">
        <f>Table2245236891011121314151617181920212224234567891011121314151617181920212223252627282930313233343536[[#This Row],[PEMBULATAN]]*O303</f>
        <v>120000</v>
      </c>
    </row>
    <row r="304" spans="1:16" ht="42" customHeight="1" x14ac:dyDescent="0.2">
      <c r="A304" s="94"/>
      <c r="B304" s="76"/>
      <c r="C304" s="90" t="s">
        <v>4924</v>
      </c>
      <c r="D304" s="79" t="s">
        <v>198</v>
      </c>
      <c r="E304" s="13">
        <v>44427</v>
      </c>
      <c r="F304" s="77" t="s">
        <v>4470</v>
      </c>
      <c r="G304" s="13">
        <v>44429</v>
      </c>
      <c r="H304" s="78" t="s">
        <v>4471</v>
      </c>
      <c r="I304" s="15">
        <v>100</v>
      </c>
      <c r="J304" s="15">
        <v>56</v>
      </c>
      <c r="K304" s="15">
        <v>25</v>
      </c>
      <c r="L304" s="15">
        <v>12</v>
      </c>
      <c r="M304" s="84">
        <v>35</v>
      </c>
      <c r="N304" s="73">
        <v>35</v>
      </c>
      <c r="O304" s="64">
        <v>3000</v>
      </c>
      <c r="P304" s="65">
        <f>Table2245236891011121314151617181920212224234567891011121314151617181920212223252627282930313233343536[[#This Row],[PEMBULATAN]]*O304</f>
        <v>105000</v>
      </c>
    </row>
    <row r="305" spans="1:16" ht="42" customHeight="1" x14ac:dyDescent="0.2">
      <c r="A305" s="94"/>
      <c r="B305" s="76"/>
      <c r="C305" s="90" t="s">
        <v>4925</v>
      </c>
      <c r="D305" s="79" t="s">
        <v>198</v>
      </c>
      <c r="E305" s="13">
        <v>44427</v>
      </c>
      <c r="F305" s="77" t="s">
        <v>4470</v>
      </c>
      <c r="G305" s="13">
        <v>44429</v>
      </c>
      <c r="H305" s="78" t="s">
        <v>4471</v>
      </c>
      <c r="I305" s="15">
        <v>95</v>
      </c>
      <c r="J305" s="15">
        <v>64</v>
      </c>
      <c r="K305" s="15">
        <v>28</v>
      </c>
      <c r="L305" s="15">
        <v>15</v>
      </c>
      <c r="M305" s="84">
        <v>42.56</v>
      </c>
      <c r="N305" s="73">
        <v>43</v>
      </c>
      <c r="O305" s="64">
        <v>3000</v>
      </c>
      <c r="P305" s="65">
        <f>Table2245236891011121314151617181920212224234567891011121314151617181920212223252627282930313233343536[[#This Row],[PEMBULATAN]]*O305</f>
        <v>129000</v>
      </c>
    </row>
    <row r="306" spans="1:16" ht="42" customHeight="1" x14ac:dyDescent="0.2">
      <c r="A306" s="94"/>
      <c r="B306" s="76"/>
      <c r="C306" s="90" t="s">
        <v>4926</v>
      </c>
      <c r="D306" s="79" t="s">
        <v>198</v>
      </c>
      <c r="E306" s="13">
        <v>44427</v>
      </c>
      <c r="F306" s="77" t="s">
        <v>4470</v>
      </c>
      <c r="G306" s="13">
        <v>44429</v>
      </c>
      <c r="H306" s="78" t="s">
        <v>4471</v>
      </c>
      <c r="I306" s="15">
        <v>94</v>
      </c>
      <c r="J306" s="15">
        <v>56</v>
      </c>
      <c r="K306" s="15">
        <v>20</v>
      </c>
      <c r="L306" s="15">
        <v>15</v>
      </c>
      <c r="M306" s="84">
        <v>26.32</v>
      </c>
      <c r="N306" s="73">
        <v>27</v>
      </c>
      <c r="O306" s="64">
        <v>3000</v>
      </c>
      <c r="P306" s="65">
        <f>Table2245236891011121314151617181920212224234567891011121314151617181920212223252627282930313233343536[[#This Row],[PEMBULATAN]]*O306</f>
        <v>81000</v>
      </c>
    </row>
    <row r="307" spans="1:16" ht="42" customHeight="1" x14ac:dyDescent="0.2">
      <c r="A307" s="94"/>
      <c r="B307" s="76"/>
      <c r="C307" s="90" t="s">
        <v>4927</v>
      </c>
      <c r="D307" s="79" t="s">
        <v>198</v>
      </c>
      <c r="E307" s="13">
        <v>44427</v>
      </c>
      <c r="F307" s="77" t="s">
        <v>4470</v>
      </c>
      <c r="G307" s="13">
        <v>44429</v>
      </c>
      <c r="H307" s="78" t="s">
        <v>4471</v>
      </c>
      <c r="I307" s="15">
        <v>90</v>
      </c>
      <c r="J307" s="15">
        <v>59</v>
      </c>
      <c r="K307" s="15">
        <v>22</v>
      </c>
      <c r="L307" s="15">
        <v>11</v>
      </c>
      <c r="M307" s="84">
        <v>29.204999999999998</v>
      </c>
      <c r="N307" s="73">
        <v>29</v>
      </c>
      <c r="O307" s="64">
        <v>3000</v>
      </c>
      <c r="P307" s="65">
        <f>Table2245236891011121314151617181920212224234567891011121314151617181920212223252627282930313233343536[[#This Row],[PEMBULATAN]]*O307</f>
        <v>87000</v>
      </c>
    </row>
    <row r="308" spans="1:16" ht="42" customHeight="1" x14ac:dyDescent="0.2">
      <c r="A308" s="94"/>
      <c r="B308" s="76"/>
      <c r="C308" s="90" t="s">
        <v>4928</v>
      </c>
      <c r="D308" s="79" t="s">
        <v>198</v>
      </c>
      <c r="E308" s="13">
        <v>44427</v>
      </c>
      <c r="F308" s="77" t="s">
        <v>4470</v>
      </c>
      <c r="G308" s="13">
        <v>44429</v>
      </c>
      <c r="H308" s="78" t="s">
        <v>4471</v>
      </c>
      <c r="I308" s="15">
        <v>95</v>
      </c>
      <c r="J308" s="15">
        <v>60</v>
      </c>
      <c r="K308" s="15">
        <v>26</v>
      </c>
      <c r="L308" s="15">
        <v>19</v>
      </c>
      <c r="M308" s="84">
        <v>37.049999999999997</v>
      </c>
      <c r="N308" s="73">
        <v>37</v>
      </c>
      <c r="O308" s="64">
        <v>3000</v>
      </c>
      <c r="P308" s="65">
        <f>Table2245236891011121314151617181920212224234567891011121314151617181920212223252627282930313233343536[[#This Row],[PEMBULATAN]]*O308</f>
        <v>111000</v>
      </c>
    </row>
    <row r="309" spans="1:16" ht="42" customHeight="1" x14ac:dyDescent="0.2">
      <c r="A309" s="94"/>
      <c r="B309" s="76"/>
      <c r="C309" s="90" t="s">
        <v>4929</v>
      </c>
      <c r="D309" s="79" t="s">
        <v>198</v>
      </c>
      <c r="E309" s="13">
        <v>44427</v>
      </c>
      <c r="F309" s="77" t="s">
        <v>4470</v>
      </c>
      <c r="G309" s="13">
        <v>44429</v>
      </c>
      <c r="H309" s="78" t="s">
        <v>4471</v>
      </c>
      <c r="I309" s="15">
        <v>114</v>
      </c>
      <c r="J309" s="15">
        <v>58</v>
      </c>
      <c r="K309" s="15">
        <v>45</v>
      </c>
      <c r="L309" s="15">
        <v>17</v>
      </c>
      <c r="M309" s="84">
        <v>74.385000000000005</v>
      </c>
      <c r="N309" s="73">
        <v>75</v>
      </c>
      <c r="O309" s="64">
        <v>3000</v>
      </c>
      <c r="P309" s="65">
        <f>Table2245236891011121314151617181920212224234567891011121314151617181920212223252627282930313233343536[[#This Row],[PEMBULATAN]]*O309</f>
        <v>225000</v>
      </c>
    </row>
    <row r="310" spans="1:16" ht="42" customHeight="1" x14ac:dyDescent="0.2">
      <c r="A310" s="94"/>
      <c r="B310" s="76"/>
      <c r="C310" s="90" t="s">
        <v>4930</v>
      </c>
      <c r="D310" s="79" t="s">
        <v>198</v>
      </c>
      <c r="E310" s="13">
        <v>44427</v>
      </c>
      <c r="F310" s="77" t="s">
        <v>4470</v>
      </c>
      <c r="G310" s="13">
        <v>44429</v>
      </c>
      <c r="H310" s="78" t="s">
        <v>4471</v>
      </c>
      <c r="I310" s="15">
        <v>78</v>
      </c>
      <c r="J310" s="15">
        <v>38</v>
      </c>
      <c r="K310" s="15">
        <v>9</v>
      </c>
      <c r="L310" s="15">
        <v>2</v>
      </c>
      <c r="M310" s="84">
        <v>6.6689999999999996</v>
      </c>
      <c r="N310" s="73">
        <v>7</v>
      </c>
      <c r="O310" s="64">
        <v>3000</v>
      </c>
      <c r="P310" s="65">
        <f>Table2245236891011121314151617181920212224234567891011121314151617181920212223252627282930313233343536[[#This Row],[PEMBULATAN]]*O310</f>
        <v>21000</v>
      </c>
    </row>
    <row r="311" spans="1:16" ht="42" customHeight="1" x14ac:dyDescent="0.2">
      <c r="A311" s="94"/>
      <c r="B311" s="76"/>
      <c r="C311" s="90" t="s">
        <v>4931</v>
      </c>
      <c r="D311" s="79" t="s">
        <v>198</v>
      </c>
      <c r="E311" s="13">
        <v>44427</v>
      </c>
      <c r="F311" s="77" t="s">
        <v>4470</v>
      </c>
      <c r="G311" s="13">
        <v>44429</v>
      </c>
      <c r="H311" s="78" t="s">
        <v>4471</v>
      </c>
      <c r="I311" s="15">
        <v>49</v>
      </c>
      <c r="J311" s="15">
        <v>35</v>
      </c>
      <c r="K311" s="15">
        <v>38</v>
      </c>
      <c r="L311" s="15">
        <v>3</v>
      </c>
      <c r="M311" s="84">
        <v>16.2925</v>
      </c>
      <c r="N311" s="73">
        <v>16</v>
      </c>
      <c r="O311" s="64">
        <v>3000</v>
      </c>
      <c r="P311" s="65">
        <f>Table2245236891011121314151617181920212224234567891011121314151617181920212223252627282930313233343536[[#This Row],[PEMBULATAN]]*O311</f>
        <v>48000</v>
      </c>
    </row>
    <row r="312" spans="1:16" ht="42" customHeight="1" x14ac:dyDescent="0.2">
      <c r="A312" s="94"/>
      <c r="B312" s="76"/>
      <c r="C312" s="90" t="s">
        <v>4932</v>
      </c>
      <c r="D312" s="79" t="s">
        <v>198</v>
      </c>
      <c r="E312" s="13">
        <v>44427</v>
      </c>
      <c r="F312" s="77" t="s">
        <v>4470</v>
      </c>
      <c r="G312" s="13">
        <v>44429</v>
      </c>
      <c r="H312" s="78" t="s">
        <v>4471</v>
      </c>
      <c r="I312" s="15">
        <v>49</v>
      </c>
      <c r="J312" s="15">
        <v>35</v>
      </c>
      <c r="K312" s="15">
        <v>20</v>
      </c>
      <c r="L312" s="15">
        <v>2</v>
      </c>
      <c r="M312" s="84">
        <v>8.5749999999999993</v>
      </c>
      <c r="N312" s="73">
        <v>9</v>
      </c>
      <c r="O312" s="64">
        <v>3000</v>
      </c>
      <c r="P312" s="65">
        <f>Table2245236891011121314151617181920212224234567891011121314151617181920212223252627282930313233343536[[#This Row],[PEMBULATAN]]*O312</f>
        <v>27000</v>
      </c>
    </row>
    <row r="313" spans="1:16" ht="42" customHeight="1" x14ac:dyDescent="0.2">
      <c r="A313" s="94"/>
      <c r="B313" s="76"/>
      <c r="C313" s="90" t="s">
        <v>4933</v>
      </c>
      <c r="D313" s="79" t="s">
        <v>198</v>
      </c>
      <c r="E313" s="13">
        <v>44427</v>
      </c>
      <c r="F313" s="77" t="s">
        <v>4470</v>
      </c>
      <c r="G313" s="13">
        <v>44429</v>
      </c>
      <c r="H313" s="78" t="s">
        <v>4471</v>
      </c>
      <c r="I313" s="15">
        <v>54</v>
      </c>
      <c r="J313" s="15">
        <v>54</v>
      </c>
      <c r="K313" s="15">
        <v>10</v>
      </c>
      <c r="L313" s="15">
        <v>1</v>
      </c>
      <c r="M313" s="84">
        <v>7.29</v>
      </c>
      <c r="N313" s="73">
        <v>7</v>
      </c>
      <c r="O313" s="64">
        <v>3000</v>
      </c>
      <c r="P313" s="65">
        <f>Table2245236891011121314151617181920212224234567891011121314151617181920212223252627282930313233343536[[#This Row],[PEMBULATAN]]*O313</f>
        <v>21000</v>
      </c>
    </row>
    <row r="314" spans="1:16" ht="42" customHeight="1" x14ac:dyDescent="0.2">
      <c r="A314" s="94"/>
      <c r="B314" s="76"/>
      <c r="C314" s="90" t="s">
        <v>4934</v>
      </c>
      <c r="D314" s="79" t="s">
        <v>198</v>
      </c>
      <c r="E314" s="13">
        <v>44427</v>
      </c>
      <c r="F314" s="77" t="s">
        <v>4470</v>
      </c>
      <c r="G314" s="13">
        <v>44429</v>
      </c>
      <c r="H314" s="78" t="s">
        <v>4471</v>
      </c>
      <c r="I314" s="15">
        <v>110</v>
      </c>
      <c r="J314" s="15">
        <v>30</v>
      </c>
      <c r="K314" s="15">
        <v>13</v>
      </c>
      <c r="L314" s="15">
        <v>3</v>
      </c>
      <c r="M314" s="84">
        <v>10.725</v>
      </c>
      <c r="N314" s="73">
        <v>11</v>
      </c>
      <c r="O314" s="64">
        <v>3000</v>
      </c>
      <c r="P314" s="65">
        <f>Table2245236891011121314151617181920212224234567891011121314151617181920212223252627282930313233343536[[#This Row],[PEMBULATAN]]*O314</f>
        <v>33000</v>
      </c>
    </row>
    <row r="315" spans="1:16" ht="42" customHeight="1" x14ac:dyDescent="0.2">
      <c r="A315" s="94"/>
      <c r="B315" s="76"/>
      <c r="C315" s="90" t="s">
        <v>4935</v>
      </c>
      <c r="D315" s="79" t="s">
        <v>198</v>
      </c>
      <c r="E315" s="13">
        <v>44427</v>
      </c>
      <c r="F315" s="77" t="s">
        <v>4470</v>
      </c>
      <c r="G315" s="13">
        <v>44429</v>
      </c>
      <c r="H315" s="78" t="s">
        <v>4471</v>
      </c>
      <c r="I315" s="15">
        <v>43</v>
      </c>
      <c r="J315" s="15">
        <v>32</v>
      </c>
      <c r="K315" s="15">
        <v>5</v>
      </c>
      <c r="L315" s="15">
        <v>2</v>
      </c>
      <c r="M315" s="84">
        <v>1.72</v>
      </c>
      <c r="N315" s="73">
        <v>2</v>
      </c>
      <c r="O315" s="64">
        <v>3000</v>
      </c>
      <c r="P315" s="65">
        <f>Table2245236891011121314151617181920212224234567891011121314151617181920212223252627282930313233343536[[#This Row],[PEMBULATAN]]*O315</f>
        <v>6000</v>
      </c>
    </row>
    <row r="316" spans="1:16" ht="42" customHeight="1" x14ac:dyDescent="0.2">
      <c r="A316" s="123"/>
      <c r="B316" s="92"/>
      <c r="C316" s="90" t="s">
        <v>4936</v>
      </c>
      <c r="D316" s="79" t="s">
        <v>198</v>
      </c>
      <c r="E316" s="13">
        <v>44427</v>
      </c>
      <c r="F316" s="77" t="s">
        <v>4470</v>
      </c>
      <c r="G316" s="13">
        <v>44429</v>
      </c>
      <c r="H316" s="78" t="s">
        <v>4471</v>
      </c>
      <c r="I316" s="15">
        <v>29</v>
      </c>
      <c r="J316" s="15">
        <v>34</v>
      </c>
      <c r="K316" s="15">
        <v>35</v>
      </c>
      <c r="L316" s="15">
        <v>4</v>
      </c>
      <c r="M316" s="84">
        <v>8.6274999999999995</v>
      </c>
      <c r="N316" s="73">
        <v>9</v>
      </c>
      <c r="O316" s="64">
        <v>3000</v>
      </c>
      <c r="P316" s="65">
        <f>Table2245236891011121314151617181920212224234567891011121314151617181920212223252627282930313233343536[[#This Row],[PEMBULATAN]]*O316</f>
        <v>27000</v>
      </c>
    </row>
    <row r="317" spans="1:16" ht="42" customHeight="1" x14ac:dyDescent="0.2">
      <c r="A317" s="94"/>
      <c r="B317" s="76"/>
      <c r="C317" s="113" t="s">
        <v>4937</v>
      </c>
      <c r="D317" s="114" t="s">
        <v>198</v>
      </c>
      <c r="E317" s="115">
        <v>44427</v>
      </c>
      <c r="F317" s="116" t="s">
        <v>4470</v>
      </c>
      <c r="G317" s="115">
        <v>44429</v>
      </c>
      <c r="H317" s="117" t="s">
        <v>4471</v>
      </c>
      <c r="I317" s="118">
        <v>40</v>
      </c>
      <c r="J317" s="118">
        <v>40</v>
      </c>
      <c r="K317" s="118">
        <v>12</v>
      </c>
      <c r="L317" s="118">
        <v>5</v>
      </c>
      <c r="M317" s="119">
        <v>4.8</v>
      </c>
      <c r="N317" s="120">
        <v>5</v>
      </c>
      <c r="O317" s="121">
        <v>3000</v>
      </c>
      <c r="P317" s="122">
        <f>Table2245236891011121314151617181920212224234567891011121314151617181920212223252627282930313233343536[[#This Row],[PEMBULATAN]]*O317</f>
        <v>15000</v>
      </c>
    </row>
    <row r="318" spans="1:16" ht="42" customHeight="1" x14ac:dyDescent="0.2">
      <c r="A318" s="94"/>
      <c r="B318" s="76"/>
      <c r="C318" s="90" t="s">
        <v>4938</v>
      </c>
      <c r="D318" s="79" t="s">
        <v>198</v>
      </c>
      <c r="E318" s="13">
        <v>44427</v>
      </c>
      <c r="F318" s="77" t="s">
        <v>4470</v>
      </c>
      <c r="G318" s="13">
        <v>44429</v>
      </c>
      <c r="H318" s="78" t="s">
        <v>4471</v>
      </c>
      <c r="I318" s="15">
        <v>15</v>
      </c>
      <c r="J318" s="15">
        <v>23</v>
      </c>
      <c r="K318" s="15">
        <v>20</v>
      </c>
      <c r="L318" s="15">
        <v>1</v>
      </c>
      <c r="M318" s="84">
        <v>1.7250000000000001</v>
      </c>
      <c r="N318" s="73">
        <v>2</v>
      </c>
      <c r="O318" s="64">
        <v>3000</v>
      </c>
      <c r="P318" s="65">
        <f>Table2245236891011121314151617181920212224234567891011121314151617181920212223252627282930313233343536[[#This Row],[PEMBULATAN]]*O318</f>
        <v>6000</v>
      </c>
    </row>
    <row r="319" spans="1:16" ht="42" customHeight="1" x14ac:dyDescent="0.2">
      <c r="A319" s="94"/>
      <c r="B319" s="76"/>
      <c r="C319" s="90" t="s">
        <v>4939</v>
      </c>
      <c r="D319" s="79" t="s">
        <v>198</v>
      </c>
      <c r="E319" s="13">
        <v>44427</v>
      </c>
      <c r="F319" s="77" t="s">
        <v>4470</v>
      </c>
      <c r="G319" s="13">
        <v>44429</v>
      </c>
      <c r="H319" s="78" t="s">
        <v>4471</v>
      </c>
      <c r="I319" s="15">
        <v>60</v>
      </c>
      <c r="J319" s="15">
        <v>36</v>
      </c>
      <c r="K319" s="15">
        <v>12</v>
      </c>
      <c r="L319" s="15">
        <v>7</v>
      </c>
      <c r="M319" s="84">
        <v>6.48</v>
      </c>
      <c r="N319" s="73">
        <v>7</v>
      </c>
      <c r="O319" s="64">
        <v>3000</v>
      </c>
      <c r="P319" s="65">
        <f>Table2245236891011121314151617181920212224234567891011121314151617181920212223252627282930313233343536[[#This Row],[PEMBULATAN]]*O319</f>
        <v>21000</v>
      </c>
    </row>
    <row r="320" spans="1:16" ht="42" customHeight="1" x14ac:dyDescent="0.2">
      <c r="A320" s="94"/>
      <c r="B320" s="76"/>
      <c r="C320" s="90" t="s">
        <v>4940</v>
      </c>
      <c r="D320" s="79" t="s">
        <v>198</v>
      </c>
      <c r="E320" s="13">
        <v>44427</v>
      </c>
      <c r="F320" s="77" t="s">
        <v>4470</v>
      </c>
      <c r="G320" s="13">
        <v>44429</v>
      </c>
      <c r="H320" s="78" t="s">
        <v>4471</v>
      </c>
      <c r="I320" s="15">
        <v>120</v>
      </c>
      <c r="J320" s="15">
        <v>60</v>
      </c>
      <c r="K320" s="15">
        <v>2</v>
      </c>
      <c r="L320" s="15">
        <v>1</v>
      </c>
      <c r="M320" s="84">
        <v>3.6</v>
      </c>
      <c r="N320" s="73">
        <v>4</v>
      </c>
      <c r="O320" s="64">
        <v>3000</v>
      </c>
      <c r="P320" s="65">
        <f>Table2245236891011121314151617181920212224234567891011121314151617181920212223252627282930313233343536[[#This Row],[PEMBULATAN]]*O320</f>
        <v>12000</v>
      </c>
    </row>
    <row r="321" spans="1:16" ht="42" customHeight="1" x14ac:dyDescent="0.2">
      <c r="A321" s="94"/>
      <c r="B321" s="76"/>
      <c r="C321" s="90" t="s">
        <v>4941</v>
      </c>
      <c r="D321" s="79" t="s">
        <v>198</v>
      </c>
      <c r="E321" s="13">
        <v>44427</v>
      </c>
      <c r="F321" s="77" t="s">
        <v>4470</v>
      </c>
      <c r="G321" s="13">
        <v>44429</v>
      </c>
      <c r="H321" s="78" t="s">
        <v>4471</v>
      </c>
      <c r="I321" s="15">
        <v>120</v>
      </c>
      <c r="J321" s="15">
        <v>60</v>
      </c>
      <c r="K321" s="15">
        <v>2</v>
      </c>
      <c r="L321" s="15">
        <v>1</v>
      </c>
      <c r="M321" s="84">
        <v>3.6</v>
      </c>
      <c r="N321" s="73">
        <v>4</v>
      </c>
      <c r="O321" s="64">
        <v>3000</v>
      </c>
      <c r="P321" s="65">
        <f>Table2245236891011121314151617181920212224234567891011121314151617181920212223252627282930313233343536[[#This Row],[PEMBULATAN]]*O321</f>
        <v>12000</v>
      </c>
    </row>
    <row r="322" spans="1:16" ht="42" customHeight="1" x14ac:dyDescent="0.2">
      <c r="A322" s="94"/>
      <c r="B322" s="76"/>
      <c r="C322" s="90" t="s">
        <v>4942</v>
      </c>
      <c r="D322" s="79" t="s">
        <v>198</v>
      </c>
      <c r="E322" s="13">
        <v>44427</v>
      </c>
      <c r="F322" s="77" t="s">
        <v>4470</v>
      </c>
      <c r="G322" s="13">
        <v>44429</v>
      </c>
      <c r="H322" s="78" t="s">
        <v>4471</v>
      </c>
      <c r="I322" s="15">
        <v>120</v>
      </c>
      <c r="J322" s="15">
        <v>60</v>
      </c>
      <c r="K322" s="15">
        <v>2</v>
      </c>
      <c r="L322" s="15">
        <v>1</v>
      </c>
      <c r="M322" s="84">
        <v>3.6</v>
      </c>
      <c r="N322" s="73">
        <v>4</v>
      </c>
      <c r="O322" s="64">
        <v>3000</v>
      </c>
      <c r="P322" s="65">
        <f>Table2245236891011121314151617181920212224234567891011121314151617181920212223252627282930313233343536[[#This Row],[PEMBULATAN]]*O322</f>
        <v>12000</v>
      </c>
    </row>
    <row r="323" spans="1:16" ht="42" customHeight="1" x14ac:dyDescent="0.2">
      <c r="A323" s="94"/>
      <c r="B323" s="76"/>
      <c r="C323" s="90" t="s">
        <v>4943</v>
      </c>
      <c r="D323" s="79" t="s">
        <v>198</v>
      </c>
      <c r="E323" s="13">
        <v>44427</v>
      </c>
      <c r="F323" s="77" t="s">
        <v>4470</v>
      </c>
      <c r="G323" s="13">
        <v>44429</v>
      </c>
      <c r="H323" s="78" t="s">
        <v>4471</v>
      </c>
      <c r="I323" s="15">
        <v>120</v>
      </c>
      <c r="J323" s="15">
        <v>60</v>
      </c>
      <c r="K323" s="15">
        <v>5</v>
      </c>
      <c r="L323" s="15">
        <v>1</v>
      </c>
      <c r="M323" s="84">
        <v>9</v>
      </c>
      <c r="N323" s="73">
        <v>9</v>
      </c>
      <c r="O323" s="64">
        <v>3000</v>
      </c>
      <c r="P323" s="65">
        <f>Table2245236891011121314151617181920212224234567891011121314151617181920212223252627282930313233343536[[#This Row],[PEMBULATAN]]*O323</f>
        <v>27000</v>
      </c>
    </row>
    <row r="324" spans="1:16" ht="42" customHeight="1" x14ac:dyDescent="0.2">
      <c r="A324" s="94"/>
      <c r="B324" s="76"/>
      <c r="C324" s="90" t="s">
        <v>4944</v>
      </c>
      <c r="D324" s="79" t="s">
        <v>198</v>
      </c>
      <c r="E324" s="13">
        <v>44427</v>
      </c>
      <c r="F324" s="77" t="s">
        <v>4470</v>
      </c>
      <c r="G324" s="13">
        <v>44429</v>
      </c>
      <c r="H324" s="78" t="s">
        <v>4471</v>
      </c>
      <c r="I324" s="15">
        <v>106</v>
      </c>
      <c r="J324" s="15">
        <v>60</v>
      </c>
      <c r="K324" s="15">
        <v>28</v>
      </c>
      <c r="L324" s="15">
        <v>32</v>
      </c>
      <c r="M324" s="84">
        <v>44.52</v>
      </c>
      <c r="N324" s="73">
        <v>45</v>
      </c>
      <c r="O324" s="64">
        <v>3000</v>
      </c>
      <c r="P324" s="65">
        <f>Table2245236891011121314151617181920212224234567891011121314151617181920212223252627282930313233343536[[#This Row],[PEMBULATAN]]*O324</f>
        <v>135000</v>
      </c>
    </row>
    <row r="325" spans="1:16" ht="42" customHeight="1" x14ac:dyDescent="0.2">
      <c r="A325" s="94"/>
      <c r="B325" s="76"/>
      <c r="C325" s="90" t="s">
        <v>4945</v>
      </c>
      <c r="D325" s="79" t="s">
        <v>198</v>
      </c>
      <c r="E325" s="13">
        <v>44427</v>
      </c>
      <c r="F325" s="77" t="s">
        <v>4470</v>
      </c>
      <c r="G325" s="13">
        <v>44429</v>
      </c>
      <c r="H325" s="78" t="s">
        <v>4471</v>
      </c>
      <c r="I325" s="15">
        <v>86</v>
      </c>
      <c r="J325" s="15">
        <v>60</v>
      </c>
      <c r="K325" s="15">
        <v>30</v>
      </c>
      <c r="L325" s="15">
        <v>19</v>
      </c>
      <c r="M325" s="84">
        <v>38.700000000000003</v>
      </c>
      <c r="N325" s="73">
        <v>39</v>
      </c>
      <c r="O325" s="64">
        <v>3000</v>
      </c>
      <c r="P325" s="65">
        <f>Table2245236891011121314151617181920212224234567891011121314151617181920212223252627282930313233343536[[#This Row],[PEMBULATAN]]*O325</f>
        <v>117000</v>
      </c>
    </row>
    <row r="326" spans="1:16" ht="42" customHeight="1" x14ac:dyDescent="0.2">
      <c r="A326" s="94"/>
      <c r="B326" s="76"/>
      <c r="C326" s="90" t="s">
        <v>4946</v>
      </c>
      <c r="D326" s="79" t="s">
        <v>198</v>
      </c>
      <c r="E326" s="13">
        <v>44427</v>
      </c>
      <c r="F326" s="77" t="s">
        <v>4470</v>
      </c>
      <c r="G326" s="13">
        <v>44429</v>
      </c>
      <c r="H326" s="78" t="s">
        <v>4471</v>
      </c>
      <c r="I326" s="15">
        <v>80</v>
      </c>
      <c r="J326" s="15">
        <v>56</v>
      </c>
      <c r="K326" s="15">
        <v>30</v>
      </c>
      <c r="L326" s="15">
        <v>11</v>
      </c>
      <c r="M326" s="84">
        <v>33.6</v>
      </c>
      <c r="N326" s="73">
        <v>34</v>
      </c>
      <c r="O326" s="64">
        <v>3000</v>
      </c>
      <c r="P326" s="65">
        <f>Table2245236891011121314151617181920212224234567891011121314151617181920212223252627282930313233343536[[#This Row],[PEMBULATAN]]*O326</f>
        <v>102000</v>
      </c>
    </row>
    <row r="327" spans="1:16" ht="42" customHeight="1" x14ac:dyDescent="0.2">
      <c r="A327" s="94"/>
      <c r="B327" s="76"/>
      <c r="C327" s="90" t="s">
        <v>4947</v>
      </c>
      <c r="D327" s="79" t="s">
        <v>198</v>
      </c>
      <c r="E327" s="13">
        <v>44427</v>
      </c>
      <c r="F327" s="77" t="s">
        <v>4470</v>
      </c>
      <c r="G327" s="13">
        <v>44429</v>
      </c>
      <c r="H327" s="78" t="s">
        <v>4471</v>
      </c>
      <c r="I327" s="15">
        <v>80</v>
      </c>
      <c r="J327" s="15">
        <v>60</v>
      </c>
      <c r="K327" s="15">
        <v>25</v>
      </c>
      <c r="L327" s="15">
        <v>8</v>
      </c>
      <c r="M327" s="84">
        <v>30</v>
      </c>
      <c r="N327" s="73">
        <v>30</v>
      </c>
      <c r="O327" s="64">
        <v>3000</v>
      </c>
      <c r="P327" s="65">
        <f>Table2245236891011121314151617181920212224234567891011121314151617181920212223252627282930313233343536[[#This Row],[PEMBULATAN]]*O327</f>
        <v>90000</v>
      </c>
    </row>
    <row r="328" spans="1:16" ht="42" customHeight="1" x14ac:dyDescent="0.2">
      <c r="A328" s="94"/>
      <c r="B328" s="76"/>
      <c r="C328" s="90" t="s">
        <v>4948</v>
      </c>
      <c r="D328" s="79" t="s">
        <v>198</v>
      </c>
      <c r="E328" s="13">
        <v>44427</v>
      </c>
      <c r="F328" s="77" t="s">
        <v>4470</v>
      </c>
      <c r="G328" s="13">
        <v>44429</v>
      </c>
      <c r="H328" s="78" t="s">
        <v>4471</v>
      </c>
      <c r="I328" s="15">
        <v>76</v>
      </c>
      <c r="J328" s="15">
        <v>57</v>
      </c>
      <c r="K328" s="15">
        <v>24</v>
      </c>
      <c r="L328" s="15">
        <v>6</v>
      </c>
      <c r="M328" s="84">
        <v>25.992000000000001</v>
      </c>
      <c r="N328" s="73">
        <v>26</v>
      </c>
      <c r="O328" s="64">
        <v>3000</v>
      </c>
      <c r="P328" s="65">
        <f>Table2245236891011121314151617181920212224234567891011121314151617181920212223252627282930313233343536[[#This Row],[PEMBULATAN]]*O328</f>
        <v>78000</v>
      </c>
    </row>
    <row r="329" spans="1:16" ht="42" customHeight="1" x14ac:dyDescent="0.2">
      <c r="A329" s="94"/>
      <c r="B329" s="76"/>
      <c r="C329" s="90" t="s">
        <v>4949</v>
      </c>
      <c r="D329" s="79" t="s">
        <v>198</v>
      </c>
      <c r="E329" s="13">
        <v>44427</v>
      </c>
      <c r="F329" s="77" t="s">
        <v>4470</v>
      </c>
      <c r="G329" s="13">
        <v>44429</v>
      </c>
      <c r="H329" s="78" t="s">
        <v>4471</v>
      </c>
      <c r="I329" s="15">
        <v>94</v>
      </c>
      <c r="J329" s="15">
        <v>56</v>
      </c>
      <c r="K329" s="15">
        <v>26</v>
      </c>
      <c r="L329" s="15">
        <v>13</v>
      </c>
      <c r="M329" s="84">
        <v>34.216000000000001</v>
      </c>
      <c r="N329" s="73">
        <v>34</v>
      </c>
      <c r="O329" s="64">
        <v>3000</v>
      </c>
      <c r="P329" s="65">
        <f>Table2245236891011121314151617181920212224234567891011121314151617181920212223252627282930313233343536[[#This Row],[PEMBULATAN]]*O329</f>
        <v>102000</v>
      </c>
    </row>
    <row r="330" spans="1:16" ht="42" customHeight="1" x14ac:dyDescent="0.2">
      <c r="A330" s="94"/>
      <c r="B330" s="76"/>
      <c r="C330" s="90" t="s">
        <v>4950</v>
      </c>
      <c r="D330" s="79" t="s">
        <v>198</v>
      </c>
      <c r="E330" s="13">
        <v>44427</v>
      </c>
      <c r="F330" s="77" t="s">
        <v>4470</v>
      </c>
      <c r="G330" s="13">
        <v>44429</v>
      </c>
      <c r="H330" s="78" t="s">
        <v>4471</v>
      </c>
      <c r="I330" s="15">
        <v>65</v>
      </c>
      <c r="J330" s="15">
        <v>52</v>
      </c>
      <c r="K330" s="15">
        <v>30</v>
      </c>
      <c r="L330" s="15">
        <v>12</v>
      </c>
      <c r="M330" s="84">
        <v>25.35</v>
      </c>
      <c r="N330" s="73">
        <v>26</v>
      </c>
      <c r="O330" s="64">
        <v>3000</v>
      </c>
      <c r="P330" s="65">
        <f>Table2245236891011121314151617181920212224234567891011121314151617181920212223252627282930313233343536[[#This Row],[PEMBULATAN]]*O330</f>
        <v>78000</v>
      </c>
    </row>
    <row r="331" spans="1:16" ht="42" customHeight="1" x14ac:dyDescent="0.2">
      <c r="A331" s="94"/>
      <c r="B331" s="76"/>
      <c r="C331" s="90" t="s">
        <v>4951</v>
      </c>
      <c r="D331" s="79" t="s">
        <v>198</v>
      </c>
      <c r="E331" s="13">
        <v>44427</v>
      </c>
      <c r="F331" s="77" t="s">
        <v>4470</v>
      </c>
      <c r="G331" s="13">
        <v>44429</v>
      </c>
      <c r="H331" s="78" t="s">
        <v>4471</v>
      </c>
      <c r="I331" s="15">
        <v>103</v>
      </c>
      <c r="J331" s="15">
        <v>68</v>
      </c>
      <c r="K331" s="15">
        <v>38</v>
      </c>
      <c r="L331" s="15">
        <v>14</v>
      </c>
      <c r="M331" s="84">
        <v>66.537999999999997</v>
      </c>
      <c r="N331" s="73">
        <v>67</v>
      </c>
      <c r="O331" s="64">
        <v>3000</v>
      </c>
      <c r="P331" s="65">
        <f>Table2245236891011121314151617181920212224234567891011121314151617181920212223252627282930313233343536[[#This Row],[PEMBULATAN]]*O331</f>
        <v>201000</v>
      </c>
    </row>
    <row r="332" spans="1:16" ht="42" customHeight="1" x14ac:dyDescent="0.2">
      <c r="A332" s="94"/>
      <c r="B332" s="76"/>
      <c r="C332" s="90" t="s">
        <v>4952</v>
      </c>
      <c r="D332" s="79" t="s">
        <v>198</v>
      </c>
      <c r="E332" s="13">
        <v>44427</v>
      </c>
      <c r="F332" s="77" t="s">
        <v>4470</v>
      </c>
      <c r="G332" s="13">
        <v>44429</v>
      </c>
      <c r="H332" s="78" t="s">
        <v>4471</v>
      </c>
      <c r="I332" s="15">
        <v>83</v>
      </c>
      <c r="J332" s="15">
        <v>60</v>
      </c>
      <c r="K332" s="15">
        <v>25</v>
      </c>
      <c r="L332" s="15">
        <v>11</v>
      </c>
      <c r="M332" s="84">
        <v>31.125</v>
      </c>
      <c r="N332" s="73">
        <v>31</v>
      </c>
      <c r="O332" s="64">
        <v>3000</v>
      </c>
      <c r="P332" s="65">
        <f>Table2245236891011121314151617181920212224234567891011121314151617181920212223252627282930313233343536[[#This Row],[PEMBULATAN]]*O332</f>
        <v>93000</v>
      </c>
    </row>
    <row r="333" spans="1:16" ht="42" customHeight="1" x14ac:dyDescent="0.2">
      <c r="A333" s="94"/>
      <c r="B333" s="76"/>
      <c r="C333" s="90" t="s">
        <v>4953</v>
      </c>
      <c r="D333" s="79" t="s">
        <v>198</v>
      </c>
      <c r="E333" s="13">
        <v>44427</v>
      </c>
      <c r="F333" s="77" t="s">
        <v>4470</v>
      </c>
      <c r="G333" s="13">
        <v>44429</v>
      </c>
      <c r="H333" s="78" t="s">
        <v>4471</v>
      </c>
      <c r="I333" s="15">
        <v>63</v>
      </c>
      <c r="J333" s="15">
        <v>42</v>
      </c>
      <c r="K333" s="15">
        <v>26</v>
      </c>
      <c r="L333" s="15">
        <v>5</v>
      </c>
      <c r="M333" s="84">
        <v>17.199000000000002</v>
      </c>
      <c r="N333" s="73">
        <v>17</v>
      </c>
      <c r="O333" s="64">
        <v>3000</v>
      </c>
      <c r="P333" s="65">
        <f>Table2245236891011121314151617181920212224234567891011121314151617181920212223252627282930313233343536[[#This Row],[PEMBULATAN]]*O333</f>
        <v>51000</v>
      </c>
    </row>
    <row r="334" spans="1:16" ht="42" customHeight="1" x14ac:dyDescent="0.2">
      <c r="A334" s="94"/>
      <c r="B334" s="76"/>
      <c r="C334" s="90" t="s">
        <v>4954</v>
      </c>
      <c r="D334" s="79" t="s">
        <v>198</v>
      </c>
      <c r="E334" s="13">
        <v>44427</v>
      </c>
      <c r="F334" s="77" t="s">
        <v>4470</v>
      </c>
      <c r="G334" s="13">
        <v>44429</v>
      </c>
      <c r="H334" s="78" t="s">
        <v>4471</v>
      </c>
      <c r="I334" s="15">
        <v>86</v>
      </c>
      <c r="J334" s="15">
        <v>65</v>
      </c>
      <c r="K334" s="15">
        <v>24</v>
      </c>
      <c r="L334" s="15">
        <v>10</v>
      </c>
      <c r="M334" s="84">
        <v>33.54</v>
      </c>
      <c r="N334" s="73">
        <v>34</v>
      </c>
      <c r="O334" s="64">
        <v>3000</v>
      </c>
      <c r="P334" s="65">
        <f>Table2245236891011121314151617181920212224234567891011121314151617181920212223252627282930313233343536[[#This Row],[PEMBULATAN]]*O334</f>
        <v>102000</v>
      </c>
    </row>
    <row r="335" spans="1:16" ht="42" customHeight="1" x14ac:dyDescent="0.2">
      <c r="A335" s="94"/>
      <c r="B335" s="76"/>
      <c r="C335" s="90" t="s">
        <v>4955</v>
      </c>
      <c r="D335" s="79" t="s">
        <v>198</v>
      </c>
      <c r="E335" s="13">
        <v>44427</v>
      </c>
      <c r="F335" s="77" t="s">
        <v>4470</v>
      </c>
      <c r="G335" s="13">
        <v>44429</v>
      </c>
      <c r="H335" s="78" t="s">
        <v>4471</v>
      </c>
      <c r="I335" s="15">
        <v>60</v>
      </c>
      <c r="J335" s="15">
        <v>36</v>
      </c>
      <c r="K335" s="15">
        <v>27</v>
      </c>
      <c r="L335" s="15">
        <v>7</v>
      </c>
      <c r="M335" s="84">
        <v>14.58</v>
      </c>
      <c r="N335" s="73">
        <v>15</v>
      </c>
      <c r="O335" s="64">
        <v>3000</v>
      </c>
      <c r="P335" s="65">
        <f>Table2245236891011121314151617181920212224234567891011121314151617181920212223252627282930313233343536[[#This Row],[PEMBULATAN]]*O335</f>
        <v>45000</v>
      </c>
    </row>
    <row r="336" spans="1:16" ht="42" customHeight="1" x14ac:dyDescent="0.2">
      <c r="A336" s="94"/>
      <c r="B336" s="76"/>
      <c r="C336" s="90" t="s">
        <v>4956</v>
      </c>
      <c r="D336" s="79" t="s">
        <v>198</v>
      </c>
      <c r="E336" s="13">
        <v>44427</v>
      </c>
      <c r="F336" s="77" t="s">
        <v>4470</v>
      </c>
      <c r="G336" s="13">
        <v>44429</v>
      </c>
      <c r="H336" s="78" t="s">
        <v>4471</v>
      </c>
      <c r="I336" s="15">
        <v>54</v>
      </c>
      <c r="J336" s="15">
        <v>40</v>
      </c>
      <c r="K336" s="15">
        <v>25</v>
      </c>
      <c r="L336" s="15">
        <v>5</v>
      </c>
      <c r="M336" s="84">
        <v>13.5</v>
      </c>
      <c r="N336" s="73">
        <v>14</v>
      </c>
      <c r="O336" s="64">
        <v>3000</v>
      </c>
      <c r="P336" s="65">
        <f>Table2245236891011121314151617181920212224234567891011121314151617181920212223252627282930313233343536[[#This Row],[PEMBULATAN]]*O336</f>
        <v>42000</v>
      </c>
    </row>
    <row r="337" spans="1:16" ht="42" customHeight="1" x14ac:dyDescent="0.2">
      <c r="A337" s="94"/>
      <c r="B337" s="76"/>
      <c r="C337" s="90" t="s">
        <v>4957</v>
      </c>
      <c r="D337" s="79" t="s">
        <v>198</v>
      </c>
      <c r="E337" s="13">
        <v>44427</v>
      </c>
      <c r="F337" s="77" t="s">
        <v>4470</v>
      </c>
      <c r="G337" s="13">
        <v>44429</v>
      </c>
      <c r="H337" s="78" t="s">
        <v>4471</v>
      </c>
      <c r="I337" s="15">
        <v>48</v>
      </c>
      <c r="J337" s="15">
        <v>46</v>
      </c>
      <c r="K337" s="15">
        <v>15</v>
      </c>
      <c r="L337" s="15">
        <v>7</v>
      </c>
      <c r="M337" s="84">
        <v>8.2799999999999994</v>
      </c>
      <c r="N337" s="73">
        <v>8</v>
      </c>
      <c r="O337" s="64">
        <v>3000</v>
      </c>
      <c r="P337" s="65">
        <f>Table2245236891011121314151617181920212224234567891011121314151617181920212223252627282930313233343536[[#This Row],[PEMBULATAN]]*O337</f>
        <v>24000</v>
      </c>
    </row>
    <row r="338" spans="1:16" ht="42" customHeight="1" x14ac:dyDescent="0.2">
      <c r="A338" s="94"/>
      <c r="B338" s="76"/>
      <c r="C338" s="90" t="s">
        <v>4958</v>
      </c>
      <c r="D338" s="79" t="s">
        <v>198</v>
      </c>
      <c r="E338" s="13">
        <v>44427</v>
      </c>
      <c r="F338" s="77" t="s">
        <v>4470</v>
      </c>
      <c r="G338" s="13">
        <v>44429</v>
      </c>
      <c r="H338" s="78" t="s">
        <v>4471</v>
      </c>
      <c r="I338" s="15">
        <v>88</v>
      </c>
      <c r="J338" s="15">
        <v>65</v>
      </c>
      <c r="K338" s="15">
        <v>28</v>
      </c>
      <c r="L338" s="15">
        <v>12</v>
      </c>
      <c r="M338" s="84">
        <v>40.04</v>
      </c>
      <c r="N338" s="73">
        <v>40</v>
      </c>
      <c r="O338" s="64">
        <v>3000</v>
      </c>
      <c r="P338" s="65">
        <f>Table2245236891011121314151617181920212224234567891011121314151617181920212223252627282930313233343536[[#This Row],[PEMBULATAN]]*O338</f>
        <v>120000</v>
      </c>
    </row>
    <row r="339" spans="1:16" ht="42" customHeight="1" x14ac:dyDescent="0.2">
      <c r="A339" s="94"/>
      <c r="B339" s="76"/>
      <c r="C339" s="90" t="s">
        <v>4959</v>
      </c>
      <c r="D339" s="79" t="s">
        <v>198</v>
      </c>
      <c r="E339" s="13">
        <v>44427</v>
      </c>
      <c r="F339" s="77" t="s">
        <v>4470</v>
      </c>
      <c r="G339" s="13">
        <v>44429</v>
      </c>
      <c r="H339" s="78" t="s">
        <v>4471</v>
      </c>
      <c r="I339" s="15">
        <v>96</v>
      </c>
      <c r="J339" s="15">
        <v>64</v>
      </c>
      <c r="K339" s="15">
        <v>36</v>
      </c>
      <c r="L339" s="15">
        <v>14</v>
      </c>
      <c r="M339" s="84">
        <v>55.295999999999999</v>
      </c>
      <c r="N339" s="73">
        <v>56</v>
      </c>
      <c r="O339" s="64">
        <v>3000</v>
      </c>
      <c r="P339" s="65">
        <f>Table2245236891011121314151617181920212224234567891011121314151617181920212223252627282930313233343536[[#This Row],[PEMBULATAN]]*O339</f>
        <v>168000</v>
      </c>
    </row>
    <row r="340" spans="1:16" ht="42" customHeight="1" x14ac:dyDescent="0.2">
      <c r="A340" s="94"/>
      <c r="B340" s="76"/>
      <c r="C340" s="90" t="s">
        <v>4960</v>
      </c>
      <c r="D340" s="79" t="s">
        <v>198</v>
      </c>
      <c r="E340" s="13">
        <v>44427</v>
      </c>
      <c r="F340" s="77" t="s">
        <v>4470</v>
      </c>
      <c r="G340" s="13">
        <v>44429</v>
      </c>
      <c r="H340" s="78" t="s">
        <v>4471</v>
      </c>
      <c r="I340" s="15">
        <v>75</v>
      </c>
      <c r="J340" s="15">
        <v>57</v>
      </c>
      <c r="K340" s="15">
        <v>38</v>
      </c>
      <c r="L340" s="15">
        <v>13</v>
      </c>
      <c r="M340" s="84">
        <v>40.612499999999997</v>
      </c>
      <c r="N340" s="73">
        <v>41</v>
      </c>
      <c r="O340" s="64">
        <v>3000</v>
      </c>
      <c r="P340" s="65">
        <f>Table2245236891011121314151617181920212224234567891011121314151617181920212223252627282930313233343536[[#This Row],[PEMBULATAN]]*O340</f>
        <v>123000</v>
      </c>
    </row>
    <row r="341" spans="1:16" ht="42" customHeight="1" x14ac:dyDescent="0.2">
      <c r="A341" s="94"/>
      <c r="B341" s="76"/>
      <c r="C341" s="90" t="s">
        <v>4961</v>
      </c>
      <c r="D341" s="79" t="s">
        <v>198</v>
      </c>
      <c r="E341" s="13">
        <v>44427</v>
      </c>
      <c r="F341" s="77" t="s">
        <v>4470</v>
      </c>
      <c r="G341" s="13">
        <v>44429</v>
      </c>
      <c r="H341" s="78" t="s">
        <v>4471</v>
      </c>
      <c r="I341" s="15">
        <v>46</v>
      </c>
      <c r="J341" s="15">
        <v>43</v>
      </c>
      <c r="K341" s="15">
        <v>34</v>
      </c>
      <c r="L341" s="15">
        <v>3</v>
      </c>
      <c r="M341" s="84">
        <v>16.812999999999999</v>
      </c>
      <c r="N341" s="73">
        <v>17</v>
      </c>
      <c r="O341" s="64">
        <v>3000</v>
      </c>
      <c r="P341" s="65">
        <f>Table2245236891011121314151617181920212224234567891011121314151617181920212223252627282930313233343536[[#This Row],[PEMBULATAN]]*O341</f>
        <v>51000</v>
      </c>
    </row>
    <row r="342" spans="1:16" ht="42" customHeight="1" x14ac:dyDescent="0.2">
      <c r="A342" s="94"/>
      <c r="B342" s="76"/>
      <c r="C342" s="90" t="s">
        <v>4962</v>
      </c>
      <c r="D342" s="79" t="s">
        <v>198</v>
      </c>
      <c r="E342" s="13">
        <v>44427</v>
      </c>
      <c r="F342" s="77" t="s">
        <v>4470</v>
      </c>
      <c r="G342" s="13">
        <v>44429</v>
      </c>
      <c r="H342" s="78" t="s">
        <v>4471</v>
      </c>
      <c r="I342" s="15">
        <v>54</v>
      </c>
      <c r="J342" s="15">
        <v>33</v>
      </c>
      <c r="K342" s="15">
        <v>27</v>
      </c>
      <c r="L342" s="15">
        <v>7</v>
      </c>
      <c r="M342" s="84">
        <v>12.028499999999999</v>
      </c>
      <c r="N342" s="73">
        <v>12</v>
      </c>
      <c r="O342" s="64">
        <v>3000</v>
      </c>
      <c r="P342" s="65">
        <f>Table2245236891011121314151617181920212224234567891011121314151617181920212223252627282930313233343536[[#This Row],[PEMBULATAN]]*O342</f>
        <v>36000</v>
      </c>
    </row>
    <row r="343" spans="1:16" ht="42" customHeight="1" x14ac:dyDescent="0.2">
      <c r="A343" s="94"/>
      <c r="B343" s="76"/>
      <c r="C343" s="90" t="s">
        <v>4963</v>
      </c>
      <c r="D343" s="79" t="s">
        <v>198</v>
      </c>
      <c r="E343" s="13">
        <v>44427</v>
      </c>
      <c r="F343" s="77" t="s">
        <v>4470</v>
      </c>
      <c r="G343" s="13">
        <v>44429</v>
      </c>
      <c r="H343" s="78" t="s">
        <v>4471</v>
      </c>
      <c r="I343" s="15">
        <v>29</v>
      </c>
      <c r="J343" s="15">
        <v>32</v>
      </c>
      <c r="K343" s="15">
        <v>28</v>
      </c>
      <c r="L343" s="15">
        <v>2</v>
      </c>
      <c r="M343" s="84">
        <v>6.4960000000000004</v>
      </c>
      <c r="N343" s="73">
        <v>7</v>
      </c>
      <c r="O343" s="64">
        <v>3000</v>
      </c>
      <c r="P343" s="65">
        <f>Table2245236891011121314151617181920212224234567891011121314151617181920212223252627282930313233343536[[#This Row],[PEMBULATAN]]*O343</f>
        <v>21000</v>
      </c>
    </row>
    <row r="344" spans="1:16" ht="42" customHeight="1" x14ac:dyDescent="0.2">
      <c r="A344" s="94"/>
      <c r="B344" s="76"/>
      <c r="C344" s="90" t="s">
        <v>4964</v>
      </c>
      <c r="D344" s="79" t="s">
        <v>198</v>
      </c>
      <c r="E344" s="13">
        <v>44427</v>
      </c>
      <c r="F344" s="77" t="s">
        <v>4470</v>
      </c>
      <c r="G344" s="13">
        <v>44429</v>
      </c>
      <c r="H344" s="78" t="s">
        <v>4471</v>
      </c>
      <c r="I344" s="15">
        <v>53</v>
      </c>
      <c r="J344" s="15">
        <v>43</v>
      </c>
      <c r="K344" s="15">
        <v>37</v>
      </c>
      <c r="L344" s="15">
        <v>5</v>
      </c>
      <c r="M344" s="84">
        <v>21.080749999999998</v>
      </c>
      <c r="N344" s="73">
        <v>21</v>
      </c>
      <c r="O344" s="64">
        <v>3000</v>
      </c>
      <c r="P344" s="65">
        <f>Table2245236891011121314151617181920212224234567891011121314151617181920212223252627282930313233343536[[#This Row],[PEMBULATAN]]*O344</f>
        <v>63000</v>
      </c>
    </row>
    <row r="345" spans="1:16" ht="42" customHeight="1" x14ac:dyDescent="0.2">
      <c r="A345" s="94"/>
      <c r="B345" s="76"/>
      <c r="C345" s="90" t="s">
        <v>4965</v>
      </c>
      <c r="D345" s="79" t="s">
        <v>198</v>
      </c>
      <c r="E345" s="13">
        <v>44427</v>
      </c>
      <c r="F345" s="77" t="s">
        <v>4470</v>
      </c>
      <c r="G345" s="13">
        <v>44429</v>
      </c>
      <c r="H345" s="78" t="s">
        <v>4471</v>
      </c>
      <c r="I345" s="15">
        <v>93</v>
      </c>
      <c r="J345" s="15">
        <v>50</v>
      </c>
      <c r="K345" s="15">
        <v>37</v>
      </c>
      <c r="L345" s="15">
        <v>5</v>
      </c>
      <c r="M345" s="84">
        <v>43.012500000000003</v>
      </c>
      <c r="N345" s="73">
        <v>43</v>
      </c>
      <c r="O345" s="64">
        <v>3000</v>
      </c>
      <c r="P345" s="65">
        <f>Table2245236891011121314151617181920212224234567891011121314151617181920212223252627282930313233343536[[#This Row],[PEMBULATAN]]*O345</f>
        <v>129000</v>
      </c>
    </row>
    <row r="346" spans="1:16" ht="42" customHeight="1" x14ac:dyDescent="0.2">
      <c r="A346" s="123"/>
      <c r="B346" s="92"/>
      <c r="C346" s="90" t="s">
        <v>4966</v>
      </c>
      <c r="D346" s="79" t="s">
        <v>198</v>
      </c>
      <c r="E346" s="13">
        <v>44427</v>
      </c>
      <c r="F346" s="77" t="s">
        <v>4470</v>
      </c>
      <c r="G346" s="13">
        <v>44429</v>
      </c>
      <c r="H346" s="78" t="s">
        <v>4471</v>
      </c>
      <c r="I346" s="15">
        <v>52</v>
      </c>
      <c r="J346" s="15">
        <v>42</v>
      </c>
      <c r="K346" s="15">
        <v>20</v>
      </c>
      <c r="L346" s="15">
        <v>10</v>
      </c>
      <c r="M346" s="84">
        <v>10.92</v>
      </c>
      <c r="N346" s="73">
        <v>11</v>
      </c>
      <c r="O346" s="64">
        <v>3000</v>
      </c>
      <c r="P346" s="65">
        <f>Table2245236891011121314151617181920212224234567891011121314151617181920212223252627282930313233343536[[#This Row],[PEMBULATAN]]*O346</f>
        <v>33000</v>
      </c>
    </row>
    <row r="347" spans="1:16" ht="42" customHeight="1" x14ac:dyDescent="0.2">
      <c r="A347" s="94"/>
      <c r="B347" s="76"/>
      <c r="C347" s="113" t="s">
        <v>4967</v>
      </c>
      <c r="D347" s="114" t="s">
        <v>198</v>
      </c>
      <c r="E347" s="115">
        <v>44427</v>
      </c>
      <c r="F347" s="116" t="s">
        <v>4470</v>
      </c>
      <c r="G347" s="115">
        <v>44429</v>
      </c>
      <c r="H347" s="117" t="s">
        <v>4471</v>
      </c>
      <c r="I347" s="118">
        <v>46</v>
      </c>
      <c r="J347" s="118">
        <v>33</v>
      </c>
      <c r="K347" s="118">
        <v>36</v>
      </c>
      <c r="L347" s="118">
        <v>10</v>
      </c>
      <c r="M347" s="119">
        <v>13.662000000000001</v>
      </c>
      <c r="N347" s="120">
        <v>14</v>
      </c>
      <c r="O347" s="121">
        <v>3000</v>
      </c>
      <c r="P347" s="122">
        <f>Table2245236891011121314151617181920212224234567891011121314151617181920212223252627282930313233343536[[#This Row],[PEMBULATAN]]*O347</f>
        <v>42000</v>
      </c>
    </row>
    <row r="348" spans="1:16" ht="42" customHeight="1" x14ac:dyDescent="0.2">
      <c r="A348" s="94"/>
      <c r="B348" s="76"/>
      <c r="C348" s="90" t="s">
        <v>4968</v>
      </c>
      <c r="D348" s="79" t="s">
        <v>198</v>
      </c>
      <c r="E348" s="13">
        <v>44427</v>
      </c>
      <c r="F348" s="77" t="s">
        <v>4470</v>
      </c>
      <c r="G348" s="13">
        <v>44429</v>
      </c>
      <c r="H348" s="78" t="s">
        <v>4471</v>
      </c>
      <c r="I348" s="15">
        <v>31</v>
      </c>
      <c r="J348" s="15">
        <v>32</v>
      </c>
      <c r="K348" s="15">
        <v>21</v>
      </c>
      <c r="L348" s="15">
        <v>4</v>
      </c>
      <c r="M348" s="84">
        <v>5.2080000000000002</v>
      </c>
      <c r="N348" s="73">
        <v>5</v>
      </c>
      <c r="O348" s="64">
        <v>3000</v>
      </c>
      <c r="P348" s="65">
        <f>Table2245236891011121314151617181920212224234567891011121314151617181920212223252627282930313233343536[[#This Row],[PEMBULATAN]]*O348</f>
        <v>15000</v>
      </c>
    </row>
    <row r="349" spans="1:16" ht="42" customHeight="1" x14ac:dyDescent="0.2">
      <c r="A349" s="94"/>
      <c r="B349" s="76"/>
      <c r="C349" s="90" t="s">
        <v>4969</v>
      </c>
      <c r="D349" s="79" t="s">
        <v>198</v>
      </c>
      <c r="E349" s="13">
        <v>44427</v>
      </c>
      <c r="F349" s="77" t="s">
        <v>4470</v>
      </c>
      <c r="G349" s="13">
        <v>44429</v>
      </c>
      <c r="H349" s="78" t="s">
        <v>4471</v>
      </c>
      <c r="I349" s="15">
        <v>59</v>
      </c>
      <c r="J349" s="15">
        <v>35</v>
      </c>
      <c r="K349" s="15">
        <v>20</v>
      </c>
      <c r="L349" s="15">
        <v>6</v>
      </c>
      <c r="M349" s="84">
        <v>10.324999999999999</v>
      </c>
      <c r="N349" s="73">
        <v>11</v>
      </c>
      <c r="O349" s="64">
        <v>3000</v>
      </c>
      <c r="P349" s="65">
        <f>Table2245236891011121314151617181920212224234567891011121314151617181920212223252627282930313233343536[[#This Row],[PEMBULATAN]]*O349</f>
        <v>33000</v>
      </c>
    </row>
    <row r="350" spans="1:16" ht="42" customHeight="1" x14ac:dyDescent="0.2">
      <c r="A350" s="94"/>
      <c r="B350" s="76"/>
      <c r="C350" s="90" t="s">
        <v>4970</v>
      </c>
      <c r="D350" s="79" t="s">
        <v>198</v>
      </c>
      <c r="E350" s="13">
        <v>44427</v>
      </c>
      <c r="F350" s="77" t="s">
        <v>4470</v>
      </c>
      <c r="G350" s="13">
        <v>44429</v>
      </c>
      <c r="H350" s="78" t="s">
        <v>4471</v>
      </c>
      <c r="I350" s="15">
        <v>49</v>
      </c>
      <c r="J350" s="15">
        <v>32</v>
      </c>
      <c r="K350" s="15">
        <v>30</v>
      </c>
      <c r="L350" s="15">
        <v>2</v>
      </c>
      <c r="M350" s="84">
        <v>11.76</v>
      </c>
      <c r="N350" s="73">
        <v>12</v>
      </c>
      <c r="O350" s="64">
        <v>3000</v>
      </c>
      <c r="P350" s="65">
        <f>Table2245236891011121314151617181920212224234567891011121314151617181920212223252627282930313233343536[[#This Row],[PEMBULATAN]]*O350</f>
        <v>36000</v>
      </c>
    </row>
    <row r="351" spans="1:16" ht="42" customHeight="1" x14ac:dyDescent="0.2">
      <c r="A351" s="94"/>
      <c r="B351" s="76"/>
      <c r="C351" s="90" t="s">
        <v>4971</v>
      </c>
      <c r="D351" s="79" t="s">
        <v>198</v>
      </c>
      <c r="E351" s="13">
        <v>44427</v>
      </c>
      <c r="F351" s="77" t="s">
        <v>4470</v>
      </c>
      <c r="G351" s="13">
        <v>44429</v>
      </c>
      <c r="H351" s="78" t="s">
        <v>4471</v>
      </c>
      <c r="I351" s="15">
        <v>38</v>
      </c>
      <c r="J351" s="15">
        <v>36</v>
      </c>
      <c r="K351" s="15">
        <v>20</v>
      </c>
      <c r="L351" s="15">
        <v>8</v>
      </c>
      <c r="M351" s="84">
        <v>6.84</v>
      </c>
      <c r="N351" s="73">
        <v>8</v>
      </c>
      <c r="O351" s="64">
        <v>3000</v>
      </c>
      <c r="P351" s="65">
        <f>Table2245236891011121314151617181920212224234567891011121314151617181920212223252627282930313233343536[[#This Row],[PEMBULATAN]]*O351</f>
        <v>24000</v>
      </c>
    </row>
    <row r="352" spans="1:16" ht="42" customHeight="1" x14ac:dyDescent="0.2">
      <c r="A352" s="94"/>
      <c r="B352" s="76"/>
      <c r="C352" s="90" t="s">
        <v>4972</v>
      </c>
      <c r="D352" s="79" t="s">
        <v>198</v>
      </c>
      <c r="E352" s="13">
        <v>44427</v>
      </c>
      <c r="F352" s="77" t="s">
        <v>4470</v>
      </c>
      <c r="G352" s="13">
        <v>44429</v>
      </c>
      <c r="H352" s="78" t="s">
        <v>4471</v>
      </c>
      <c r="I352" s="15">
        <v>63</v>
      </c>
      <c r="J352" s="15">
        <v>21</v>
      </c>
      <c r="K352" s="15">
        <v>15</v>
      </c>
      <c r="L352" s="15">
        <v>2</v>
      </c>
      <c r="M352" s="84">
        <v>4.9612499999999997</v>
      </c>
      <c r="N352" s="73">
        <v>5</v>
      </c>
      <c r="O352" s="64">
        <v>3000</v>
      </c>
      <c r="P352" s="65">
        <f>Table2245236891011121314151617181920212224234567891011121314151617181920212223252627282930313233343536[[#This Row],[PEMBULATAN]]*O352</f>
        <v>15000</v>
      </c>
    </row>
    <row r="353" spans="1:16" ht="42" customHeight="1" x14ac:dyDescent="0.2">
      <c r="A353" s="94"/>
      <c r="B353" s="76"/>
      <c r="C353" s="90" t="s">
        <v>4973</v>
      </c>
      <c r="D353" s="79" t="s">
        <v>198</v>
      </c>
      <c r="E353" s="13">
        <v>44427</v>
      </c>
      <c r="F353" s="77" t="s">
        <v>4470</v>
      </c>
      <c r="G353" s="13">
        <v>44429</v>
      </c>
      <c r="H353" s="78" t="s">
        <v>4471</v>
      </c>
      <c r="I353" s="15">
        <v>80</v>
      </c>
      <c r="J353" s="15">
        <v>14</v>
      </c>
      <c r="K353" s="15">
        <v>14</v>
      </c>
      <c r="L353" s="15">
        <v>12</v>
      </c>
      <c r="M353" s="84">
        <v>3.92</v>
      </c>
      <c r="N353" s="73">
        <v>12</v>
      </c>
      <c r="O353" s="64">
        <v>3000</v>
      </c>
      <c r="P353" s="65">
        <f>Table2245236891011121314151617181920212224234567891011121314151617181920212223252627282930313233343536[[#This Row],[PEMBULATAN]]*O353</f>
        <v>36000</v>
      </c>
    </row>
    <row r="354" spans="1:16" ht="42" customHeight="1" x14ac:dyDescent="0.2">
      <c r="A354" s="94"/>
      <c r="B354" s="76"/>
      <c r="C354" s="90" t="s">
        <v>4974</v>
      </c>
      <c r="D354" s="79" t="s">
        <v>198</v>
      </c>
      <c r="E354" s="13">
        <v>44427</v>
      </c>
      <c r="F354" s="77" t="s">
        <v>4470</v>
      </c>
      <c r="G354" s="13">
        <v>44429</v>
      </c>
      <c r="H354" s="78" t="s">
        <v>4471</v>
      </c>
      <c r="I354" s="15">
        <v>38</v>
      </c>
      <c r="J354" s="15">
        <v>30</v>
      </c>
      <c r="K354" s="15">
        <v>39</v>
      </c>
      <c r="L354" s="15">
        <v>5</v>
      </c>
      <c r="M354" s="84">
        <v>11.115</v>
      </c>
      <c r="N354" s="73">
        <v>11</v>
      </c>
      <c r="O354" s="64">
        <v>3000</v>
      </c>
      <c r="P354" s="65">
        <f>Table2245236891011121314151617181920212224234567891011121314151617181920212223252627282930313233343536[[#This Row],[PEMBULATAN]]*O354</f>
        <v>33000</v>
      </c>
    </row>
    <row r="355" spans="1:16" ht="42" customHeight="1" x14ac:dyDescent="0.2">
      <c r="A355" s="94"/>
      <c r="B355" s="76"/>
      <c r="C355" s="90" t="s">
        <v>4975</v>
      </c>
      <c r="D355" s="79" t="s">
        <v>198</v>
      </c>
      <c r="E355" s="13">
        <v>44427</v>
      </c>
      <c r="F355" s="77" t="s">
        <v>4470</v>
      </c>
      <c r="G355" s="13">
        <v>44429</v>
      </c>
      <c r="H355" s="78" t="s">
        <v>4471</v>
      </c>
      <c r="I355" s="15">
        <v>76</v>
      </c>
      <c r="J355" s="15">
        <v>14</v>
      </c>
      <c r="K355" s="15">
        <v>7</v>
      </c>
      <c r="L355" s="15">
        <v>5</v>
      </c>
      <c r="M355" s="84">
        <v>1.8620000000000001</v>
      </c>
      <c r="N355" s="73">
        <v>5</v>
      </c>
      <c r="O355" s="64">
        <v>3000</v>
      </c>
      <c r="P355" s="65">
        <f>Table2245236891011121314151617181920212224234567891011121314151617181920212223252627282930313233343536[[#This Row],[PEMBULATAN]]*O355</f>
        <v>15000</v>
      </c>
    </row>
    <row r="356" spans="1:16" ht="42" customHeight="1" x14ac:dyDescent="0.2">
      <c r="A356" s="94"/>
      <c r="B356" s="76"/>
      <c r="C356" s="90" t="s">
        <v>4976</v>
      </c>
      <c r="D356" s="79" t="s">
        <v>198</v>
      </c>
      <c r="E356" s="13">
        <v>44427</v>
      </c>
      <c r="F356" s="77" t="s">
        <v>4470</v>
      </c>
      <c r="G356" s="13">
        <v>44429</v>
      </c>
      <c r="H356" s="78" t="s">
        <v>4471</v>
      </c>
      <c r="I356" s="15">
        <v>31</v>
      </c>
      <c r="J356" s="15">
        <v>24</v>
      </c>
      <c r="K356" s="15">
        <v>24</v>
      </c>
      <c r="L356" s="15">
        <v>2</v>
      </c>
      <c r="M356" s="84">
        <v>4.4640000000000004</v>
      </c>
      <c r="N356" s="73">
        <v>5</v>
      </c>
      <c r="O356" s="64">
        <v>3000</v>
      </c>
      <c r="P356" s="65">
        <f>Table2245236891011121314151617181920212224234567891011121314151617181920212223252627282930313233343536[[#This Row],[PEMBULATAN]]*O356</f>
        <v>15000</v>
      </c>
    </row>
    <row r="357" spans="1:16" ht="42" customHeight="1" x14ac:dyDescent="0.2">
      <c r="A357" s="94"/>
      <c r="B357" s="76"/>
      <c r="C357" s="90" t="s">
        <v>4977</v>
      </c>
      <c r="D357" s="79" t="s">
        <v>198</v>
      </c>
      <c r="E357" s="13">
        <v>44427</v>
      </c>
      <c r="F357" s="77" t="s">
        <v>4470</v>
      </c>
      <c r="G357" s="13">
        <v>44429</v>
      </c>
      <c r="H357" s="78" t="s">
        <v>4471</v>
      </c>
      <c r="I357" s="15">
        <v>78</v>
      </c>
      <c r="J357" s="15">
        <v>25</v>
      </c>
      <c r="K357" s="15">
        <v>12</v>
      </c>
      <c r="L357" s="15">
        <v>9</v>
      </c>
      <c r="M357" s="84">
        <v>5.85</v>
      </c>
      <c r="N357" s="73">
        <v>9</v>
      </c>
      <c r="O357" s="64">
        <v>3000</v>
      </c>
      <c r="P357" s="65">
        <f>Table2245236891011121314151617181920212224234567891011121314151617181920212223252627282930313233343536[[#This Row],[PEMBULATAN]]*O357</f>
        <v>27000</v>
      </c>
    </row>
    <row r="358" spans="1:16" ht="42" customHeight="1" x14ac:dyDescent="0.2">
      <c r="A358" s="94"/>
      <c r="B358" s="76"/>
      <c r="C358" s="90" t="s">
        <v>4978</v>
      </c>
      <c r="D358" s="79" t="s">
        <v>198</v>
      </c>
      <c r="E358" s="13">
        <v>44427</v>
      </c>
      <c r="F358" s="77" t="s">
        <v>4470</v>
      </c>
      <c r="G358" s="13">
        <v>44429</v>
      </c>
      <c r="H358" s="78" t="s">
        <v>4471</v>
      </c>
      <c r="I358" s="15">
        <v>100</v>
      </c>
      <c r="J358" s="15">
        <v>26</v>
      </c>
      <c r="K358" s="15">
        <v>23</v>
      </c>
      <c r="L358" s="15">
        <v>7</v>
      </c>
      <c r="M358" s="84">
        <v>14.95</v>
      </c>
      <c r="N358" s="73">
        <v>15</v>
      </c>
      <c r="O358" s="64">
        <v>3000</v>
      </c>
      <c r="P358" s="65">
        <f>Table2245236891011121314151617181920212224234567891011121314151617181920212223252627282930313233343536[[#This Row],[PEMBULATAN]]*O358</f>
        <v>45000</v>
      </c>
    </row>
    <row r="359" spans="1:16" ht="42" customHeight="1" x14ac:dyDescent="0.2">
      <c r="A359" s="94"/>
      <c r="B359" s="76"/>
      <c r="C359" s="90" t="s">
        <v>4979</v>
      </c>
      <c r="D359" s="79" t="s">
        <v>198</v>
      </c>
      <c r="E359" s="13">
        <v>44427</v>
      </c>
      <c r="F359" s="77" t="s">
        <v>4470</v>
      </c>
      <c r="G359" s="13">
        <v>44429</v>
      </c>
      <c r="H359" s="78" t="s">
        <v>4471</v>
      </c>
      <c r="I359" s="15">
        <v>65</v>
      </c>
      <c r="J359" s="15">
        <v>23</v>
      </c>
      <c r="K359" s="15">
        <v>23</v>
      </c>
      <c r="L359" s="15">
        <v>8</v>
      </c>
      <c r="M359" s="84">
        <v>8.5962499999999995</v>
      </c>
      <c r="N359" s="73">
        <v>9</v>
      </c>
      <c r="O359" s="64">
        <v>3000</v>
      </c>
      <c r="P359" s="65">
        <f>Table2245236891011121314151617181920212224234567891011121314151617181920212223252627282930313233343536[[#This Row],[PEMBULATAN]]*O359</f>
        <v>27000</v>
      </c>
    </row>
    <row r="360" spans="1:16" ht="42" customHeight="1" x14ac:dyDescent="0.2">
      <c r="A360" s="94"/>
      <c r="B360" s="76"/>
      <c r="C360" s="90" t="s">
        <v>4980</v>
      </c>
      <c r="D360" s="79" t="s">
        <v>198</v>
      </c>
      <c r="E360" s="13">
        <v>44427</v>
      </c>
      <c r="F360" s="77" t="s">
        <v>4470</v>
      </c>
      <c r="G360" s="13">
        <v>44429</v>
      </c>
      <c r="H360" s="78" t="s">
        <v>4471</v>
      </c>
      <c r="I360" s="15">
        <v>87</v>
      </c>
      <c r="J360" s="15">
        <v>13</v>
      </c>
      <c r="K360" s="15">
        <v>8</v>
      </c>
      <c r="L360" s="15">
        <v>6</v>
      </c>
      <c r="M360" s="84">
        <v>2.262</v>
      </c>
      <c r="N360" s="73">
        <v>6</v>
      </c>
      <c r="O360" s="64">
        <v>3000</v>
      </c>
      <c r="P360" s="65">
        <f>Table2245236891011121314151617181920212224234567891011121314151617181920212223252627282930313233343536[[#This Row],[PEMBULATAN]]*O360</f>
        <v>18000</v>
      </c>
    </row>
    <row r="361" spans="1:16" ht="42" customHeight="1" x14ac:dyDescent="0.2">
      <c r="A361" s="94"/>
      <c r="B361" s="76"/>
      <c r="C361" s="90" t="s">
        <v>4981</v>
      </c>
      <c r="D361" s="79" t="s">
        <v>198</v>
      </c>
      <c r="E361" s="13">
        <v>44427</v>
      </c>
      <c r="F361" s="77" t="s">
        <v>4470</v>
      </c>
      <c r="G361" s="13">
        <v>44429</v>
      </c>
      <c r="H361" s="78" t="s">
        <v>4471</v>
      </c>
      <c r="I361" s="15">
        <v>56</v>
      </c>
      <c r="J361" s="15">
        <v>20</v>
      </c>
      <c r="K361" s="15">
        <v>20</v>
      </c>
      <c r="L361" s="15">
        <v>8</v>
      </c>
      <c r="M361" s="84">
        <v>5.6</v>
      </c>
      <c r="N361" s="73">
        <v>8</v>
      </c>
      <c r="O361" s="64">
        <v>3000</v>
      </c>
      <c r="P361" s="65">
        <f>Table2245236891011121314151617181920212224234567891011121314151617181920212223252627282930313233343536[[#This Row],[PEMBULATAN]]*O361</f>
        <v>24000</v>
      </c>
    </row>
    <row r="362" spans="1:16" ht="42" customHeight="1" x14ac:dyDescent="0.2">
      <c r="A362" s="94"/>
      <c r="B362" s="76"/>
      <c r="C362" s="90" t="s">
        <v>4982</v>
      </c>
      <c r="D362" s="79" t="s">
        <v>198</v>
      </c>
      <c r="E362" s="13">
        <v>44427</v>
      </c>
      <c r="F362" s="77" t="s">
        <v>4470</v>
      </c>
      <c r="G362" s="13">
        <v>44429</v>
      </c>
      <c r="H362" s="78" t="s">
        <v>4471</v>
      </c>
      <c r="I362" s="15">
        <v>34</v>
      </c>
      <c r="J362" s="15">
        <v>24</v>
      </c>
      <c r="K362" s="15">
        <v>11</v>
      </c>
      <c r="L362" s="15">
        <v>12</v>
      </c>
      <c r="M362" s="84">
        <v>2.2440000000000002</v>
      </c>
      <c r="N362" s="73">
        <v>12</v>
      </c>
      <c r="O362" s="64">
        <v>3000</v>
      </c>
      <c r="P362" s="65">
        <f>Table2245236891011121314151617181920212224234567891011121314151617181920212223252627282930313233343536[[#This Row],[PEMBULATAN]]*O362</f>
        <v>36000</v>
      </c>
    </row>
    <row r="363" spans="1:16" ht="42" customHeight="1" x14ac:dyDescent="0.2">
      <c r="A363" s="94"/>
      <c r="B363" s="76"/>
      <c r="C363" s="90" t="s">
        <v>4983</v>
      </c>
      <c r="D363" s="79" t="s">
        <v>198</v>
      </c>
      <c r="E363" s="13">
        <v>44427</v>
      </c>
      <c r="F363" s="77" t="s">
        <v>4470</v>
      </c>
      <c r="G363" s="13">
        <v>44429</v>
      </c>
      <c r="H363" s="78" t="s">
        <v>4471</v>
      </c>
      <c r="I363" s="15">
        <v>103</v>
      </c>
      <c r="J363" s="15">
        <v>39</v>
      </c>
      <c r="K363" s="15">
        <v>27</v>
      </c>
      <c r="L363" s="15">
        <v>27</v>
      </c>
      <c r="M363" s="84">
        <v>27.114750000000001</v>
      </c>
      <c r="N363" s="73">
        <v>27</v>
      </c>
      <c r="O363" s="64">
        <v>3000</v>
      </c>
      <c r="P363" s="65">
        <f>Table2245236891011121314151617181920212224234567891011121314151617181920212223252627282930313233343536[[#This Row],[PEMBULATAN]]*O363</f>
        <v>81000</v>
      </c>
    </row>
    <row r="364" spans="1:16" ht="42" customHeight="1" x14ac:dyDescent="0.2">
      <c r="A364" s="94"/>
      <c r="B364" s="76"/>
      <c r="C364" s="90" t="s">
        <v>4984</v>
      </c>
      <c r="D364" s="79" t="s">
        <v>198</v>
      </c>
      <c r="E364" s="13">
        <v>44427</v>
      </c>
      <c r="F364" s="77" t="s">
        <v>4470</v>
      </c>
      <c r="G364" s="13">
        <v>44429</v>
      </c>
      <c r="H364" s="78" t="s">
        <v>4471</v>
      </c>
      <c r="I364" s="15">
        <v>90</v>
      </c>
      <c r="J364" s="15">
        <v>55</v>
      </c>
      <c r="K364" s="15">
        <v>27</v>
      </c>
      <c r="L364" s="15">
        <v>14</v>
      </c>
      <c r="M364" s="84">
        <v>33.412500000000001</v>
      </c>
      <c r="N364" s="73">
        <v>34</v>
      </c>
      <c r="O364" s="64">
        <v>3000</v>
      </c>
      <c r="P364" s="65">
        <f>Table2245236891011121314151617181920212224234567891011121314151617181920212223252627282930313233343536[[#This Row],[PEMBULATAN]]*O364</f>
        <v>102000</v>
      </c>
    </row>
    <row r="365" spans="1:16" ht="42" customHeight="1" x14ac:dyDescent="0.2">
      <c r="A365" s="94"/>
      <c r="B365" s="76"/>
      <c r="C365" s="90" t="s">
        <v>4985</v>
      </c>
      <c r="D365" s="79" t="s">
        <v>198</v>
      </c>
      <c r="E365" s="13">
        <v>44427</v>
      </c>
      <c r="F365" s="77" t="s">
        <v>4470</v>
      </c>
      <c r="G365" s="13">
        <v>44429</v>
      </c>
      <c r="H365" s="78" t="s">
        <v>4471</v>
      </c>
      <c r="I365" s="15">
        <v>107</v>
      </c>
      <c r="J365" s="15">
        <v>63</v>
      </c>
      <c r="K365" s="15">
        <v>30</v>
      </c>
      <c r="L365" s="15">
        <v>13</v>
      </c>
      <c r="M365" s="84">
        <v>50.557499999999997</v>
      </c>
      <c r="N365" s="73">
        <v>51</v>
      </c>
      <c r="O365" s="64">
        <v>3000</v>
      </c>
      <c r="P365" s="65">
        <f>Table2245236891011121314151617181920212224234567891011121314151617181920212223252627282930313233343536[[#This Row],[PEMBULATAN]]*O365</f>
        <v>153000</v>
      </c>
    </row>
    <row r="366" spans="1:16" ht="42" customHeight="1" x14ac:dyDescent="0.2">
      <c r="A366" s="94"/>
      <c r="B366" s="76"/>
      <c r="C366" s="90" t="s">
        <v>4986</v>
      </c>
      <c r="D366" s="79" t="s">
        <v>198</v>
      </c>
      <c r="E366" s="13">
        <v>44427</v>
      </c>
      <c r="F366" s="77" t="s">
        <v>4470</v>
      </c>
      <c r="G366" s="13">
        <v>44429</v>
      </c>
      <c r="H366" s="78" t="s">
        <v>4471</v>
      </c>
      <c r="I366" s="15">
        <v>93</v>
      </c>
      <c r="J366" s="15">
        <v>53</v>
      </c>
      <c r="K366" s="15">
        <v>24</v>
      </c>
      <c r="L366" s="15">
        <v>27</v>
      </c>
      <c r="M366" s="84">
        <v>29.574000000000002</v>
      </c>
      <c r="N366" s="73">
        <v>30</v>
      </c>
      <c r="O366" s="64">
        <v>3000</v>
      </c>
      <c r="P366" s="65">
        <f>Table2245236891011121314151617181920212224234567891011121314151617181920212223252627282930313233343536[[#This Row],[PEMBULATAN]]*O366</f>
        <v>90000</v>
      </c>
    </row>
    <row r="367" spans="1:16" ht="42" customHeight="1" x14ac:dyDescent="0.2">
      <c r="A367" s="94"/>
      <c r="B367" s="76"/>
      <c r="C367" s="90" t="s">
        <v>4987</v>
      </c>
      <c r="D367" s="79" t="s">
        <v>198</v>
      </c>
      <c r="E367" s="13">
        <v>44427</v>
      </c>
      <c r="F367" s="77" t="s">
        <v>4470</v>
      </c>
      <c r="G367" s="13">
        <v>44429</v>
      </c>
      <c r="H367" s="78" t="s">
        <v>4471</v>
      </c>
      <c r="I367" s="15">
        <v>87</v>
      </c>
      <c r="J367" s="15">
        <v>48</v>
      </c>
      <c r="K367" s="15">
        <v>22</v>
      </c>
      <c r="L367" s="15">
        <v>15</v>
      </c>
      <c r="M367" s="84">
        <v>22.968</v>
      </c>
      <c r="N367" s="73">
        <v>23</v>
      </c>
      <c r="O367" s="64">
        <v>3000</v>
      </c>
      <c r="P367" s="65">
        <f>Table2245236891011121314151617181920212224234567891011121314151617181920212223252627282930313233343536[[#This Row],[PEMBULATAN]]*O367</f>
        <v>69000</v>
      </c>
    </row>
    <row r="368" spans="1:16" ht="42" customHeight="1" x14ac:dyDescent="0.2">
      <c r="A368" s="94"/>
      <c r="B368" s="76"/>
      <c r="C368" s="90" t="s">
        <v>4988</v>
      </c>
      <c r="D368" s="79" t="s">
        <v>198</v>
      </c>
      <c r="E368" s="13">
        <v>44427</v>
      </c>
      <c r="F368" s="77" t="s">
        <v>4470</v>
      </c>
      <c r="G368" s="13">
        <v>44429</v>
      </c>
      <c r="H368" s="78" t="s">
        <v>4471</v>
      </c>
      <c r="I368" s="15">
        <v>67</v>
      </c>
      <c r="J368" s="15">
        <v>42</v>
      </c>
      <c r="K368" s="15">
        <v>26</v>
      </c>
      <c r="L368" s="15">
        <v>13</v>
      </c>
      <c r="M368" s="84">
        <v>18.291</v>
      </c>
      <c r="N368" s="73">
        <v>18</v>
      </c>
      <c r="O368" s="64">
        <v>3000</v>
      </c>
      <c r="P368" s="65">
        <f>Table2245236891011121314151617181920212224234567891011121314151617181920212223252627282930313233343536[[#This Row],[PEMBULATAN]]*O368</f>
        <v>54000</v>
      </c>
    </row>
    <row r="369" spans="1:16" ht="42" customHeight="1" x14ac:dyDescent="0.2">
      <c r="A369" s="94"/>
      <c r="B369" s="76"/>
      <c r="C369" s="90" t="s">
        <v>4989</v>
      </c>
      <c r="D369" s="79" t="s">
        <v>198</v>
      </c>
      <c r="E369" s="13">
        <v>44427</v>
      </c>
      <c r="F369" s="77" t="s">
        <v>4470</v>
      </c>
      <c r="G369" s="13">
        <v>44429</v>
      </c>
      <c r="H369" s="78" t="s">
        <v>4471</v>
      </c>
      <c r="I369" s="15">
        <v>75</v>
      </c>
      <c r="J369" s="15">
        <v>42</v>
      </c>
      <c r="K369" s="15">
        <v>21</v>
      </c>
      <c r="L369" s="15">
        <v>14</v>
      </c>
      <c r="M369" s="84">
        <v>16.537500000000001</v>
      </c>
      <c r="N369" s="73">
        <v>17</v>
      </c>
      <c r="O369" s="64">
        <v>3000</v>
      </c>
      <c r="P369" s="65">
        <f>Table2245236891011121314151617181920212224234567891011121314151617181920212223252627282930313233343536[[#This Row],[PEMBULATAN]]*O369</f>
        <v>51000</v>
      </c>
    </row>
    <row r="370" spans="1:16" ht="42" customHeight="1" x14ac:dyDescent="0.2">
      <c r="A370" s="94"/>
      <c r="B370" s="76"/>
      <c r="C370" s="90" t="s">
        <v>4990</v>
      </c>
      <c r="D370" s="79" t="s">
        <v>198</v>
      </c>
      <c r="E370" s="13">
        <v>44427</v>
      </c>
      <c r="F370" s="77" t="s">
        <v>4470</v>
      </c>
      <c r="G370" s="13">
        <v>44429</v>
      </c>
      <c r="H370" s="78" t="s">
        <v>4471</v>
      </c>
      <c r="I370" s="15">
        <v>67</v>
      </c>
      <c r="J370" s="15">
        <v>52</v>
      </c>
      <c r="K370" s="15">
        <v>18</v>
      </c>
      <c r="L370" s="15">
        <v>14</v>
      </c>
      <c r="M370" s="84">
        <v>15.678000000000001</v>
      </c>
      <c r="N370" s="73">
        <v>16</v>
      </c>
      <c r="O370" s="64">
        <v>3000</v>
      </c>
      <c r="P370" s="65">
        <f>Table2245236891011121314151617181920212224234567891011121314151617181920212223252627282930313233343536[[#This Row],[PEMBULATAN]]*O370</f>
        <v>48000</v>
      </c>
    </row>
    <row r="371" spans="1:16" ht="42" customHeight="1" x14ac:dyDescent="0.2">
      <c r="A371" s="94"/>
      <c r="B371" s="76"/>
      <c r="C371" s="90" t="s">
        <v>4991</v>
      </c>
      <c r="D371" s="79" t="s">
        <v>198</v>
      </c>
      <c r="E371" s="13">
        <v>44427</v>
      </c>
      <c r="F371" s="77" t="s">
        <v>4470</v>
      </c>
      <c r="G371" s="13">
        <v>44429</v>
      </c>
      <c r="H371" s="78" t="s">
        <v>4471</v>
      </c>
      <c r="I371" s="15">
        <v>90</v>
      </c>
      <c r="J371" s="15">
        <v>56</v>
      </c>
      <c r="K371" s="15">
        <v>29</v>
      </c>
      <c r="L371" s="15">
        <v>18</v>
      </c>
      <c r="M371" s="84">
        <v>36.54</v>
      </c>
      <c r="N371" s="73">
        <v>37</v>
      </c>
      <c r="O371" s="64">
        <v>3000</v>
      </c>
      <c r="P371" s="65">
        <f>Table2245236891011121314151617181920212224234567891011121314151617181920212223252627282930313233343536[[#This Row],[PEMBULATAN]]*O371</f>
        <v>111000</v>
      </c>
    </row>
    <row r="372" spans="1:16" ht="42" customHeight="1" x14ac:dyDescent="0.2">
      <c r="A372" s="94"/>
      <c r="B372" s="76"/>
      <c r="C372" s="90" t="s">
        <v>4992</v>
      </c>
      <c r="D372" s="79" t="s">
        <v>198</v>
      </c>
      <c r="E372" s="13">
        <v>44427</v>
      </c>
      <c r="F372" s="77" t="s">
        <v>4470</v>
      </c>
      <c r="G372" s="13">
        <v>44429</v>
      </c>
      <c r="H372" s="78" t="s">
        <v>4471</v>
      </c>
      <c r="I372" s="15">
        <v>58</v>
      </c>
      <c r="J372" s="15">
        <v>35</v>
      </c>
      <c r="K372" s="15">
        <v>12</v>
      </c>
      <c r="L372" s="15">
        <v>7</v>
      </c>
      <c r="M372" s="84">
        <v>6.09</v>
      </c>
      <c r="N372" s="73">
        <v>7</v>
      </c>
      <c r="O372" s="64">
        <v>3000</v>
      </c>
      <c r="P372" s="65">
        <f>Table2245236891011121314151617181920212224234567891011121314151617181920212223252627282930313233343536[[#This Row],[PEMBULATAN]]*O372</f>
        <v>21000</v>
      </c>
    </row>
    <row r="373" spans="1:16" ht="42" customHeight="1" x14ac:dyDescent="0.2">
      <c r="A373" s="94"/>
      <c r="B373" s="76"/>
      <c r="C373" s="90" t="s">
        <v>4993</v>
      </c>
      <c r="D373" s="79" t="s">
        <v>198</v>
      </c>
      <c r="E373" s="13">
        <v>44427</v>
      </c>
      <c r="F373" s="77" t="s">
        <v>4470</v>
      </c>
      <c r="G373" s="13">
        <v>44429</v>
      </c>
      <c r="H373" s="78" t="s">
        <v>4471</v>
      </c>
      <c r="I373" s="15">
        <v>79</v>
      </c>
      <c r="J373" s="15">
        <v>52</v>
      </c>
      <c r="K373" s="15">
        <v>22</v>
      </c>
      <c r="L373" s="15">
        <v>8</v>
      </c>
      <c r="M373" s="84">
        <v>22.594000000000001</v>
      </c>
      <c r="N373" s="73">
        <v>23</v>
      </c>
      <c r="O373" s="64">
        <v>3000</v>
      </c>
      <c r="P373" s="65">
        <f>Table2245236891011121314151617181920212224234567891011121314151617181920212223252627282930313233343536[[#This Row],[PEMBULATAN]]*O373</f>
        <v>69000</v>
      </c>
    </row>
    <row r="374" spans="1:16" ht="42" customHeight="1" x14ac:dyDescent="0.2">
      <c r="A374" s="94"/>
      <c r="B374" s="76"/>
      <c r="C374" s="90" t="s">
        <v>4994</v>
      </c>
      <c r="D374" s="79" t="s">
        <v>198</v>
      </c>
      <c r="E374" s="13">
        <v>44427</v>
      </c>
      <c r="F374" s="77" t="s">
        <v>4470</v>
      </c>
      <c r="G374" s="13">
        <v>44429</v>
      </c>
      <c r="H374" s="78" t="s">
        <v>4471</v>
      </c>
      <c r="I374" s="15">
        <v>86</v>
      </c>
      <c r="J374" s="15">
        <v>47</v>
      </c>
      <c r="K374" s="15">
        <v>29</v>
      </c>
      <c r="L374" s="15">
        <v>21</v>
      </c>
      <c r="M374" s="84">
        <v>29.304500000000001</v>
      </c>
      <c r="N374" s="73">
        <v>30</v>
      </c>
      <c r="O374" s="64">
        <v>3000</v>
      </c>
      <c r="P374" s="65">
        <f>Table2245236891011121314151617181920212224234567891011121314151617181920212223252627282930313233343536[[#This Row],[PEMBULATAN]]*O374</f>
        <v>90000</v>
      </c>
    </row>
    <row r="375" spans="1:16" ht="42" customHeight="1" x14ac:dyDescent="0.2">
      <c r="A375" s="94"/>
      <c r="B375" s="76"/>
      <c r="C375" s="90" t="s">
        <v>4995</v>
      </c>
      <c r="D375" s="79" t="s">
        <v>198</v>
      </c>
      <c r="E375" s="13">
        <v>44427</v>
      </c>
      <c r="F375" s="77" t="s">
        <v>4470</v>
      </c>
      <c r="G375" s="13">
        <v>44429</v>
      </c>
      <c r="H375" s="78" t="s">
        <v>4471</v>
      </c>
      <c r="I375" s="15">
        <v>56</v>
      </c>
      <c r="J375" s="15">
        <v>34</v>
      </c>
      <c r="K375" s="15">
        <v>12</v>
      </c>
      <c r="L375" s="15">
        <v>12</v>
      </c>
      <c r="M375" s="84">
        <v>5.7119999999999997</v>
      </c>
      <c r="N375" s="73">
        <v>12</v>
      </c>
      <c r="O375" s="64">
        <v>3000</v>
      </c>
      <c r="P375" s="65">
        <f>Table2245236891011121314151617181920212224234567891011121314151617181920212223252627282930313233343536[[#This Row],[PEMBULATAN]]*O375</f>
        <v>36000</v>
      </c>
    </row>
    <row r="376" spans="1:16" ht="42" customHeight="1" x14ac:dyDescent="0.2">
      <c r="A376" s="94"/>
      <c r="B376" s="76"/>
      <c r="C376" s="90" t="s">
        <v>4996</v>
      </c>
      <c r="D376" s="79" t="s">
        <v>198</v>
      </c>
      <c r="E376" s="13">
        <v>44427</v>
      </c>
      <c r="F376" s="77" t="s">
        <v>4470</v>
      </c>
      <c r="G376" s="13">
        <v>44429</v>
      </c>
      <c r="H376" s="78" t="s">
        <v>4471</v>
      </c>
      <c r="I376" s="15">
        <v>65</v>
      </c>
      <c r="J376" s="15">
        <v>47</v>
      </c>
      <c r="K376" s="15">
        <v>21</v>
      </c>
      <c r="L376" s="15">
        <v>11</v>
      </c>
      <c r="M376" s="84">
        <v>16.03875</v>
      </c>
      <c r="N376" s="73">
        <v>16</v>
      </c>
      <c r="O376" s="64">
        <v>3000</v>
      </c>
      <c r="P376" s="65">
        <f>Table2245236891011121314151617181920212224234567891011121314151617181920212223252627282930313233343536[[#This Row],[PEMBULATAN]]*O376</f>
        <v>48000</v>
      </c>
    </row>
    <row r="377" spans="1:16" ht="42" customHeight="1" x14ac:dyDescent="0.2">
      <c r="A377" s="94"/>
      <c r="B377" s="76"/>
      <c r="C377" s="90" t="s">
        <v>4997</v>
      </c>
      <c r="D377" s="79" t="s">
        <v>198</v>
      </c>
      <c r="E377" s="13">
        <v>44427</v>
      </c>
      <c r="F377" s="77" t="s">
        <v>4470</v>
      </c>
      <c r="G377" s="13">
        <v>44429</v>
      </c>
      <c r="H377" s="78" t="s">
        <v>4471</v>
      </c>
      <c r="I377" s="15">
        <v>76</v>
      </c>
      <c r="J377" s="15">
        <v>46</v>
      </c>
      <c r="K377" s="15">
        <v>22</v>
      </c>
      <c r="L377" s="15">
        <v>13</v>
      </c>
      <c r="M377" s="84">
        <v>19.228000000000002</v>
      </c>
      <c r="N377" s="73">
        <v>19</v>
      </c>
      <c r="O377" s="64">
        <v>3000</v>
      </c>
      <c r="P377" s="65">
        <f>Table2245236891011121314151617181920212224234567891011121314151617181920212223252627282930313233343536[[#This Row],[PEMBULATAN]]*O377</f>
        <v>57000</v>
      </c>
    </row>
    <row r="378" spans="1:16" ht="42" customHeight="1" x14ac:dyDescent="0.2">
      <c r="A378" s="94"/>
      <c r="B378" s="76"/>
      <c r="C378" s="90" t="s">
        <v>4998</v>
      </c>
      <c r="D378" s="79" t="s">
        <v>198</v>
      </c>
      <c r="E378" s="13">
        <v>44427</v>
      </c>
      <c r="F378" s="77" t="s">
        <v>4470</v>
      </c>
      <c r="G378" s="13">
        <v>44429</v>
      </c>
      <c r="H378" s="78" t="s">
        <v>4471</v>
      </c>
      <c r="I378" s="15">
        <v>76</v>
      </c>
      <c r="J378" s="15">
        <v>52</v>
      </c>
      <c r="K378" s="15">
        <v>24</v>
      </c>
      <c r="L378" s="15">
        <v>23</v>
      </c>
      <c r="M378" s="84">
        <v>23.712</v>
      </c>
      <c r="N378" s="73">
        <v>24</v>
      </c>
      <c r="O378" s="64">
        <v>3000</v>
      </c>
      <c r="P378" s="65">
        <f>Table2245236891011121314151617181920212224234567891011121314151617181920212223252627282930313233343536[[#This Row],[PEMBULATAN]]*O378</f>
        <v>72000</v>
      </c>
    </row>
    <row r="379" spans="1:16" ht="42" customHeight="1" x14ac:dyDescent="0.2">
      <c r="A379" s="94"/>
      <c r="B379" s="76"/>
      <c r="C379" s="90" t="s">
        <v>4999</v>
      </c>
      <c r="D379" s="79" t="s">
        <v>198</v>
      </c>
      <c r="E379" s="13">
        <v>44427</v>
      </c>
      <c r="F379" s="77" t="s">
        <v>4470</v>
      </c>
      <c r="G379" s="13">
        <v>44429</v>
      </c>
      <c r="H379" s="78" t="s">
        <v>4471</v>
      </c>
      <c r="I379" s="15">
        <v>90</v>
      </c>
      <c r="J379" s="15">
        <v>52</v>
      </c>
      <c r="K379" s="15">
        <v>27</v>
      </c>
      <c r="L379" s="15">
        <v>18</v>
      </c>
      <c r="M379" s="84">
        <v>31.59</v>
      </c>
      <c r="N379" s="73">
        <v>32</v>
      </c>
      <c r="O379" s="64">
        <v>3000</v>
      </c>
      <c r="P379" s="65">
        <f>Table2245236891011121314151617181920212224234567891011121314151617181920212223252627282930313233343536[[#This Row],[PEMBULATAN]]*O379</f>
        <v>96000</v>
      </c>
    </row>
    <row r="380" spans="1:16" ht="42" customHeight="1" x14ac:dyDescent="0.2">
      <c r="A380" s="94"/>
      <c r="B380" s="76"/>
      <c r="C380" s="90" t="s">
        <v>5000</v>
      </c>
      <c r="D380" s="79" t="s">
        <v>198</v>
      </c>
      <c r="E380" s="13">
        <v>44427</v>
      </c>
      <c r="F380" s="77" t="s">
        <v>4470</v>
      </c>
      <c r="G380" s="13">
        <v>44429</v>
      </c>
      <c r="H380" s="78" t="s">
        <v>4471</v>
      </c>
      <c r="I380" s="15">
        <v>86</v>
      </c>
      <c r="J380" s="15">
        <v>48</v>
      </c>
      <c r="K380" s="15">
        <v>24</v>
      </c>
      <c r="L380" s="15">
        <v>20</v>
      </c>
      <c r="M380" s="84">
        <v>24.768000000000001</v>
      </c>
      <c r="N380" s="73">
        <v>25</v>
      </c>
      <c r="O380" s="64">
        <v>3000</v>
      </c>
      <c r="P380" s="65">
        <f>Table2245236891011121314151617181920212224234567891011121314151617181920212223252627282930313233343536[[#This Row],[PEMBULATAN]]*O380</f>
        <v>75000</v>
      </c>
    </row>
    <row r="381" spans="1:16" ht="42" customHeight="1" x14ac:dyDescent="0.2">
      <c r="A381" s="94"/>
      <c r="B381" s="76"/>
      <c r="C381" s="90" t="s">
        <v>5001</v>
      </c>
      <c r="D381" s="79" t="s">
        <v>198</v>
      </c>
      <c r="E381" s="13">
        <v>44427</v>
      </c>
      <c r="F381" s="77" t="s">
        <v>4470</v>
      </c>
      <c r="G381" s="13">
        <v>44429</v>
      </c>
      <c r="H381" s="78" t="s">
        <v>4471</v>
      </c>
      <c r="I381" s="15">
        <v>67</v>
      </c>
      <c r="J381" s="15">
        <v>48</v>
      </c>
      <c r="K381" s="15">
        <v>22</v>
      </c>
      <c r="L381" s="15">
        <v>13</v>
      </c>
      <c r="M381" s="84">
        <v>17.687999999999999</v>
      </c>
      <c r="N381" s="73">
        <v>18</v>
      </c>
      <c r="O381" s="64">
        <v>3000</v>
      </c>
      <c r="P381" s="65">
        <f>Table2245236891011121314151617181920212224234567891011121314151617181920212223252627282930313233343536[[#This Row],[PEMBULATAN]]*O381</f>
        <v>54000</v>
      </c>
    </row>
    <row r="382" spans="1:16" ht="42" customHeight="1" x14ac:dyDescent="0.2">
      <c r="A382" s="94"/>
      <c r="B382" s="76"/>
      <c r="C382" s="90" t="s">
        <v>5002</v>
      </c>
      <c r="D382" s="79" t="s">
        <v>198</v>
      </c>
      <c r="E382" s="13">
        <v>44427</v>
      </c>
      <c r="F382" s="77" t="s">
        <v>4470</v>
      </c>
      <c r="G382" s="13">
        <v>44429</v>
      </c>
      <c r="H382" s="78" t="s">
        <v>4471</v>
      </c>
      <c r="I382" s="15">
        <v>76</v>
      </c>
      <c r="J382" s="15">
        <v>52</v>
      </c>
      <c r="K382" s="15">
        <v>22</v>
      </c>
      <c r="L382" s="15">
        <v>14</v>
      </c>
      <c r="M382" s="84">
        <v>21.736000000000001</v>
      </c>
      <c r="N382" s="73">
        <v>22</v>
      </c>
      <c r="O382" s="64">
        <v>3000</v>
      </c>
      <c r="P382" s="65">
        <f>Table2245236891011121314151617181920212224234567891011121314151617181920212223252627282930313233343536[[#This Row],[PEMBULATAN]]*O382</f>
        <v>66000</v>
      </c>
    </row>
    <row r="383" spans="1:16" ht="42" customHeight="1" x14ac:dyDescent="0.2">
      <c r="A383" s="94"/>
      <c r="B383" s="76"/>
      <c r="C383" s="90" t="s">
        <v>5003</v>
      </c>
      <c r="D383" s="79" t="s">
        <v>198</v>
      </c>
      <c r="E383" s="13">
        <v>44427</v>
      </c>
      <c r="F383" s="77" t="s">
        <v>4470</v>
      </c>
      <c r="G383" s="13">
        <v>44429</v>
      </c>
      <c r="H383" s="78" t="s">
        <v>4471</v>
      </c>
      <c r="I383" s="15">
        <v>110</v>
      </c>
      <c r="J383" s="15">
        <v>73</v>
      </c>
      <c r="K383" s="15">
        <v>33</v>
      </c>
      <c r="L383" s="15">
        <v>13</v>
      </c>
      <c r="M383" s="84">
        <v>66.247500000000002</v>
      </c>
      <c r="N383" s="73">
        <v>66</v>
      </c>
      <c r="O383" s="64">
        <v>3000</v>
      </c>
      <c r="P383" s="65">
        <f>Table2245236891011121314151617181920212224234567891011121314151617181920212223252627282930313233343536[[#This Row],[PEMBULATAN]]*O383</f>
        <v>198000</v>
      </c>
    </row>
    <row r="384" spans="1:16" ht="42" customHeight="1" x14ac:dyDescent="0.2">
      <c r="A384" s="94"/>
      <c r="B384" s="76"/>
      <c r="C384" s="90" t="s">
        <v>5004</v>
      </c>
      <c r="D384" s="79" t="s">
        <v>198</v>
      </c>
      <c r="E384" s="13">
        <v>44427</v>
      </c>
      <c r="F384" s="77" t="s">
        <v>4470</v>
      </c>
      <c r="G384" s="13">
        <v>44429</v>
      </c>
      <c r="H384" s="78" t="s">
        <v>4471</v>
      </c>
      <c r="I384" s="15">
        <v>97</v>
      </c>
      <c r="J384" s="15">
        <v>65</v>
      </c>
      <c r="K384" s="15">
        <v>34</v>
      </c>
      <c r="L384" s="15">
        <v>12</v>
      </c>
      <c r="M384" s="84">
        <v>53.592500000000001</v>
      </c>
      <c r="N384" s="73">
        <v>54</v>
      </c>
      <c r="O384" s="64">
        <v>3000</v>
      </c>
      <c r="P384" s="65">
        <f>Table2245236891011121314151617181920212224234567891011121314151617181920212223252627282930313233343536[[#This Row],[PEMBULATAN]]*O384</f>
        <v>162000</v>
      </c>
    </row>
    <row r="385" spans="1:16" ht="42" customHeight="1" x14ac:dyDescent="0.2">
      <c r="A385" s="94"/>
      <c r="B385" s="76"/>
      <c r="C385" s="90" t="s">
        <v>5005</v>
      </c>
      <c r="D385" s="79" t="s">
        <v>198</v>
      </c>
      <c r="E385" s="13">
        <v>44427</v>
      </c>
      <c r="F385" s="77" t="s">
        <v>4470</v>
      </c>
      <c r="G385" s="13">
        <v>44429</v>
      </c>
      <c r="H385" s="78" t="s">
        <v>4471</v>
      </c>
      <c r="I385" s="15">
        <v>99</v>
      </c>
      <c r="J385" s="15">
        <v>67</v>
      </c>
      <c r="K385" s="15">
        <v>25</v>
      </c>
      <c r="L385" s="15">
        <v>20</v>
      </c>
      <c r="M385" s="84">
        <v>41.456249999999997</v>
      </c>
      <c r="N385" s="73">
        <v>42</v>
      </c>
      <c r="O385" s="64">
        <v>3000</v>
      </c>
      <c r="P385" s="65">
        <f>Table2245236891011121314151617181920212224234567891011121314151617181920212223252627282930313233343536[[#This Row],[PEMBULATAN]]*O385</f>
        <v>126000</v>
      </c>
    </row>
    <row r="386" spans="1:16" ht="42" customHeight="1" x14ac:dyDescent="0.2">
      <c r="A386" s="94"/>
      <c r="B386" s="76"/>
      <c r="C386" s="90" t="s">
        <v>5006</v>
      </c>
      <c r="D386" s="79" t="s">
        <v>198</v>
      </c>
      <c r="E386" s="13">
        <v>44427</v>
      </c>
      <c r="F386" s="77" t="s">
        <v>4470</v>
      </c>
      <c r="G386" s="13">
        <v>44429</v>
      </c>
      <c r="H386" s="78" t="s">
        <v>4471</v>
      </c>
      <c r="I386" s="15">
        <v>88</v>
      </c>
      <c r="J386" s="15">
        <v>64</v>
      </c>
      <c r="K386" s="15">
        <v>18</v>
      </c>
      <c r="L386" s="15">
        <v>26</v>
      </c>
      <c r="M386" s="84">
        <v>25.344000000000001</v>
      </c>
      <c r="N386" s="73">
        <v>27</v>
      </c>
      <c r="O386" s="64">
        <v>3000</v>
      </c>
      <c r="P386" s="65">
        <f>Table2245236891011121314151617181920212224234567891011121314151617181920212223252627282930313233343536[[#This Row],[PEMBULATAN]]*O386</f>
        <v>81000</v>
      </c>
    </row>
    <row r="387" spans="1:16" ht="42" customHeight="1" x14ac:dyDescent="0.2">
      <c r="A387" s="94"/>
      <c r="B387" s="76"/>
      <c r="C387" s="90" t="s">
        <v>5007</v>
      </c>
      <c r="D387" s="79" t="s">
        <v>198</v>
      </c>
      <c r="E387" s="13">
        <v>44427</v>
      </c>
      <c r="F387" s="77" t="s">
        <v>4470</v>
      </c>
      <c r="G387" s="13">
        <v>44429</v>
      </c>
      <c r="H387" s="78" t="s">
        <v>4471</v>
      </c>
      <c r="I387" s="15">
        <v>86</v>
      </c>
      <c r="J387" s="15">
        <v>27</v>
      </c>
      <c r="K387" s="15">
        <v>22</v>
      </c>
      <c r="L387" s="15">
        <v>19</v>
      </c>
      <c r="M387" s="84">
        <v>12.771000000000001</v>
      </c>
      <c r="N387" s="73">
        <v>19</v>
      </c>
      <c r="O387" s="64">
        <v>3000</v>
      </c>
      <c r="P387" s="65">
        <f>Table2245236891011121314151617181920212224234567891011121314151617181920212223252627282930313233343536[[#This Row],[PEMBULATAN]]*O387</f>
        <v>57000</v>
      </c>
    </row>
    <row r="388" spans="1:16" ht="42" customHeight="1" x14ac:dyDescent="0.2">
      <c r="A388" s="94"/>
      <c r="B388" s="76"/>
      <c r="C388" s="90" t="s">
        <v>5008</v>
      </c>
      <c r="D388" s="79" t="s">
        <v>198</v>
      </c>
      <c r="E388" s="13">
        <v>44427</v>
      </c>
      <c r="F388" s="77" t="s">
        <v>4470</v>
      </c>
      <c r="G388" s="13">
        <v>44429</v>
      </c>
      <c r="H388" s="78" t="s">
        <v>4471</v>
      </c>
      <c r="I388" s="15">
        <v>88</v>
      </c>
      <c r="J388" s="15">
        <v>52</v>
      </c>
      <c r="K388" s="15">
        <v>19</v>
      </c>
      <c r="L388" s="15">
        <v>8</v>
      </c>
      <c r="M388" s="84">
        <v>21.736000000000001</v>
      </c>
      <c r="N388" s="73">
        <v>22</v>
      </c>
      <c r="O388" s="64">
        <v>3000</v>
      </c>
      <c r="P388" s="65">
        <f>Table2245236891011121314151617181920212224234567891011121314151617181920212223252627282930313233343536[[#This Row],[PEMBULATAN]]*O388</f>
        <v>66000</v>
      </c>
    </row>
    <row r="389" spans="1:16" ht="42" customHeight="1" x14ac:dyDescent="0.2">
      <c r="A389" s="94"/>
      <c r="B389" s="76"/>
      <c r="C389" s="90" t="s">
        <v>5009</v>
      </c>
      <c r="D389" s="79" t="s">
        <v>198</v>
      </c>
      <c r="E389" s="13">
        <v>44427</v>
      </c>
      <c r="F389" s="77" t="s">
        <v>4470</v>
      </c>
      <c r="G389" s="13">
        <v>44429</v>
      </c>
      <c r="H389" s="78" t="s">
        <v>4471</v>
      </c>
      <c r="I389" s="15">
        <v>74</v>
      </c>
      <c r="J389" s="15">
        <v>55</v>
      </c>
      <c r="K389" s="15">
        <v>20</v>
      </c>
      <c r="L389" s="15">
        <v>13</v>
      </c>
      <c r="M389" s="84">
        <v>20.350000000000001</v>
      </c>
      <c r="N389" s="73">
        <v>21</v>
      </c>
      <c r="O389" s="64">
        <v>3000</v>
      </c>
      <c r="P389" s="65">
        <f>Table2245236891011121314151617181920212224234567891011121314151617181920212223252627282930313233343536[[#This Row],[PEMBULATAN]]*O389</f>
        <v>63000</v>
      </c>
    </row>
    <row r="390" spans="1:16" ht="42" customHeight="1" x14ac:dyDescent="0.2">
      <c r="A390" s="94"/>
      <c r="B390" s="76"/>
      <c r="C390" s="90" t="s">
        <v>5010</v>
      </c>
      <c r="D390" s="79" t="s">
        <v>198</v>
      </c>
      <c r="E390" s="13">
        <v>44427</v>
      </c>
      <c r="F390" s="77" t="s">
        <v>4470</v>
      </c>
      <c r="G390" s="13">
        <v>44429</v>
      </c>
      <c r="H390" s="78" t="s">
        <v>4471</v>
      </c>
      <c r="I390" s="15">
        <v>70</v>
      </c>
      <c r="J390" s="15">
        <v>55</v>
      </c>
      <c r="K390" s="15">
        <v>18</v>
      </c>
      <c r="L390" s="15">
        <v>11</v>
      </c>
      <c r="M390" s="84">
        <v>17.324999999999999</v>
      </c>
      <c r="N390" s="73">
        <v>18</v>
      </c>
      <c r="O390" s="64">
        <v>3000</v>
      </c>
      <c r="P390" s="65">
        <f>Table2245236891011121314151617181920212224234567891011121314151617181920212223252627282930313233343536[[#This Row],[PEMBULATAN]]*O390</f>
        <v>54000</v>
      </c>
    </row>
    <row r="391" spans="1:16" ht="42" customHeight="1" x14ac:dyDescent="0.2">
      <c r="A391" s="123"/>
      <c r="B391" s="92"/>
      <c r="C391" s="90" t="s">
        <v>5011</v>
      </c>
      <c r="D391" s="79" t="s">
        <v>198</v>
      </c>
      <c r="E391" s="13">
        <v>44427</v>
      </c>
      <c r="F391" s="77" t="s">
        <v>4470</v>
      </c>
      <c r="G391" s="13">
        <v>44429</v>
      </c>
      <c r="H391" s="78" t="s">
        <v>4471</v>
      </c>
      <c r="I391" s="15">
        <v>110</v>
      </c>
      <c r="J391" s="15">
        <v>63</v>
      </c>
      <c r="K391" s="15">
        <v>33</v>
      </c>
      <c r="L391" s="15">
        <v>19</v>
      </c>
      <c r="M391" s="84">
        <v>57.172499999999999</v>
      </c>
      <c r="N391" s="73">
        <v>57</v>
      </c>
      <c r="O391" s="64">
        <v>3000</v>
      </c>
      <c r="P391" s="65">
        <f>Table2245236891011121314151617181920212224234567891011121314151617181920212223252627282930313233343536[[#This Row],[PEMBULATAN]]*O391</f>
        <v>171000</v>
      </c>
    </row>
    <row r="392" spans="1:16" ht="42" customHeight="1" x14ac:dyDescent="0.2">
      <c r="A392" s="94"/>
      <c r="B392" s="76"/>
      <c r="C392" s="113" t="s">
        <v>5012</v>
      </c>
      <c r="D392" s="114" t="s">
        <v>198</v>
      </c>
      <c r="E392" s="115">
        <v>44427</v>
      </c>
      <c r="F392" s="116" t="s">
        <v>4470</v>
      </c>
      <c r="G392" s="115">
        <v>44429</v>
      </c>
      <c r="H392" s="117" t="s">
        <v>4471</v>
      </c>
      <c r="I392" s="118">
        <v>84</v>
      </c>
      <c r="J392" s="118">
        <v>45</v>
      </c>
      <c r="K392" s="118">
        <v>15</v>
      </c>
      <c r="L392" s="118">
        <v>18</v>
      </c>
      <c r="M392" s="119">
        <v>14.175000000000001</v>
      </c>
      <c r="N392" s="120">
        <v>18</v>
      </c>
      <c r="O392" s="121">
        <v>3000</v>
      </c>
      <c r="P392" s="122">
        <f>Table2245236891011121314151617181920212224234567891011121314151617181920212223252627282930313233343536[[#This Row],[PEMBULATAN]]*O392</f>
        <v>54000</v>
      </c>
    </row>
    <row r="393" spans="1:16" ht="42" customHeight="1" x14ac:dyDescent="0.2">
      <c r="A393" s="94"/>
      <c r="B393" s="76"/>
      <c r="C393" s="90" t="s">
        <v>5013</v>
      </c>
      <c r="D393" s="79" t="s">
        <v>198</v>
      </c>
      <c r="E393" s="13">
        <v>44427</v>
      </c>
      <c r="F393" s="77" t="s">
        <v>4470</v>
      </c>
      <c r="G393" s="13">
        <v>44429</v>
      </c>
      <c r="H393" s="78" t="s">
        <v>4471</v>
      </c>
      <c r="I393" s="15">
        <v>77</v>
      </c>
      <c r="J393" s="15">
        <v>48</v>
      </c>
      <c r="K393" s="15">
        <v>21</v>
      </c>
      <c r="L393" s="15">
        <v>8</v>
      </c>
      <c r="M393" s="84">
        <v>19.404</v>
      </c>
      <c r="N393" s="73">
        <v>20</v>
      </c>
      <c r="O393" s="64">
        <v>3000</v>
      </c>
      <c r="P393" s="65">
        <f>Table2245236891011121314151617181920212224234567891011121314151617181920212223252627282930313233343536[[#This Row],[PEMBULATAN]]*O393</f>
        <v>60000</v>
      </c>
    </row>
    <row r="394" spans="1:16" ht="42" customHeight="1" x14ac:dyDescent="0.2">
      <c r="A394" s="94"/>
      <c r="B394" s="76"/>
      <c r="C394" s="90" t="s">
        <v>5014</v>
      </c>
      <c r="D394" s="79" t="s">
        <v>198</v>
      </c>
      <c r="E394" s="13">
        <v>44427</v>
      </c>
      <c r="F394" s="77" t="s">
        <v>4470</v>
      </c>
      <c r="G394" s="13">
        <v>44429</v>
      </c>
      <c r="H394" s="78" t="s">
        <v>4471</v>
      </c>
      <c r="I394" s="15">
        <v>123</v>
      </c>
      <c r="J394" s="15">
        <v>65</v>
      </c>
      <c r="K394" s="15">
        <v>33</v>
      </c>
      <c r="L394" s="15">
        <v>24</v>
      </c>
      <c r="M394" s="84">
        <v>65.958749999999995</v>
      </c>
      <c r="N394" s="73">
        <v>66</v>
      </c>
      <c r="O394" s="64">
        <v>3000</v>
      </c>
      <c r="P394" s="65">
        <f>Table2245236891011121314151617181920212224234567891011121314151617181920212223252627282930313233343536[[#This Row],[PEMBULATAN]]*O394</f>
        <v>198000</v>
      </c>
    </row>
    <row r="395" spans="1:16" ht="42" customHeight="1" x14ac:dyDescent="0.2">
      <c r="A395" s="94"/>
      <c r="B395" s="76"/>
      <c r="C395" s="90" t="s">
        <v>5015</v>
      </c>
      <c r="D395" s="79" t="s">
        <v>198</v>
      </c>
      <c r="E395" s="13">
        <v>44427</v>
      </c>
      <c r="F395" s="77" t="s">
        <v>4470</v>
      </c>
      <c r="G395" s="13">
        <v>44429</v>
      </c>
      <c r="H395" s="78" t="s">
        <v>4471</v>
      </c>
      <c r="I395" s="15">
        <v>110</v>
      </c>
      <c r="J395" s="15">
        <v>67</v>
      </c>
      <c r="K395" s="15">
        <v>55</v>
      </c>
      <c r="L395" s="15">
        <v>31</v>
      </c>
      <c r="M395" s="84">
        <v>101.33750000000001</v>
      </c>
      <c r="N395" s="73">
        <v>102</v>
      </c>
      <c r="O395" s="64">
        <v>3000</v>
      </c>
      <c r="P395" s="65">
        <f>Table2245236891011121314151617181920212224234567891011121314151617181920212223252627282930313233343536[[#This Row],[PEMBULATAN]]*O395</f>
        <v>306000</v>
      </c>
    </row>
    <row r="396" spans="1:16" ht="42" customHeight="1" x14ac:dyDescent="0.2">
      <c r="A396" s="94"/>
      <c r="B396" s="76"/>
      <c r="C396" s="90" t="s">
        <v>5016</v>
      </c>
      <c r="D396" s="79" t="s">
        <v>198</v>
      </c>
      <c r="E396" s="13">
        <v>44427</v>
      </c>
      <c r="F396" s="77" t="s">
        <v>4470</v>
      </c>
      <c r="G396" s="13">
        <v>44429</v>
      </c>
      <c r="H396" s="78" t="s">
        <v>4471</v>
      </c>
      <c r="I396" s="15">
        <v>86</v>
      </c>
      <c r="J396" s="15">
        <v>66</v>
      </c>
      <c r="K396" s="15">
        <v>30</v>
      </c>
      <c r="L396" s="15">
        <v>18</v>
      </c>
      <c r="M396" s="84">
        <v>42.57</v>
      </c>
      <c r="N396" s="73">
        <v>43</v>
      </c>
      <c r="O396" s="64">
        <v>3000</v>
      </c>
      <c r="P396" s="65">
        <f>Table2245236891011121314151617181920212224234567891011121314151617181920212223252627282930313233343536[[#This Row],[PEMBULATAN]]*O396</f>
        <v>129000</v>
      </c>
    </row>
    <row r="397" spans="1:16" ht="42" customHeight="1" x14ac:dyDescent="0.2">
      <c r="A397" s="94"/>
      <c r="B397" s="76"/>
      <c r="C397" s="90" t="s">
        <v>5017</v>
      </c>
      <c r="D397" s="79" t="s">
        <v>198</v>
      </c>
      <c r="E397" s="13">
        <v>44427</v>
      </c>
      <c r="F397" s="77" t="s">
        <v>4470</v>
      </c>
      <c r="G397" s="13">
        <v>44429</v>
      </c>
      <c r="H397" s="78" t="s">
        <v>4471</v>
      </c>
      <c r="I397" s="15">
        <v>65</v>
      </c>
      <c r="J397" s="15">
        <v>43</v>
      </c>
      <c r="K397" s="15">
        <v>17</v>
      </c>
      <c r="L397" s="15">
        <v>7</v>
      </c>
      <c r="M397" s="84">
        <v>11.87875</v>
      </c>
      <c r="N397" s="73">
        <v>12</v>
      </c>
      <c r="O397" s="64">
        <v>3000</v>
      </c>
      <c r="P397" s="65">
        <f>Table2245236891011121314151617181920212224234567891011121314151617181920212223252627282930313233343536[[#This Row],[PEMBULATAN]]*O397</f>
        <v>36000</v>
      </c>
    </row>
    <row r="398" spans="1:16" ht="42" customHeight="1" x14ac:dyDescent="0.2">
      <c r="A398" s="94"/>
      <c r="B398" s="76"/>
      <c r="C398" s="90" t="s">
        <v>5018</v>
      </c>
      <c r="D398" s="79" t="s">
        <v>198</v>
      </c>
      <c r="E398" s="13">
        <v>44427</v>
      </c>
      <c r="F398" s="77" t="s">
        <v>4470</v>
      </c>
      <c r="G398" s="13">
        <v>44429</v>
      </c>
      <c r="H398" s="78" t="s">
        <v>4471</v>
      </c>
      <c r="I398" s="15">
        <v>54</v>
      </c>
      <c r="J398" s="15">
        <v>33</v>
      </c>
      <c r="K398" s="15">
        <v>22</v>
      </c>
      <c r="L398" s="15">
        <v>14</v>
      </c>
      <c r="M398" s="84">
        <v>9.8010000000000002</v>
      </c>
      <c r="N398" s="73">
        <v>14</v>
      </c>
      <c r="O398" s="64">
        <v>3000</v>
      </c>
      <c r="P398" s="65">
        <f>Table2245236891011121314151617181920212224234567891011121314151617181920212223252627282930313233343536[[#This Row],[PEMBULATAN]]*O398</f>
        <v>42000</v>
      </c>
    </row>
    <row r="399" spans="1:16" ht="42" customHeight="1" x14ac:dyDescent="0.2">
      <c r="A399" s="94"/>
      <c r="B399" s="76"/>
      <c r="C399" s="90" t="s">
        <v>5019</v>
      </c>
      <c r="D399" s="79" t="s">
        <v>198</v>
      </c>
      <c r="E399" s="13">
        <v>44427</v>
      </c>
      <c r="F399" s="77" t="s">
        <v>4470</v>
      </c>
      <c r="G399" s="13">
        <v>44429</v>
      </c>
      <c r="H399" s="78" t="s">
        <v>4471</v>
      </c>
      <c r="I399" s="15">
        <v>60</v>
      </c>
      <c r="J399" s="15">
        <v>40</v>
      </c>
      <c r="K399" s="15">
        <v>30</v>
      </c>
      <c r="L399" s="15">
        <v>13</v>
      </c>
      <c r="M399" s="84">
        <v>18</v>
      </c>
      <c r="N399" s="73">
        <v>18</v>
      </c>
      <c r="O399" s="64">
        <v>3000</v>
      </c>
      <c r="P399" s="65">
        <f>Table2245236891011121314151617181920212224234567891011121314151617181920212223252627282930313233343536[[#This Row],[PEMBULATAN]]*O399</f>
        <v>54000</v>
      </c>
    </row>
    <row r="400" spans="1:16" ht="42" customHeight="1" x14ac:dyDescent="0.2">
      <c r="A400" s="94"/>
      <c r="B400" s="76"/>
      <c r="C400" s="90" t="s">
        <v>5020</v>
      </c>
      <c r="D400" s="79" t="s">
        <v>198</v>
      </c>
      <c r="E400" s="13">
        <v>44427</v>
      </c>
      <c r="F400" s="77" t="s">
        <v>4470</v>
      </c>
      <c r="G400" s="13">
        <v>44429</v>
      </c>
      <c r="H400" s="78" t="s">
        <v>4471</v>
      </c>
      <c r="I400" s="15">
        <v>99</v>
      </c>
      <c r="J400" s="15">
        <v>69</v>
      </c>
      <c r="K400" s="15">
        <v>30</v>
      </c>
      <c r="L400" s="15">
        <v>10</v>
      </c>
      <c r="M400" s="84">
        <v>51.232500000000002</v>
      </c>
      <c r="N400" s="73">
        <v>51</v>
      </c>
      <c r="O400" s="64">
        <v>3000</v>
      </c>
      <c r="P400" s="65">
        <f>Table2245236891011121314151617181920212224234567891011121314151617181920212223252627282930313233343536[[#This Row],[PEMBULATAN]]*O400</f>
        <v>153000</v>
      </c>
    </row>
    <row r="401" spans="1:16" ht="42" customHeight="1" x14ac:dyDescent="0.2">
      <c r="A401" s="94"/>
      <c r="B401" s="76"/>
      <c r="C401" s="90" t="s">
        <v>5021</v>
      </c>
      <c r="D401" s="79" t="s">
        <v>198</v>
      </c>
      <c r="E401" s="13">
        <v>44427</v>
      </c>
      <c r="F401" s="77" t="s">
        <v>4470</v>
      </c>
      <c r="G401" s="13">
        <v>44429</v>
      </c>
      <c r="H401" s="78" t="s">
        <v>4471</v>
      </c>
      <c r="I401" s="15">
        <v>80</v>
      </c>
      <c r="J401" s="15">
        <v>60</v>
      </c>
      <c r="K401" s="15">
        <v>45</v>
      </c>
      <c r="L401" s="15">
        <v>17</v>
      </c>
      <c r="M401" s="84">
        <v>54</v>
      </c>
      <c r="N401" s="73">
        <v>54</v>
      </c>
      <c r="O401" s="64">
        <v>3000</v>
      </c>
      <c r="P401" s="65">
        <f>Table2245236891011121314151617181920212224234567891011121314151617181920212223252627282930313233343536[[#This Row],[PEMBULATAN]]*O401</f>
        <v>162000</v>
      </c>
    </row>
    <row r="402" spans="1:16" ht="42" customHeight="1" x14ac:dyDescent="0.2">
      <c r="A402" s="94"/>
      <c r="B402" s="76"/>
      <c r="C402" s="90" t="s">
        <v>5022</v>
      </c>
      <c r="D402" s="79" t="s">
        <v>198</v>
      </c>
      <c r="E402" s="13">
        <v>44427</v>
      </c>
      <c r="F402" s="77" t="s">
        <v>4470</v>
      </c>
      <c r="G402" s="13">
        <v>44429</v>
      </c>
      <c r="H402" s="78" t="s">
        <v>4471</v>
      </c>
      <c r="I402" s="15">
        <v>90</v>
      </c>
      <c r="J402" s="15">
        <v>66</v>
      </c>
      <c r="K402" s="15">
        <v>27</v>
      </c>
      <c r="L402" s="15">
        <v>27</v>
      </c>
      <c r="M402" s="84">
        <v>40.094999999999999</v>
      </c>
      <c r="N402" s="73">
        <v>40</v>
      </c>
      <c r="O402" s="64">
        <v>3000</v>
      </c>
      <c r="P402" s="65">
        <f>Table2245236891011121314151617181920212224234567891011121314151617181920212223252627282930313233343536[[#This Row],[PEMBULATAN]]*O402</f>
        <v>120000</v>
      </c>
    </row>
    <row r="403" spans="1:16" ht="42" customHeight="1" x14ac:dyDescent="0.2">
      <c r="A403" s="94"/>
      <c r="B403" s="76"/>
      <c r="C403" s="90" t="s">
        <v>5023</v>
      </c>
      <c r="D403" s="79" t="s">
        <v>198</v>
      </c>
      <c r="E403" s="13">
        <v>44427</v>
      </c>
      <c r="F403" s="77" t="s">
        <v>4470</v>
      </c>
      <c r="G403" s="13">
        <v>44429</v>
      </c>
      <c r="H403" s="78" t="s">
        <v>4471</v>
      </c>
      <c r="I403" s="15">
        <v>70</v>
      </c>
      <c r="J403" s="15">
        <v>55</v>
      </c>
      <c r="K403" s="15">
        <v>20</v>
      </c>
      <c r="L403" s="15">
        <v>9</v>
      </c>
      <c r="M403" s="84">
        <v>19.25</v>
      </c>
      <c r="N403" s="73">
        <v>19</v>
      </c>
      <c r="O403" s="64">
        <v>3000</v>
      </c>
      <c r="P403" s="65">
        <f>Table2245236891011121314151617181920212224234567891011121314151617181920212223252627282930313233343536[[#This Row],[PEMBULATAN]]*O403</f>
        <v>57000</v>
      </c>
    </row>
    <row r="404" spans="1:16" ht="42" customHeight="1" x14ac:dyDescent="0.2">
      <c r="A404" s="94"/>
      <c r="B404" s="76"/>
      <c r="C404" s="90" t="s">
        <v>5024</v>
      </c>
      <c r="D404" s="79" t="s">
        <v>198</v>
      </c>
      <c r="E404" s="13">
        <v>44427</v>
      </c>
      <c r="F404" s="77" t="s">
        <v>4470</v>
      </c>
      <c r="G404" s="13">
        <v>44429</v>
      </c>
      <c r="H404" s="78" t="s">
        <v>4471</v>
      </c>
      <c r="I404" s="15">
        <v>80</v>
      </c>
      <c r="J404" s="15">
        <v>67</v>
      </c>
      <c r="K404" s="15">
        <v>43</v>
      </c>
      <c r="L404" s="15">
        <v>18</v>
      </c>
      <c r="M404" s="84">
        <v>57.62</v>
      </c>
      <c r="N404" s="73">
        <v>58</v>
      </c>
      <c r="O404" s="64">
        <v>3000</v>
      </c>
      <c r="P404" s="65">
        <f>Table2245236891011121314151617181920212224234567891011121314151617181920212223252627282930313233343536[[#This Row],[PEMBULATAN]]*O404</f>
        <v>174000</v>
      </c>
    </row>
    <row r="405" spans="1:16" ht="42" customHeight="1" x14ac:dyDescent="0.2">
      <c r="A405" s="94"/>
      <c r="B405" s="76"/>
      <c r="C405" s="90" t="s">
        <v>5025</v>
      </c>
      <c r="D405" s="79" t="s">
        <v>198</v>
      </c>
      <c r="E405" s="13">
        <v>44427</v>
      </c>
      <c r="F405" s="77" t="s">
        <v>4470</v>
      </c>
      <c r="G405" s="13">
        <v>44429</v>
      </c>
      <c r="H405" s="78" t="s">
        <v>4471</v>
      </c>
      <c r="I405" s="15">
        <v>75</v>
      </c>
      <c r="J405" s="15">
        <v>56</v>
      </c>
      <c r="K405" s="15">
        <v>21</v>
      </c>
      <c r="L405" s="15">
        <v>14</v>
      </c>
      <c r="M405" s="84">
        <v>22.05</v>
      </c>
      <c r="N405" s="73">
        <v>22</v>
      </c>
      <c r="O405" s="64">
        <v>3000</v>
      </c>
      <c r="P405" s="65">
        <f>Table2245236891011121314151617181920212224234567891011121314151617181920212223252627282930313233343536[[#This Row],[PEMBULATAN]]*O405</f>
        <v>66000</v>
      </c>
    </row>
    <row r="406" spans="1:16" ht="42" customHeight="1" x14ac:dyDescent="0.2">
      <c r="A406" s="123"/>
      <c r="B406" s="92"/>
      <c r="C406" s="90" t="s">
        <v>5026</v>
      </c>
      <c r="D406" s="79" t="s">
        <v>198</v>
      </c>
      <c r="E406" s="13">
        <v>44427</v>
      </c>
      <c r="F406" s="77" t="s">
        <v>4470</v>
      </c>
      <c r="G406" s="13">
        <v>44429</v>
      </c>
      <c r="H406" s="78" t="s">
        <v>4471</v>
      </c>
      <c r="I406" s="15">
        <v>65</v>
      </c>
      <c r="J406" s="15">
        <v>66</v>
      </c>
      <c r="K406" s="15">
        <v>16</v>
      </c>
      <c r="L406" s="15">
        <v>10</v>
      </c>
      <c r="M406" s="84">
        <v>17.16</v>
      </c>
      <c r="N406" s="73">
        <v>17</v>
      </c>
      <c r="O406" s="64">
        <v>3000</v>
      </c>
      <c r="P406" s="65">
        <f>Table2245236891011121314151617181920212224234567891011121314151617181920212223252627282930313233343536[[#This Row],[PEMBULATAN]]*O406</f>
        <v>51000</v>
      </c>
    </row>
    <row r="407" spans="1:16" ht="42" customHeight="1" x14ac:dyDescent="0.2">
      <c r="A407" s="94"/>
      <c r="B407" s="76"/>
      <c r="C407" s="113" t="s">
        <v>5027</v>
      </c>
      <c r="D407" s="114" t="s">
        <v>198</v>
      </c>
      <c r="E407" s="115">
        <v>44427</v>
      </c>
      <c r="F407" s="116" t="s">
        <v>4470</v>
      </c>
      <c r="G407" s="115">
        <v>44429</v>
      </c>
      <c r="H407" s="117" t="s">
        <v>4471</v>
      </c>
      <c r="I407" s="118">
        <v>99</v>
      </c>
      <c r="J407" s="118">
        <v>65</v>
      </c>
      <c r="K407" s="118">
        <v>32</v>
      </c>
      <c r="L407" s="118">
        <v>23</v>
      </c>
      <c r="M407" s="119">
        <v>51.48</v>
      </c>
      <c r="N407" s="120">
        <v>52</v>
      </c>
      <c r="O407" s="121">
        <v>3000</v>
      </c>
      <c r="P407" s="122">
        <f>Table2245236891011121314151617181920212224234567891011121314151617181920212223252627282930313233343536[[#This Row],[PEMBULATAN]]*O407</f>
        <v>156000</v>
      </c>
    </row>
    <row r="408" spans="1:16" ht="42" customHeight="1" x14ac:dyDescent="0.2">
      <c r="A408" s="94"/>
      <c r="B408" s="76"/>
      <c r="C408" s="90" t="s">
        <v>5028</v>
      </c>
      <c r="D408" s="79" t="s">
        <v>198</v>
      </c>
      <c r="E408" s="13">
        <v>44427</v>
      </c>
      <c r="F408" s="77" t="s">
        <v>4470</v>
      </c>
      <c r="G408" s="13">
        <v>44429</v>
      </c>
      <c r="H408" s="78" t="s">
        <v>4471</v>
      </c>
      <c r="I408" s="15">
        <v>50</v>
      </c>
      <c r="J408" s="15">
        <v>34</v>
      </c>
      <c r="K408" s="15">
        <v>21</v>
      </c>
      <c r="L408" s="15">
        <v>4</v>
      </c>
      <c r="M408" s="84">
        <v>8.9250000000000007</v>
      </c>
      <c r="N408" s="73">
        <v>9</v>
      </c>
      <c r="O408" s="64">
        <v>3000</v>
      </c>
      <c r="P408" s="65">
        <f>Table2245236891011121314151617181920212224234567891011121314151617181920212223252627282930313233343536[[#This Row],[PEMBULATAN]]*O408</f>
        <v>27000</v>
      </c>
    </row>
    <row r="409" spans="1:16" ht="42" customHeight="1" x14ac:dyDescent="0.2">
      <c r="A409" s="94"/>
      <c r="B409" s="76"/>
      <c r="C409" s="90" t="s">
        <v>5029</v>
      </c>
      <c r="D409" s="79" t="s">
        <v>198</v>
      </c>
      <c r="E409" s="13">
        <v>44427</v>
      </c>
      <c r="F409" s="77" t="s">
        <v>4470</v>
      </c>
      <c r="G409" s="13">
        <v>44429</v>
      </c>
      <c r="H409" s="78" t="s">
        <v>4471</v>
      </c>
      <c r="I409" s="15">
        <v>77</v>
      </c>
      <c r="J409" s="15">
        <v>65</v>
      </c>
      <c r="K409" s="15">
        <v>20</v>
      </c>
      <c r="L409" s="15">
        <v>12</v>
      </c>
      <c r="M409" s="84">
        <v>25.024999999999999</v>
      </c>
      <c r="N409" s="73">
        <v>25</v>
      </c>
      <c r="O409" s="64">
        <v>3000</v>
      </c>
      <c r="P409" s="65">
        <f>Table2245236891011121314151617181920212224234567891011121314151617181920212223252627282930313233343536[[#This Row],[PEMBULATAN]]*O409</f>
        <v>75000</v>
      </c>
    </row>
    <row r="410" spans="1:16" ht="42" customHeight="1" x14ac:dyDescent="0.2">
      <c r="A410" s="94"/>
      <c r="B410" s="76"/>
      <c r="C410" s="90" t="s">
        <v>5030</v>
      </c>
      <c r="D410" s="79" t="s">
        <v>198</v>
      </c>
      <c r="E410" s="13">
        <v>44427</v>
      </c>
      <c r="F410" s="77" t="s">
        <v>4470</v>
      </c>
      <c r="G410" s="13">
        <v>44429</v>
      </c>
      <c r="H410" s="78" t="s">
        <v>4471</v>
      </c>
      <c r="I410" s="15">
        <v>80</v>
      </c>
      <c r="J410" s="15">
        <v>55</v>
      </c>
      <c r="K410" s="15">
        <v>28</v>
      </c>
      <c r="L410" s="15">
        <v>17</v>
      </c>
      <c r="M410" s="84">
        <v>30.8</v>
      </c>
      <c r="N410" s="73">
        <v>31</v>
      </c>
      <c r="O410" s="64">
        <v>3000</v>
      </c>
      <c r="P410" s="65">
        <f>Table2245236891011121314151617181920212224234567891011121314151617181920212223252627282930313233343536[[#This Row],[PEMBULATAN]]*O410</f>
        <v>93000</v>
      </c>
    </row>
    <row r="411" spans="1:16" ht="42" customHeight="1" x14ac:dyDescent="0.2">
      <c r="A411" s="94"/>
      <c r="B411" s="76"/>
      <c r="C411" s="90" t="s">
        <v>5031</v>
      </c>
      <c r="D411" s="79" t="s">
        <v>198</v>
      </c>
      <c r="E411" s="13">
        <v>44427</v>
      </c>
      <c r="F411" s="77" t="s">
        <v>4470</v>
      </c>
      <c r="G411" s="13">
        <v>44429</v>
      </c>
      <c r="H411" s="78" t="s">
        <v>4471</v>
      </c>
      <c r="I411" s="15">
        <v>76</v>
      </c>
      <c r="J411" s="15">
        <v>65</v>
      </c>
      <c r="K411" s="15">
        <v>30</v>
      </c>
      <c r="L411" s="15">
        <v>9</v>
      </c>
      <c r="M411" s="84">
        <v>37.049999999999997</v>
      </c>
      <c r="N411" s="73">
        <v>37</v>
      </c>
      <c r="O411" s="64">
        <v>3000</v>
      </c>
      <c r="P411" s="65">
        <f>Table2245236891011121314151617181920212224234567891011121314151617181920212223252627282930313233343536[[#This Row],[PEMBULATAN]]*O411</f>
        <v>111000</v>
      </c>
    </row>
    <row r="412" spans="1:16" ht="42" customHeight="1" x14ac:dyDescent="0.2">
      <c r="A412" s="94"/>
      <c r="B412" s="76"/>
      <c r="C412" s="90" t="s">
        <v>5032</v>
      </c>
      <c r="D412" s="79" t="s">
        <v>198</v>
      </c>
      <c r="E412" s="13">
        <v>44427</v>
      </c>
      <c r="F412" s="77" t="s">
        <v>4470</v>
      </c>
      <c r="G412" s="13">
        <v>44429</v>
      </c>
      <c r="H412" s="78" t="s">
        <v>4471</v>
      </c>
      <c r="I412" s="15">
        <v>99</v>
      </c>
      <c r="J412" s="15">
        <v>66</v>
      </c>
      <c r="K412" s="15">
        <v>31</v>
      </c>
      <c r="L412" s="15">
        <v>22</v>
      </c>
      <c r="M412" s="84">
        <v>50.638500000000001</v>
      </c>
      <c r="N412" s="73">
        <v>51</v>
      </c>
      <c r="O412" s="64">
        <v>3000</v>
      </c>
      <c r="P412" s="65">
        <f>Table2245236891011121314151617181920212224234567891011121314151617181920212223252627282930313233343536[[#This Row],[PEMBULATAN]]*O412</f>
        <v>153000</v>
      </c>
    </row>
    <row r="413" spans="1:16" ht="42" customHeight="1" x14ac:dyDescent="0.2">
      <c r="A413" s="94"/>
      <c r="B413" s="76"/>
      <c r="C413" s="90" t="s">
        <v>5033</v>
      </c>
      <c r="D413" s="79" t="s">
        <v>198</v>
      </c>
      <c r="E413" s="13">
        <v>44427</v>
      </c>
      <c r="F413" s="77" t="s">
        <v>4470</v>
      </c>
      <c r="G413" s="13">
        <v>44429</v>
      </c>
      <c r="H413" s="78" t="s">
        <v>4471</v>
      </c>
      <c r="I413" s="15">
        <v>120</v>
      </c>
      <c r="J413" s="15">
        <v>67</v>
      </c>
      <c r="K413" s="15">
        <v>32</v>
      </c>
      <c r="L413" s="15">
        <v>21</v>
      </c>
      <c r="M413" s="84">
        <v>64.319999999999993</v>
      </c>
      <c r="N413" s="73">
        <v>65</v>
      </c>
      <c r="O413" s="64">
        <v>3000</v>
      </c>
      <c r="P413" s="65">
        <f>Table2245236891011121314151617181920212224234567891011121314151617181920212223252627282930313233343536[[#This Row],[PEMBULATAN]]*O413</f>
        <v>195000</v>
      </c>
    </row>
    <row r="414" spans="1:16" ht="42" customHeight="1" x14ac:dyDescent="0.2">
      <c r="A414" s="94"/>
      <c r="B414" s="76"/>
      <c r="C414" s="90" t="s">
        <v>5034</v>
      </c>
      <c r="D414" s="79" t="s">
        <v>198</v>
      </c>
      <c r="E414" s="13">
        <v>44427</v>
      </c>
      <c r="F414" s="77" t="s">
        <v>4470</v>
      </c>
      <c r="G414" s="13">
        <v>44429</v>
      </c>
      <c r="H414" s="78" t="s">
        <v>4471</v>
      </c>
      <c r="I414" s="15">
        <v>65</v>
      </c>
      <c r="J414" s="15">
        <v>45</v>
      </c>
      <c r="K414" s="15">
        <v>21</v>
      </c>
      <c r="L414" s="15">
        <v>7</v>
      </c>
      <c r="M414" s="84">
        <v>15.356249999999999</v>
      </c>
      <c r="N414" s="73">
        <v>16</v>
      </c>
      <c r="O414" s="64">
        <v>3000</v>
      </c>
      <c r="P414" s="65">
        <f>Table2245236891011121314151617181920212224234567891011121314151617181920212223252627282930313233343536[[#This Row],[PEMBULATAN]]*O414</f>
        <v>48000</v>
      </c>
    </row>
    <row r="415" spans="1:16" ht="42" customHeight="1" x14ac:dyDescent="0.2">
      <c r="A415" s="94"/>
      <c r="B415" s="76"/>
      <c r="C415" s="90" t="s">
        <v>5035</v>
      </c>
      <c r="D415" s="79" t="s">
        <v>198</v>
      </c>
      <c r="E415" s="13">
        <v>44427</v>
      </c>
      <c r="F415" s="77" t="s">
        <v>4470</v>
      </c>
      <c r="G415" s="13">
        <v>44429</v>
      </c>
      <c r="H415" s="78" t="s">
        <v>4471</v>
      </c>
      <c r="I415" s="15">
        <v>89</v>
      </c>
      <c r="J415" s="15">
        <v>67</v>
      </c>
      <c r="K415" s="15">
        <v>22</v>
      </c>
      <c r="L415" s="15">
        <v>17</v>
      </c>
      <c r="M415" s="84">
        <v>32.796500000000002</v>
      </c>
      <c r="N415" s="73">
        <v>33</v>
      </c>
      <c r="O415" s="64">
        <v>3000</v>
      </c>
      <c r="P415" s="65">
        <f>Table2245236891011121314151617181920212224234567891011121314151617181920212223252627282930313233343536[[#This Row],[PEMBULATAN]]*O415</f>
        <v>99000</v>
      </c>
    </row>
    <row r="416" spans="1:16" ht="42" customHeight="1" x14ac:dyDescent="0.2">
      <c r="A416" s="94"/>
      <c r="B416" s="76"/>
      <c r="C416" s="90" t="s">
        <v>5036</v>
      </c>
      <c r="D416" s="79" t="s">
        <v>198</v>
      </c>
      <c r="E416" s="13">
        <v>44427</v>
      </c>
      <c r="F416" s="77" t="s">
        <v>4470</v>
      </c>
      <c r="G416" s="13">
        <v>44429</v>
      </c>
      <c r="H416" s="78" t="s">
        <v>4471</v>
      </c>
      <c r="I416" s="15">
        <v>99</v>
      </c>
      <c r="J416" s="15">
        <v>77</v>
      </c>
      <c r="K416" s="15">
        <v>34</v>
      </c>
      <c r="L416" s="15">
        <v>18</v>
      </c>
      <c r="M416" s="84">
        <v>64.795500000000004</v>
      </c>
      <c r="N416" s="73">
        <v>65</v>
      </c>
      <c r="O416" s="64">
        <v>3000</v>
      </c>
      <c r="P416" s="65">
        <f>Table2245236891011121314151617181920212224234567891011121314151617181920212223252627282930313233343536[[#This Row],[PEMBULATAN]]*O416</f>
        <v>195000</v>
      </c>
    </row>
    <row r="417" spans="1:16" ht="42" customHeight="1" x14ac:dyDescent="0.2">
      <c r="A417" s="94"/>
      <c r="B417" s="76"/>
      <c r="C417" s="90" t="s">
        <v>5037</v>
      </c>
      <c r="D417" s="79" t="s">
        <v>198</v>
      </c>
      <c r="E417" s="13">
        <v>44427</v>
      </c>
      <c r="F417" s="77" t="s">
        <v>4470</v>
      </c>
      <c r="G417" s="13">
        <v>44429</v>
      </c>
      <c r="H417" s="78" t="s">
        <v>4471</v>
      </c>
      <c r="I417" s="15">
        <v>77</v>
      </c>
      <c r="J417" s="15">
        <v>56</v>
      </c>
      <c r="K417" s="15">
        <v>29</v>
      </c>
      <c r="L417" s="15">
        <v>14</v>
      </c>
      <c r="M417" s="84">
        <v>31.262</v>
      </c>
      <c r="N417" s="73">
        <v>31</v>
      </c>
      <c r="O417" s="64">
        <v>3000</v>
      </c>
      <c r="P417" s="65">
        <f>Table2245236891011121314151617181920212224234567891011121314151617181920212223252627282930313233343536[[#This Row],[PEMBULATAN]]*O417</f>
        <v>93000</v>
      </c>
    </row>
    <row r="418" spans="1:16" ht="42" customHeight="1" x14ac:dyDescent="0.2">
      <c r="A418" s="94"/>
      <c r="B418" s="76"/>
      <c r="C418" s="90" t="s">
        <v>5038</v>
      </c>
      <c r="D418" s="79" t="s">
        <v>198</v>
      </c>
      <c r="E418" s="13">
        <v>44427</v>
      </c>
      <c r="F418" s="77" t="s">
        <v>4470</v>
      </c>
      <c r="G418" s="13">
        <v>44429</v>
      </c>
      <c r="H418" s="78" t="s">
        <v>4471</v>
      </c>
      <c r="I418" s="15">
        <v>65</v>
      </c>
      <c r="J418" s="15">
        <v>42</v>
      </c>
      <c r="K418" s="15">
        <v>19</v>
      </c>
      <c r="L418" s="15">
        <v>5</v>
      </c>
      <c r="M418" s="84">
        <v>12.967499999999999</v>
      </c>
      <c r="N418" s="73">
        <v>13</v>
      </c>
      <c r="O418" s="64">
        <v>3000</v>
      </c>
      <c r="P418" s="65">
        <f>Table2245236891011121314151617181920212224234567891011121314151617181920212223252627282930313233343536[[#This Row],[PEMBULATAN]]*O418</f>
        <v>39000</v>
      </c>
    </row>
    <row r="419" spans="1:16" ht="42" customHeight="1" x14ac:dyDescent="0.2">
      <c r="A419" s="94"/>
      <c r="B419" s="76"/>
      <c r="C419" s="90" t="s">
        <v>5039</v>
      </c>
      <c r="D419" s="79" t="s">
        <v>198</v>
      </c>
      <c r="E419" s="13">
        <v>44427</v>
      </c>
      <c r="F419" s="77" t="s">
        <v>4470</v>
      </c>
      <c r="G419" s="13">
        <v>44429</v>
      </c>
      <c r="H419" s="78" t="s">
        <v>4471</v>
      </c>
      <c r="I419" s="15">
        <v>90</v>
      </c>
      <c r="J419" s="15">
        <v>67</v>
      </c>
      <c r="K419" s="15">
        <v>31</v>
      </c>
      <c r="L419" s="15">
        <v>20</v>
      </c>
      <c r="M419" s="84">
        <v>46.732500000000002</v>
      </c>
      <c r="N419" s="73">
        <v>47</v>
      </c>
      <c r="O419" s="64">
        <v>3000</v>
      </c>
      <c r="P419" s="65">
        <f>Table2245236891011121314151617181920212224234567891011121314151617181920212223252627282930313233343536[[#This Row],[PEMBULATAN]]*O419</f>
        <v>141000</v>
      </c>
    </row>
    <row r="420" spans="1:16" ht="42" customHeight="1" x14ac:dyDescent="0.2">
      <c r="A420" s="94"/>
      <c r="B420" s="76"/>
      <c r="C420" s="90" t="s">
        <v>5040</v>
      </c>
      <c r="D420" s="79" t="s">
        <v>198</v>
      </c>
      <c r="E420" s="13">
        <v>44427</v>
      </c>
      <c r="F420" s="77" t="s">
        <v>4470</v>
      </c>
      <c r="G420" s="13">
        <v>44429</v>
      </c>
      <c r="H420" s="78" t="s">
        <v>4471</v>
      </c>
      <c r="I420" s="15">
        <v>110</v>
      </c>
      <c r="J420" s="15">
        <v>61</v>
      </c>
      <c r="K420" s="15">
        <v>29</v>
      </c>
      <c r="L420" s="15">
        <v>21</v>
      </c>
      <c r="M420" s="84">
        <v>48.647500000000001</v>
      </c>
      <c r="N420" s="73">
        <v>49</v>
      </c>
      <c r="O420" s="64">
        <v>3000</v>
      </c>
      <c r="P420" s="65">
        <f>Table2245236891011121314151617181920212224234567891011121314151617181920212223252627282930313233343536[[#This Row],[PEMBULATAN]]*O420</f>
        <v>147000</v>
      </c>
    </row>
    <row r="421" spans="1:16" ht="42" customHeight="1" x14ac:dyDescent="0.2">
      <c r="A421" s="123"/>
      <c r="B421" s="92"/>
      <c r="C421" s="90" t="s">
        <v>5041</v>
      </c>
      <c r="D421" s="79" t="s">
        <v>198</v>
      </c>
      <c r="E421" s="13">
        <v>44427</v>
      </c>
      <c r="F421" s="77" t="s">
        <v>4470</v>
      </c>
      <c r="G421" s="13">
        <v>44429</v>
      </c>
      <c r="H421" s="78" t="s">
        <v>4471</v>
      </c>
      <c r="I421" s="15">
        <v>89</v>
      </c>
      <c r="J421" s="15">
        <v>66</v>
      </c>
      <c r="K421" s="15">
        <v>18</v>
      </c>
      <c r="L421" s="15">
        <v>22</v>
      </c>
      <c r="M421" s="84">
        <v>26.433</v>
      </c>
      <c r="N421" s="73">
        <v>27</v>
      </c>
      <c r="O421" s="64">
        <v>3000</v>
      </c>
      <c r="P421" s="65">
        <f>Table2245236891011121314151617181920212224234567891011121314151617181920212223252627282930313233343536[[#This Row],[PEMBULATAN]]*O421</f>
        <v>81000</v>
      </c>
    </row>
    <row r="422" spans="1:16" ht="42" customHeight="1" x14ac:dyDescent="0.2">
      <c r="A422" s="94"/>
      <c r="B422" s="76"/>
      <c r="C422" s="113" t="s">
        <v>5042</v>
      </c>
      <c r="D422" s="114" t="s">
        <v>198</v>
      </c>
      <c r="E422" s="115">
        <v>44427</v>
      </c>
      <c r="F422" s="116" t="s">
        <v>4470</v>
      </c>
      <c r="G422" s="115">
        <v>44429</v>
      </c>
      <c r="H422" s="117" t="s">
        <v>4471</v>
      </c>
      <c r="I422" s="118">
        <v>56</v>
      </c>
      <c r="J422" s="118">
        <v>45</v>
      </c>
      <c r="K422" s="118">
        <v>21</v>
      </c>
      <c r="L422" s="118">
        <v>9</v>
      </c>
      <c r="M422" s="119">
        <v>13.23</v>
      </c>
      <c r="N422" s="120">
        <v>13</v>
      </c>
      <c r="O422" s="121">
        <v>3000</v>
      </c>
      <c r="P422" s="122">
        <f>Table2245236891011121314151617181920212224234567891011121314151617181920212223252627282930313233343536[[#This Row],[PEMBULATAN]]*O422</f>
        <v>39000</v>
      </c>
    </row>
    <row r="423" spans="1:16" ht="42" customHeight="1" x14ac:dyDescent="0.2">
      <c r="A423" s="94"/>
      <c r="B423" s="76"/>
      <c r="C423" s="90" t="s">
        <v>5043</v>
      </c>
      <c r="D423" s="79" t="s">
        <v>198</v>
      </c>
      <c r="E423" s="13">
        <v>44427</v>
      </c>
      <c r="F423" s="77" t="s">
        <v>4470</v>
      </c>
      <c r="G423" s="13">
        <v>44429</v>
      </c>
      <c r="H423" s="78" t="s">
        <v>4471</v>
      </c>
      <c r="I423" s="15">
        <v>55</v>
      </c>
      <c r="J423" s="15">
        <v>40</v>
      </c>
      <c r="K423" s="15">
        <v>17</v>
      </c>
      <c r="L423" s="15">
        <v>4</v>
      </c>
      <c r="M423" s="84">
        <v>9.35</v>
      </c>
      <c r="N423" s="73">
        <v>10</v>
      </c>
      <c r="O423" s="64">
        <v>3000</v>
      </c>
      <c r="P423" s="65">
        <f>Table2245236891011121314151617181920212224234567891011121314151617181920212223252627282930313233343536[[#This Row],[PEMBULATAN]]*O423</f>
        <v>30000</v>
      </c>
    </row>
    <row r="424" spans="1:16" ht="42" customHeight="1" x14ac:dyDescent="0.2">
      <c r="A424" s="94"/>
      <c r="B424" s="76"/>
      <c r="C424" s="90" t="s">
        <v>5044</v>
      </c>
      <c r="D424" s="79" t="s">
        <v>198</v>
      </c>
      <c r="E424" s="13">
        <v>44427</v>
      </c>
      <c r="F424" s="77" t="s">
        <v>4470</v>
      </c>
      <c r="G424" s="13">
        <v>44429</v>
      </c>
      <c r="H424" s="78" t="s">
        <v>4471</v>
      </c>
      <c r="I424" s="15">
        <v>89</v>
      </c>
      <c r="J424" s="15">
        <v>55</v>
      </c>
      <c r="K424" s="15">
        <v>22</v>
      </c>
      <c r="L424" s="15">
        <v>16</v>
      </c>
      <c r="M424" s="84">
        <v>26.922499999999999</v>
      </c>
      <c r="N424" s="73">
        <v>27</v>
      </c>
      <c r="O424" s="64">
        <v>3000</v>
      </c>
      <c r="P424" s="65">
        <f>Table2245236891011121314151617181920212224234567891011121314151617181920212223252627282930313233343536[[#This Row],[PEMBULATAN]]*O424</f>
        <v>81000</v>
      </c>
    </row>
    <row r="425" spans="1:16" ht="42" customHeight="1" x14ac:dyDescent="0.2">
      <c r="A425" s="94"/>
      <c r="B425" s="76"/>
      <c r="C425" s="90" t="s">
        <v>5045</v>
      </c>
      <c r="D425" s="79" t="s">
        <v>198</v>
      </c>
      <c r="E425" s="13">
        <v>44427</v>
      </c>
      <c r="F425" s="77" t="s">
        <v>4470</v>
      </c>
      <c r="G425" s="13">
        <v>44429</v>
      </c>
      <c r="H425" s="78" t="s">
        <v>4471</v>
      </c>
      <c r="I425" s="15">
        <v>110</v>
      </c>
      <c r="J425" s="15">
        <v>63</v>
      </c>
      <c r="K425" s="15">
        <v>23</v>
      </c>
      <c r="L425" s="15">
        <v>16</v>
      </c>
      <c r="M425" s="84">
        <v>39.847499999999997</v>
      </c>
      <c r="N425" s="73">
        <v>40</v>
      </c>
      <c r="O425" s="64">
        <v>3000</v>
      </c>
      <c r="P425" s="65">
        <f>Table2245236891011121314151617181920212224234567891011121314151617181920212223252627282930313233343536[[#This Row],[PEMBULATAN]]*O425</f>
        <v>120000</v>
      </c>
    </row>
    <row r="426" spans="1:16" ht="42" customHeight="1" x14ac:dyDescent="0.2">
      <c r="A426" s="94"/>
      <c r="B426" s="76"/>
      <c r="C426" s="90" t="s">
        <v>5046</v>
      </c>
      <c r="D426" s="79" t="s">
        <v>198</v>
      </c>
      <c r="E426" s="13">
        <v>44427</v>
      </c>
      <c r="F426" s="77" t="s">
        <v>4470</v>
      </c>
      <c r="G426" s="13">
        <v>44429</v>
      </c>
      <c r="H426" s="78" t="s">
        <v>4471</v>
      </c>
      <c r="I426" s="15">
        <v>88</v>
      </c>
      <c r="J426" s="15">
        <v>62</v>
      </c>
      <c r="K426" s="15">
        <v>33</v>
      </c>
      <c r="L426" s="15">
        <v>23</v>
      </c>
      <c r="M426" s="84">
        <v>45.012</v>
      </c>
      <c r="N426" s="73">
        <v>45</v>
      </c>
      <c r="O426" s="64">
        <v>3000</v>
      </c>
      <c r="P426" s="65">
        <f>Table2245236891011121314151617181920212224234567891011121314151617181920212223252627282930313233343536[[#This Row],[PEMBULATAN]]*O426</f>
        <v>135000</v>
      </c>
    </row>
    <row r="427" spans="1:16" ht="42" customHeight="1" x14ac:dyDescent="0.2">
      <c r="A427" s="94"/>
      <c r="B427" s="76"/>
      <c r="C427" s="90" t="s">
        <v>5047</v>
      </c>
      <c r="D427" s="79" t="s">
        <v>198</v>
      </c>
      <c r="E427" s="13">
        <v>44427</v>
      </c>
      <c r="F427" s="77" t="s">
        <v>4470</v>
      </c>
      <c r="G427" s="13">
        <v>44429</v>
      </c>
      <c r="H427" s="78" t="s">
        <v>4471</v>
      </c>
      <c r="I427" s="15">
        <v>87</v>
      </c>
      <c r="J427" s="15">
        <v>66</v>
      </c>
      <c r="K427" s="15">
        <v>23</v>
      </c>
      <c r="L427" s="15">
        <v>9</v>
      </c>
      <c r="M427" s="84">
        <v>33.016500000000001</v>
      </c>
      <c r="N427" s="73">
        <v>33</v>
      </c>
      <c r="O427" s="64">
        <v>3000</v>
      </c>
      <c r="P427" s="65">
        <f>Table2245236891011121314151617181920212224234567891011121314151617181920212223252627282930313233343536[[#This Row],[PEMBULATAN]]*O427</f>
        <v>99000</v>
      </c>
    </row>
    <row r="428" spans="1:16" ht="42" customHeight="1" x14ac:dyDescent="0.2">
      <c r="A428" s="94"/>
      <c r="B428" s="76"/>
      <c r="C428" s="90" t="s">
        <v>5048</v>
      </c>
      <c r="D428" s="79" t="s">
        <v>198</v>
      </c>
      <c r="E428" s="13">
        <v>44427</v>
      </c>
      <c r="F428" s="77" t="s">
        <v>4470</v>
      </c>
      <c r="G428" s="13">
        <v>44429</v>
      </c>
      <c r="H428" s="78" t="s">
        <v>4471</v>
      </c>
      <c r="I428" s="15">
        <v>90</v>
      </c>
      <c r="J428" s="15">
        <v>56</v>
      </c>
      <c r="K428" s="15">
        <v>19</v>
      </c>
      <c r="L428" s="15">
        <v>15</v>
      </c>
      <c r="M428" s="84">
        <v>23.94</v>
      </c>
      <c r="N428" s="73">
        <v>24</v>
      </c>
      <c r="O428" s="64">
        <v>3000</v>
      </c>
      <c r="P428" s="65">
        <f>Table2245236891011121314151617181920212224234567891011121314151617181920212223252627282930313233343536[[#This Row],[PEMBULATAN]]*O428</f>
        <v>72000</v>
      </c>
    </row>
    <row r="429" spans="1:16" ht="42" customHeight="1" x14ac:dyDescent="0.2">
      <c r="A429" s="94"/>
      <c r="B429" s="76"/>
      <c r="C429" s="90" t="s">
        <v>5049</v>
      </c>
      <c r="D429" s="79" t="s">
        <v>198</v>
      </c>
      <c r="E429" s="13">
        <v>44427</v>
      </c>
      <c r="F429" s="77" t="s">
        <v>4470</v>
      </c>
      <c r="G429" s="13">
        <v>44429</v>
      </c>
      <c r="H429" s="78" t="s">
        <v>4471</v>
      </c>
      <c r="I429" s="15">
        <v>67</v>
      </c>
      <c r="J429" s="15">
        <v>55</v>
      </c>
      <c r="K429" s="15">
        <v>29</v>
      </c>
      <c r="L429" s="15">
        <v>20</v>
      </c>
      <c r="M429" s="84">
        <v>26.716249999999999</v>
      </c>
      <c r="N429" s="73">
        <v>27</v>
      </c>
      <c r="O429" s="64">
        <v>3000</v>
      </c>
      <c r="P429" s="65">
        <f>Table2245236891011121314151617181920212224234567891011121314151617181920212223252627282930313233343536[[#This Row],[PEMBULATAN]]*O429</f>
        <v>81000</v>
      </c>
    </row>
    <row r="430" spans="1:16" ht="42" customHeight="1" x14ac:dyDescent="0.2">
      <c r="A430" s="94"/>
      <c r="B430" s="76"/>
      <c r="C430" s="90" t="s">
        <v>5050</v>
      </c>
      <c r="D430" s="79" t="s">
        <v>198</v>
      </c>
      <c r="E430" s="13">
        <v>44427</v>
      </c>
      <c r="F430" s="77" t="s">
        <v>4470</v>
      </c>
      <c r="G430" s="13">
        <v>44429</v>
      </c>
      <c r="H430" s="78" t="s">
        <v>4471</v>
      </c>
      <c r="I430" s="15">
        <v>89</v>
      </c>
      <c r="J430" s="15">
        <v>67</v>
      </c>
      <c r="K430" s="15">
        <v>26</v>
      </c>
      <c r="L430" s="15">
        <v>14</v>
      </c>
      <c r="M430" s="84">
        <v>38.759500000000003</v>
      </c>
      <c r="N430" s="73">
        <v>39</v>
      </c>
      <c r="O430" s="64">
        <v>3000</v>
      </c>
      <c r="P430" s="65">
        <f>Table2245236891011121314151617181920212224234567891011121314151617181920212223252627282930313233343536[[#This Row],[PEMBULATAN]]*O430</f>
        <v>117000</v>
      </c>
    </row>
    <row r="431" spans="1:16" ht="42" customHeight="1" x14ac:dyDescent="0.2">
      <c r="A431" s="94"/>
      <c r="B431" s="76"/>
      <c r="C431" s="90" t="s">
        <v>5051</v>
      </c>
      <c r="D431" s="79" t="s">
        <v>198</v>
      </c>
      <c r="E431" s="13">
        <v>44427</v>
      </c>
      <c r="F431" s="77" t="s">
        <v>4470</v>
      </c>
      <c r="G431" s="13">
        <v>44429</v>
      </c>
      <c r="H431" s="78" t="s">
        <v>4471</v>
      </c>
      <c r="I431" s="15">
        <v>66</v>
      </c>
      <c r="J431" s="15">
        <v>56</v>
      </c>
      <c r="K431" s="15">
        <v>27</v>
      </c>
      <c r="L431" s="15">
        <v>14</v>
      </c>
      <c r="M431" s="84">
        <v>24.948</v>
      </c>
      <c r="N431" s="73">
        <v>25</v>
      </c>
      <c r="O431" s="64">
        <v>3000</v>
      </c>
      <c r="P431" s="65">
        <f>Table2245236891011121314151617181920212224234567891011121314151617181920212223252627282930313233343536[[#This Row],[PEMBULATAN]]*O431</f>
        <v>75000</v>
      </c>
    </row>
    <row r="432" spans="1:16" ht="42" customHeight="1" x14ac:dyDescent="0.2">
      <c r="A432" s="94"/>
      <c r="B432" s="76"/>
      <c r="C432" s="90" t="s">
        <v>5052</v>
      </c>
      <c r="D432" s="79" t="s">
        <v>198</v>
      </c>
      <c r="E432" s="13">
        <v>44427</v>
      </c>
      <c r="F432" s="77" t="s">
        <v>4470</v>
      </c>
      <c r="G432" s="13">
        <v>44429</v>
      </c>
      <c r="H432" s="78" t="s">
        <v>4471</v>
      </c>
      <c r="I432" s="15">
        <v>66</v>
      </c>
      <c r="J432" s="15">
        <v>54</v>
      </c>
      <c r="K432" s="15">
        <v>21</v>
      </c>
      <c r="L432" s="15">
        <v>10</v>
      </c>
      <c r="M432" s="84">
        <v>18.710999999999999</v>
      </c>
      <c r="N432" s="73">
        <v>19</v>
      </c>
      <c r="O432" s="64">
        <v>3000</v>
      </c>
      <c r="P432" s="65">
        <f>Table2245236891011121314151617181920212224234567891011121314151617181920212223252627282930313233343536[[#This Row],[PEMBULATAN]]*O432</f>
        <v>57000</v>
      </c>
    </row>
    <row r="433" spans="1:16" ht="42" customHeight="1" x14ac:dyDescent="0.2">
      <c r="A433" s="94"/>
      <c r="B433" s="76"/>
      <c r="C433" s="90" t="s">
        <v>5053</v>
      </c>
      <c r="D433" s="79" t="s">
        <v>198</v>
      </c>
      <c r="E433" s="13">
        <v>44427</v>
      </c>
      <c r="F433" s="77" t="s">
        <v>4470</v>
      </c>
      <c r="G433" s="13">
        <v>44429</v>
      </c>
      <c r="H433" s="78" t="s">
        <v>4471</v>
      </c>
      <c r="I433" s="15">
        <v>99</v>
      </c>
      <c r="J433" s="15">
        <v>67</v>
      </c>
      <c r="K433" s="15">
        <v>28</v>
      </c>
      <c r="L433" s="15">
        <v>24</v>
      </c>
      <c r="M433" s="84">
        <v>46.430999999999997</v>
      </c>
      <c r="N433" s="73">
        <v>47</v>
      </c>
      <c r="O433" s="64">
        <v>3000</v>
      </c>
      <c r="P433" s="65">
        <f>Table2245236891011121314151617181920212224234567891011121314151617181920212223252627282930313233343536[[#This Row],[PEMBULATAN]]*O433</f>
        <v>141000</v>
      </c>
    </row>
    <row r="434" spans="1:16" ht="42" customHeight="1" x14ac:dyDescent="0.2">
      <c r="A434" s="94"/>
      <c r="B434" s="76"/>
      <c r="C434" s="90" t="s">
        <v>5054</v>
      </c>
      <c r="D434" s="79" t="s">
        <v>198</v>
      </c>
      <c r="E434" s="13">
        <v>44427</v>
      </c>
      <c r="F434" s="77" t="s">
        <v>4470</v>
      </c>
      <c r="G434" s="13">
        <v>44429</v>
      </c>
      <c r="H434" s="78" t="s">
        <v>4471</v>
      </c>
      <c r="I434" s="15">
        <v>71</v>
      </c>
      <c r="J434" s="15">
        <v>66</v>
      </c>
      <c r="K434" s="15">
        <v>26</v>
      </c>
      <c r="L434" s="15">
        <v>19</v>
      </c>
      <c r="M434" s="84">
        <v>30.459</v>
      </c>
      <c r="N434" s="73">
        <v>31</v>
      </c>
      <c r="O434" s="64">
        <v>3000</v>
      </c>
      <c r="P434" s="65">
        <f>Table2245236891011121314151617181920212224234567891011121314151617181920212223252627282930313233343536[[#This Row],[PEMBULATAN]]*O434</f>
        <v>93000</v>
      </c>
    </row>
    <row r="435" spans="1:16" ht="42" customHeight="1" x14ac:dyDescent="0.2">
      <c r="A435" s="94"/>
      <c r="B435" s="76"/>
      <c r="C435" s="90" t="s">
        <v>5055</v>
      </c>
      <c r="D435" s="79" t="s">
        <v>198</v>
      </c>
      <c r="E435" s="13">
        <v>44427</v>
      </c>
      <c r="F435" s="77" t="s">
        <v>4470</v>
      </c>
      <c r="G435" s="13">
        <v>44429</v>
      </c>
      <c r="H435" s="78" t="s">
        <v>4471</v>
      </c>
      <c r="I435" s="15">
        <v>71</v>
      </c>
      <c r="J435" s="15">
        <v>66</v>
      </c>
      <c r="K435" s="15">
        <v>29</v>
      </c>
      <c r="L435" s="15">
        <v>15</v>
      </c>
      <c r="M435" s="84">
        <v>33.973500000000001</v>
      </c>
      <c r="N435" s="73">
        <v>34</v>
      </c>
      <c r="O435" s="64">
        <v>3000</v>
      </c>
      <c r="P435" s="65">
        <f>Table2245236891011121314151617181920212224234567891011121314151617181920212223252627282930313233343536[[#This Row],[PEMBULATAN]]*O435</f>
        <v>102000</v>
      </c>
    </row>
    <row r="436" spans="1:16" ht="42" customHeight="1" x14ac:dyDescent="0.2">
      <c r="A436" s="123"/>
      <c r="B436" s="92"/>
      <c r="C436" s="90" t="s">
        <v>5056</v>
      </c>
      <c r="D436" s="79" t="s">
        <v>198</v>
      </c>
      <c r="E436" s="13">
        <v>44427</v>
      </c>
      <c r="F436" s="77" t="s">
        <v>4470</v>
      </c>
      <c r="G436" s="13">
        <v>44429</v>
      </c>
      <c r="H436" s="78" t="s">
        <v>4471</v>
      </c>
      <c r="I436" s="15">
        <v>66</v>
      </c>
      <c r="J436" s="15">
        <v>54</v>
      </c>
      <c r="K436" s="15">
        <v>21</v>
      </c>
      <c r="L436" s="15">
        <v>24</v>
      </c>
      <c r="M436" s="84">
        <v>18.710999999999999</v>
      </c>
      <c r="N436" s="73">
        <v>24</v>
      </c>
      <c r="O436" s="64">
        <v>3000</v>
      </c>
      <c r="P436" s="65">
        <f>Table2245236891011121314151617181920212224234567891011121314151617181920212223252627282930313233343536[[#This Row],[PEMBULATAN]]*O436</f>
        <v>72000</v>
      </c>
    </row>
    <row r="437" spans="1:16" ht="42" customHeight="1" x14ac:dyDescent="0.2">
      <c r="A437" s="94"/>
      <c r="B437" s="76"/>
      <c r="C437" s="113" t="s">
        <v>5057</v>
      </c>
      <c r="D437" s="114" t="s">
        <v>198</v>
      </c>
      <c r="E437" s="115">
        <v>44427</v>
      </c>
      <c r="F437" s="116" t="s">
        <v>4470</v>
      </c>
      <c r="G437" s="115">
        <v>44429</v>
      </c>
      <c r="H437" s="117" t="s">
        <v>4471</v>
      </c>
      <c r="I437" s="118">
        <v>89</v>
      </c>
      <c r="J437" s="118">
        <v>66</v>
      </c>
      <c r="K437" s="118">
        <v>23</v>
      </c>
      <c r="L437" s="118">
        <v>11</v>
      </c>
      <c r="M437" s="119">
        <v>33.775500000000001</v>
      </c>
      <c r="N437" s="120">
        <v>34</v>
      </c>
      <c r="O437" s="121">
        <v>3000</v>
      </c>
      <c r="P437" s="122">
        <f>Table2245236891011121314151617181920212224234567891011121314151617181920212223252627282930313233343536[[#This Row],[PEMBULATAN]]*O437</f>
        <v>102000</v>
      </c>
    </row>
    <row r="438" spans="1:16" ht="42" customHeight="1" x14ac:dyDescent="0.2">
      <c r="A438" s="94"/>
      <c r="B438" s="76"/>
      <c r="C438" s="90" t="s">
        <v>5058</v>
      </c>
      <c r="D438" s="79" t="s">
        <v>198</v>
      </c>
      <c r="E438" s="13">
        <v>44427</v>
      </c>
      <c r="F438" s="77" t="s">
        <v>4470</v>
      </c>
      <c r="G438" s="13">
        <v>44429</v>
      </c>
      <c r="H438" s="78" t="s">
        <v>4471</v>
      </c>
      <c r="I438" s="15">
        <v>86</v>
      </c>
      <c r="J438" s="15">
        <v>68</v>
      </c>
      <c r="K438" s="15">
        <v>31</v>
      </c>
      <c r="L438" s="15">
        <v>20</v>
      </c>
      <c r="M438" s="84">
        <v>45.322000000000003</v>
      </c>
      <c r="N438" s="73">
        <v>46</v>
      </c>
      <c r="O438" s="64">
        <v>3000</v>
      </c>
      <c r="P438" s="65">
        <f>Table2245236891011121314151617181920212224234567891011121314151617181920212223252627282930313233343536[[#This Row],[PEMBULATAN]]*O438</f>
        <v>138000</v>
      </c>
    </row>
    <row r="439" spans="1:16" ht="42" customHeight="1" x14ac:dyDescent="0.2">
      <c r="A439" s="94"/>
      <c r="B439" s="76"/>
      <c r="C439" s="90" t="s">
        <v>5059</v>
      </c>
      <c r="D439" s="79" t="s">
        <v>198</v>
      </c>
      <c r="E439" s="13">
        <v>44427</v>
      </c>
      <c r="F439" s="77" t="s">
        <v>4470</v>
      </c>
      <c r="G439" s="13">
        <v>44429</v>
      </c>
      <c r="H439" s="78" t="s">
        <v>4471</v>
      </c>
      <c r="I439" s="15">
        <v>99</v>
      </c>
      <c r="J439" s="15">
        <v>67</v>
      </c>
      <c r="K439" s="15">
        <v>37</v>
      </c>
      <c r="L439" s="15">
        <v>20</v>
      </c>
      <c r="M439" s="84">
        <v>61.355249999999998</v>
      </c>
      <c r="N439" s="73">
        <v>62</v>
      </c>
      <c r="O439" s="64">
        <v>3000</v>
      </c>
      <c r="P439" s="65">
        <f>Table2245236891011121314151617181920212224234567891011121314151617181920212223252627282930313233343536[[#This Row],[PEMBULATAN]]*O439</f>
        <v>186000</v>
      </c>
    </row>
    <row r="440" spans="1:16" ht="42" customHeight="1" x14ac:dyDescent="0.2">
      <c r="A440" s="94"/>
      <c r="B440" s="76"/>
      <c r="C440" s="90" t="s">
        <v>5060</v>
      </c>
      <c r="D440" s="79" t="s">
        <v>198</v>
      </c>
      <c r="E440" s="13">
        <v>44427</v>
      </c>
      <c r="F440" s="77" t="s">
        <v>4470</v>
      </c>
      <c r="G440" s="13">
        <v>44429</v>
      </c>
      <c r="H440" s="78" t="s">
        <v>4471</v>
      </c>
      <c r="I440" s="15">
        <v>81</v>
      </c>
      <c r="J440" s="15">
        <v>61</v>
      </c>
      <c r="K440" s="15">
        <v>21</v>
      </c>
      <c r="L440" s="15">
        <v>23</v>
      </c>
      <c r="M440" s="84">
        <v>25.940249999999999</v>
      </c>
      <c r="N440" s="73">
        <v>26</v>
      </c>
      <c r="O440" s="64">
        <v>3000</v>
      </c>
      <c r="P440" s="65">
        <f>Table2245236891011121314151617181920212224234567891011121314151617181920212223252627282930313233343536[[#This Row],[PEMBULATAN]]*O440</f>
        <v>78000</v>
      </c>
    </row>
    <row r="441" spans="1:16" ht="42" customHeight="1" x14ac:dyDescent="0.2">
      <c r="A441" s="94"/>
      <c r="B441" s="76"/>
      <c r="C441" s="90" t="s">
        <v>5061</v>
      </c>
      <c r="D441" s="79" t="s">
        <v>198</v>
      </c>
      <c r="E441" s="13">
        <v>44427</v>
      </c>
      <c r="F441" s="77" t="s">
        <v>4470</v>
      </c>
      <c r="G441" s="13">
        <v>44429</v>
      </c>
      <c r="H441" s="78" t="s">
        <v>4471</v>
      </c>
      <c r="I441" s="15">
        <v>70</v>
      </c>
      <c r="J441" s="15">
        <v>64</v>
      </c>
      <c r="K441" s="15">
        <v>21</v>
      </c>
      <c r="L441" s="15">
        <v>10</v>
      </c>
      <c r="M441" s="84">
        <v>23.52</v>
      </c>
      <c r="N441" s="73">
        <v>24</v>
      </c>
      <c r="O441" s="64">
        <v>3000</v>
      </c>
      <c r="P441" s="65">
        <f>Table2245236891011121314151617181920212224234567891011121314151617181920212223252627282930313233343536[[#This Row],[PEMBULATAN]]*O441</f>
        <v>72000</v>
      </c>
    </row>
    <row r="442" spans="1:16" ht="42" customHeight="1" x14ac:dyDescent="0.2">
      <c r="A442" s="94"/>
      <c r="B442" s="76"/>
      <c r="C442" s="90" t="s">
        <v>5062</v>
      </c>
      <c r="D442" s="79" t="s">
        <v>198</v>
      </c>
      <c r="E442" s="13">
        <v>44427</v>
      </c>
      <c r="F442" s="77" t="s">
        <v>4470</v>
      </c>
      <c r="G442" s="13">
        <v>44429</v>
      </c>
      <c r="H442" s="78" t="s">
        <v>4471</v>
      </c>
      <c r="I442" s="15">
        <v>99</v>
      </c>
      <c r="J442" s="15">
        <v>67</v>
      </c>
      <c r="K442" s="15">
        <v>32</v>
      </c>
      <c r="L442" s="15">
        <v>17</v>
      </c>
      <c r="M442" s="84">
        <v>53.064</v>
      </c>
      <c r="N442" s="73">
        <v>53</v>
      </c>
      <c r="O442" s="64">
        <v>3000</v>
      </c>
      <c r="P442" s="65">
        <f>Table2245236891011121314151617181920212224234567891011121314151617181920212223252627282930313233343536[[#This Row],[PEMBULATAN]]*O442</f>
        <v>159000</v>
      </c>
    </row>
    <row r="443" spans="1:16" ht="42" customHeight="1" x14ac:dyDescent="0.2">
      <c r="A443" s="94"/>
      <c r="B443" s="76"/>
      <c r="C443" s="90" t="s">
        <v>5063</v>
      </c>
      <c r="D443" s="79" t="s">
        <v>198</v>
      </c>
      <c r="E443" s="13">
        <v>44427</v>
      </c>
      <c r="F443" s="77" t="s">
        <v>4470</v>
      </c>
      <c r="G443" s="13">
        <v>44429</v>
      </c>
      <c r="H443" s="78" t="s">
        <v>4471</v>
      </c>
      <c r="I443" s="15">
        <v>56</v>
      </c>
      <c r="J443" s="15">
        <v>43</v>
      </c>
      <c r="K443" s="15">
        <v>21</v>
      </c>
      <c r="L443" s="15">
        <v>4</v>
      </c>
      <c r="M443" s="84">
        <v>12.641999999999999</v>
      </c>
      <c r="N443" s="73">
        <v>13</v>
      </c>
      <c r="O443" s="64">
        <v>3000</v>
      </c>
      <c r="P443" s="65">
        <f>Table2245236891011121314151617181920212224234567891011121314151617181920212223252627282930313233343536[[#This Row],[PEMBULATAN]]*O443</f>
        <v>39000</v>
      </c>
    </row>
    <row r="444" spans="1:16" ht="42" customHeight="1" x14ac:dyDescent="0.2">
      <c r="A444" s="94"/>
      <c r="B444" s="76"/>
      <c r="C444" s="90" t="s">
        <v>5064</v>
      </c>
      <c r="D444" s="79" t="s">
        <v>198</v>
      </c>
      <c r="E444" s="13">
        <v>44427</v>
      </c>
      <c r="F444" s="77" t="s">
        <v>4470</v>
      </c>
      <c r="G444" s="13">
        <v>44429</v>
      </c>
      <c r="H444" s="78" t="s">
        <v>4471</v>
      </c>
      <c r="I444" s="15">
        <v>66</v>
      </c>
      <c r="J444" s="15">
        <v>54</v>
      </c>
      <c r="K444" s="15">
        <v>19</v>
      </c>
      <c r="L444" s="15">
        <v>10</v>
      </c>
      <c r="M444" s="84">
        <v>16.928999999999998</v>
      </c>
      <c r="N444" s="73">
        <v>17</v>
      </c>
      <c r="O444" s="64">
        <v>3000</v>
      </c>
      <c r="P444" s="65">
        <f>Table2245236891011121314151617181920212224234567891011121314151617181920212223252627282930313233343536[[#This Row],[PEMBULATAN]]*O444</f>
        <v>51000</v>
      </c>
    </row>
    <row r="445" spans="1:16" ht="42" customHeight="1" x14ac:dyDescent="0.2">
      <c r="A445" s="94"/>
      <c r="B445" s="76"/>
      <c r="C445" s="90" t="s">
        <v>5065</v>
      </c>
      <c r="D445" s="79" t="s">
        <v>198</v>
      </c>
      <c r="E445" s="13">
        <v>44427</v>
      </c>
      <c r="F445" s="77" t="s">
        <v>4470</v>
      </c>
      <c r="G445" s="13">
        <v>44429</v>
      </c>
      <c r="H445" s="78" t="s">
        <v>4471</v>
      </c>
      <c r="I445" s="15">
        <v>68</v>
      </c>
      <c r="J445" s="15">
        <v>55</v>
      </c>
      <c r="K445" s="15">
        <v>20</v>
      </c>
      <c r="L445" s="15">
        <v>11</v>
      </c>
      <c r="M445" s="84">
        <v>18.7</v>
      </c>
      <c r="N445" s="73">
        <v>19</v>
      </c>
      <c r="O445" s="64">
        <v>3000</v>
      </c>
      <c r="P445" s="65">
        <f>Table2245236891011121314151617181920212224234567891011121314151617181920212223252627282930313233343536[[#This Row],[PEMBULATAN]]*O445</f>
        <v>57000</v>
      </c>
    </row>
    <row r="446" spans="1:16" ht="42" customHeight="1" x14ac:dyDescent="0.2">
      <c r="A446" s="94"/>
      <c r="B446" s="76"/>
      <c r="C446" s="90" t="s">
        <v>5066</v>
      </c>
      <c r="D446" s="79" t="s">
        <v>198</v>
      </c>
      <c r="E446" s="13">
        <v>44427</v>
      </c>
      <c r="F446" s="77" t="s">
        <v>4470</v>
      </c>
      <c r="G446" s="13">
        <v>44429</v>
      </c>
      <c r="H446" s="78" t="s">
        <v>4471</v>
      </c>
      <c r="I446" s="15">
        <v>57</v>
      </c>
      <c r="J446" s="15">
        <v>49</v>
      </c>
      <c r="K446" s="15">
        <v>24</v>
      </c>
      <c r="L446" s="15">
        <v>13</v>
      </c>
      <c r="M446" s="84">
        <v>16.757999999999999</v>
      </c>
      <c r="N446" s="73">
        <v>17</v>
      </c>
      <c r="O446" s="64">
        <v>3000</v>
      </c>
      <c r="P446" s="65">
        <f>Table2245236891011121314151617181920212224234567891011121314151617181920212223252627282930313233343536[[#This Row],[PEMBULATAN]]*O446</f>
        <v>51000</v>
      </c>
    </row>
    <row r="447" spans="1:16" ht="42" customHeight="1" x14ac:dyDescent="0.2">
      <c r="A447" s="94"/>
      <c r="B447" s="76"/>
      <c r="C447" s="90" t="s">
        <v>5067</v>
      </c>
      <c r="D447" s="79" t="s">
        <v>198</v>
      </c>
      <c r="E447" s="13">
        <v>44427</v>
      </c>
      <c r="F447" s="77" t="s">
        <v>4470</v>
      </c>
      <c r="G447" s="13">
        <v>44429</v>
      </c>
      <c r="H447" s="78" t="s">
        <v>4471</v>
      </c>
      <c r="I447" s="15">
        <v>68</v>
      </c>
      <c r="J447" s="15">
        <v>34</v>
      </c>
      <c r="K447" s="15">
        <v>33</v>
      </c>
      <c r="L447" s="15">
        <v>16</v>
      </c>
      <c r="M447" s="84">
        <v>19.074000000000002</v>
      </c>
      <c r="N447" s="73">
        <v>19</v>
      </c>
      <c r="O447" s="64">
        <v>3000</v>
      </c>
      <c r="P447" s="65">
        <f>Table2245236891011121314151617181920212224234567891011121314151617181920212223252627282930313233343536[[#This Row],[PEMBULATAN]]*O447</f>
        <v>57000</v>
      </c>
    </row>
    <row r="448" spans="1:16" ht="42" customHeight="1" x14ac:dyDescent="0.2">
      <c r="A448" s="94"/>
      <c r="B448" s="76"/>
      <c r="C448" s="90" t="s">
        <v>5068</v>
      </c>
      <c r="D448" s="79" t="s">
        <v>198</v>
      </c>
      <c r="E448" s="13">
        <v>44427</v>
      </c>
      <c r="F448" s="77" t="s">
        <v>4470</v>
      </c>
      <c r="G448" s="13">
        <v>44429</v>
      </c>
      <c r="H448" s="78" t="s">
        <v>4471</v>
      </c>
      <c r="I448" s="15">
        <v>89</v>
      </c>
      <c r="J448" s="15">
        <v>58</v>
      </c>
      <c r="K448" s="15">
        <v>28</v>
      </c>
      <c r="L448" s="15">
        <v>21</v>
      </c>
      <c r="M448" s="84">
        <v>36.134</v>
      </c>
      <c r="N448" s="73">
        <v>36</v>
      </c>
      <c r="O448" s="64">
        <v>3000</v>
      </c>
      <c r="P448" s="65">
        <f>Table2245236891011121314151617181920212224234567891011121314151617181920212223252627282930313233343536[[#This Row],[PEMBULATAN]]*O448</f>
        <v>108000</v>
      </c>
    </row>
    <row r="449" spans="1:16" ht="42" customHeight="1" x14ac:dyDescent="0.2">
      <c r="A449" s="94"/>
      <c r="B449" s="76"/>
      <c r="C449" s="90" t="s">
        <v>5069</v>
      </c>
      <c r="D449" s="79" t="s">
        <v>198</v>
      </c>
      <c r="E449" s="13">
        <v>44427</v>
      </c>
      <c r="F449" s="77" t="s">
        <v>4470</v>
      </c>
      <c r="G449" s="13">
        <v>44429</v>
      </c>
      <c r="H449" s="78" t="s">
        <v>4471</v>
      </c>
      <c r="I449" s="15">
        <v>66</v>
      </c>
      <c r="J449" s="15">
        <v>48</v>
      </c>
      <c r="K449" s="15">
        <v>23</v>
      </c>
      <c r="L449" s="15">
        <v>10</v>
      </c>
      <c r="M449" s="84">
        <v>18.216000000000001</v>
      </c>
      <c r="N449" s="73">
        <v>18</v>
      </c>
      <c r="O449" s="64">
        <v>3000</v>
      </c>
      <c r="P449" s="65">
        <f>Table2245236891011121314151617181920212224234567891011121314151617181920212223252627282930313233343536[[#This Row],[PEMBULATAN]]*O449</f>
        <v>54000</v>
      </c>
    </row>
    <row r="450" spans="1:16" ht="42" customHeight="1" x14ac:dyDescent="0.2">
      <c r="A450" s="94"/>
      <c r="B450" s="76"/>
      <c r="C450" s="90" t="s">
        <v>5070</v>
      </c>
      <c r="D450" s="79" t="s">
        <v>198</v>
      </c>
      <c r="E450" s="13">
        <v>44427</v>
      </c>
      <c r="F450" s="77" t="s">
        <v>4470</v>
      </c>
      <c r="G450" s="13">
        <v>44429</v>
      </c>
      <c r="H450" s="78" t="s">
        <v>4471</v>
      </c>
      <c r="I450" s="15">
        <v>99</v>
      </c>
      <c r="J450" s="15">
        <v>55</v>
      </c>
      <c r="K450" s="15">
        <v>30</v>
      </c>
      <c r="L450" s="15">
        <v>20</v>
      </c>
      <c r="M450" s="84">
        <v>40.837499999999999</v>
      </c>
      <c r="N450" s="73">
        <v>41</v>
      </c>
      <c r="O450" s="64">
        <v>3000</v>
      </c>
      <c r="P450" s="65">
        <f>Table2245236891011121314151617181920212224234567891011121314151617181920212223252627282930313233343536[[#This Row],[PEMBULATAN]]*O450</f>
        <v>123000</v>
      </c>
    </row>
    <row r="451" spans="1:16" ht="42" customHeight="1" x14ac:dyDescent="0.2">
      <c r="A451" s="94"/>
      <c r="B451" s="76"/>
      <c r="C451" s="90" t="s">
        <v>5071</v>
      </c>
      <c r="D451" s="79" t="s">
        <v>198</v>
      </c>
      <c r="E451" s="13">
        <v>44427</v>
      </c>
      <c r="F451" s="77" t="s">
        <v>4470</v>
      </c>
      <c r="G451" s="13">
        <v>44429</v>
      </c>
      <c r="H451" s="78" t="s">
        <v>4471</v>
      </c>
      <c r="I451" s="15">
        <v>78</v>
      </c>
      <c r="J451" s="15">
        <v>56</v>
      </c>
      <c r="K451" s="15">
        <v>23</v>
      </c>
      <c r="L451" s="15">
        <v>23</v>
      </c>
      <c r="M451" s="84">
        <v>25.116</v>
      </c>
      <c r="N451" s="73">
        <v>25</v>
      </c>
      <c r="O451" s="64">
        <v>3000</v>
      </c>
      <c r="P451" s="65">
        <f>Table2245236891011121314151617181920212224234567891011121314151617181920212223252627282930313233343536[[#This Row],[PEMBULATAN]]*O451</f>
        <v>75000</v>
      </c>
    </row>
    <row r="452" spans="1:16" ht="42" customHeight="1" x14ac:dyDescent="0.2">
      <c r="A452" s="94"/>
      <c r="B452" s="76"/>
      <c r="C452" s="90" t="s">
        <v>5072</v>
      </c>
      <c r="D452" s="79" t="s">
        <v>198</v>
      </c>
      <c r="E452" s="13">
        <v>44427</v>
      </c>
      <c r="F452" s="77" t="s">
        <v>4470</v>
      </c>
      <c r="G452" s="13">
        <v>44429</v>
      </c>
      <c r="H452" s="78" t="s">
        <v>4471</v>
      </c>
      <c r="I452" s="15">
        <v>123</v>
      </c>
      <c r="J452" s="15">
        <v>66</v>
      </c>
      <c r="K452" s="15">
        <v>31</v>
      </c>
      <c r="L452" s="15">
        <v>25</v>
      </c>
      <c r="M452" s="84">
        <v>62.914499999999997</v>
      </c>
      <c r="N452" s="73">
        <v>63</v>
      </c>
      <c r="O452" s="64">
        <v>3000</v>
      </c>
      <c r="P452" s="65">
        <f>Table2245236891011121314151617181920212224234567891011121314151617181920212223252627282930313233343536[[#This Row],[PEMBULATAN]]*O452</f>
        <v>189000</v>
      </c>
    </row>
    <row r="453" spans="1:16" ht="42" customHeight="1" x14ac:dyDescent="0.2">
      <c r="A453" s="94"/>
      <c r="B453" s="76"/>
      <c r="C453" s="90" t="s">
        <v>5073</v>
      </c>
      <c r="D453" s="79" t="s">
        <v>198</v>
      </c>
      <c r="E453" s="13">
        <v>44427</v>
      </c>
      <c r="F453" s="77" t="s">
        <v>4470</v>
      </c>
      <c r="G453" s="13">
        <v>44429</v>
      </c>
      <c r="H453" s="78" t="s">
        <v>4471</v>
      </c>
      <c r="I453" s="15">
        <v>99</v>
      </c>
      <c r="J453" s="15">
        <v>59</v>
      </c>
      <c r="K453" s="15">
        <v>27</v>
      </c>
      <c r="L453" s="15">
        <v>29</v>
      </c>
      <c r="M453" s="84">
        <v>39.426749999999998</v>
      </c>
      <c r="N453" s="73">
        <v>40</v>
      </c>
      <c r="O453" s="64">
        <v>3000</v>
      </c>
      <c r="P453" s="65">
        <f>Table2245236891011121314151617181920212224234567891011121314151617181920212223252627282930313233343536[[#This Row],[PEMBULATAN]]*O453</f>
        <v>120000</v>
      </c>
    </row>
    <row r="454" spans="1:16" ht="42" customHeight="1" x14ac:dyDescent="0.2">
      <c r="A454" s="94"/>
      <c r="B454" s="76"/>
      <c r="C454" s="90" t="s">
        <v>5074</v>
      </c>
      <c r="D454" s="79" t="s">
        <v>198</v>
      </c>
      <c r="E454" s="13">
        <v>44427</v>
      </c>
      <c r="F454" s="77" t="s">
        <v>4470</v>
      </c>
      <c r="G454" s="13">
        <v>44429</v>
      </c>
      <c r="H454" s="78" t="s">
        <v>4471</v>
      </c>
      <c r="I454" s="15">
        <v>58</v>
      </c>
      <c r="J454" s="15">
        <v>55</v>
      </c>
      <c r="K454" s="15">
        <v>19</v>
      </c>
      <c r="L454" s="15">
        <v>15</v>
      </c>
      <c r="M454" s="84">
        <v>15.1525</v>
      </c>
      <c r="N454" s="73">
        <v>15</v>
      </c>
      <c r="O454" s="64">
        <v>3000</v>
      </c>
      <c r="P454" s="65">
        <f>Table2245236891011121314151617181920212224234567891011121314151617181920212223252627282930313233343536[[#This Row],[PEMBULATAN]]*O454</f>
        <v>45000</v>
      </c>
    </row>
    <row r="455" spans="1:16" ht="42" customHeight="1" x14ac:dyDescent="0.2">
      <c r="A455" s="94"/>
      <c r="B455" s="76"/>
      <c r="C455" s="90" t="s">
        <v>5075</v>
      </c>
      <c r="D455" s="79" t="s">
        <v>198</v>
      </c>
      <c r="E455" s="13">
        <v>44427</v>
      </c>
      <c r="F455" s="77" t="s">
        <v>4470</v>
      </c>
      <c r="G455" s="13">
        <v>44429</v>
      </c>
      <c r="H455" s="78" t="s">
        <v>4471</v>
      </c>
      <c r="I455" s="15">
        <v>70</v>
      </c>
      <c r="J455" s="15">
        <v>45</v>
      </c>
      <c r="K455" s="15">
        <v>21</v>
      </c>
      <c r="L455" s="15">
        <v>19</v>
      </c>
      <c r="M455" s="84">
        <v>16.537500000000001</v>
      </c>
      <c r="N455" s="73">
        <v>19</v>
      </c>
      <c r="O455" s="64">
        <v>3000</v>
      </c>
      <c r="P455" s="65">
        <f>Table2245236891011121314151617181920212224234567891011121314151617181920212223252627282930313233343536[[#This Row],[PEMBULATAN]]*O455</f>
        <v>57000</v>
      </c>
    </row>
    <row r="456" spans="1:16" ht="42" customHeight="1" x14ac:dyDescent="0.2">
      <c r="A456" s="94"/>
      <c r="B456" s="76"/>
      <c r="C456" s="90" t="s">
        <v>5076</v>
      </c>
      <c r="D456" s="79" t="s">
        <v>198</v>
      </c>
      <c r="E456" s="13">
        <v>44427</v>
      </c>
      <c r="F456" s="77" t="s">
        <v>4470</v>
      </c>
      <c r="G456" s="13">
        <v>44429</v>
      </c>
      <c r="H456" s="78" t="s">
        <v>4471</v>
      </c>
      <c r="I456" s="15">
        <v>68</v>
      </c>
      <c r="J456" s="15">
        <v>51</v>
      </c>
      <c r="K456" s="15">
        <v>24</v>
      </c>
      <c r="L456" s="15">
        <v>24</v>
      </c>
      <c r="M456" s="84">
        <v>20.808</v>
      </c>
      <c r="N456" s="73">
        <v>24</v>
      </c>
      <c r="O456" s="64">
        <v>3000</v>
      </c>
      <c r="P456" s="65">
        <f>Table2245236891011121314151617181920212224234567891011121314151617181920212223252627282930313233343536[[#This Row],[PEMBULATAN]]*O456</f>
        <v>72000</v>
      </c>
    </row>
    <row r="457" spans="1:16" ht="42" customHeight="1" x14ac:dyDescent="0.2">
      <c r="A457" s="94"/>
      <c r="B457" s="76"/>
      <c r="C457" s="90" t="s">
        <v>5077</v>
      </c>
      <c r="D457" s="79" t="s">
        <v>198</v>
      </c>
      <c r="E457" s="13">
        <v>44427</v>
      </c>
      <c r="F457" s="77" t="s">
        <v>4470</v>
      </c>
      <c r="G457" s="13">
        <v>44429</v>
      </c>
      <c r="H457" s="78" t="s">
        <v>4471</v>
      </c>
      <c r="I457" s="15">
        <v>79</v>
      </c>
      <c r="J457" s="15">
        <v>50</v>
      </c>
      <c r="K457" s="15">
        <v>23</v>
      </c>
      <c r="L457" s="15">
        <v>27</v>
      </c>
      <c r="M457" s="84">
        <v>22.712499999999999</v>
      </c>
      <c r="N457" s="73">
        <v>27</v>
      </c>
      <c r="O457" s="64">
        <v>3000</v>
      </c>
      <c r="P457" s="65">
        <f>Table2245236891011121314151617181920212224234567891011121314151617181920212223252627282930313233343536[[#This Row],[PEMBULATAN]]*O457</f>
        <v>81000</v>
      </c>
    </row>
    <row r="458" spans="1:16" ht="42" customHeight="1" x14ac:dyDescent="0.2">
      <c r="A458" s="94"/>
      <c r="B458" s="76"/>
      <c r="C458" s="90" t="s">
        <v>5078</v>
      </c>
      <c r="D458" s="79" t="s">
        <v>198</v>
      </c>
      <c r="E458" s="13">
        <v>44427</v>
      </c>
      <c r="F458" s="77" t="s">
        <v>4470</v>
      </c>
      <c r="G458" s="13">
        <v>44429</v>
      </c>
      <c r="H458" s="78" t="s">
        <v>4471</v>
      </c>
      <c r="I458" s="15">
        <v>60</v>
      </c>
      <c r="J458" s="15">
        <v>55</v>
      </c>
      <c r="K458" s="15">
        <v>21</v>
      </c>
      <c r="L458" s="15">
        <v>20</v>
      </c>
      <c r="M458" s="84">
        <v>17.324999999999999</v>
      </c>
      <c r="N458" s="73">
        <v>20</v>
      </c>
      <c r="O458" s="64">
        <v>3000</v>
      </c>
      <c r="P458" s="65">
        <f>Table2245236891011121314151617181920212224234567891011121314151617181920212223252627282930313233343536[[#This Row],[PEMBULATAN]]*O458</f>
        <v>60000</v>
      </c>
    </row>
    <row r="459" spans="1:16" ht="42" customHeight="1" x14ac:dyDescent="0.2">
      <c r="A459" s="94"/>
      <c r="B459" s="76"/>
      <c r="C459" s="90" t="s">
        <v>5079</v>
      </c>
      <c r="D459" s="79" t="s">
        <v>198</v>
      </c>
      <c r="E459" s="13">
        <v>44427</v>
      </c>
      <c r="F459" s="77" t="s">
        <v>4470</v>
      </c>
      <c r="G459" s="13">
        <v>44429</v>
      </c>
      <c r="H459" s="78" t="s">
        <v>4471</v>
      </c>
      <c r="I459" s="15">
        <v>71</v>
      </c>
      <c r="J459" s="15">
        <v>66</v>
      </c>
      <c r="K459" s="15">
        <v>25</v>
      </c>
      <c r="L459" s="15">
        <v>25</v>
      </c>
      <c r="M459" s="84">
        <v>29.287500000000001</v>
      </c>
      <c r="N459" s="73">
        <v>29</v>
      </c>
      <c r="O459" s="64">
        <v>3000</v>
      </c>
      <c r="P459" s="65">
        <f>Table2245236891011121314151617181920212224234567891011121314151617181920212223252627282930313233343536[[#This Row],[PEMBULATAN]]*O459</f>
        <v>87000</v>
      </c>
    </row>
    <row r="460" spans="1:16" ht="42" customHeight="1" x14ac:dyDescent="0.2">
      <c r="A460" s="94"/>
      <c r="B460" s="76"/>
      <c r="C460" s="90" t="s">
        <v>5080</v>
      </c>
      <c r="D460" s="79" t="s">
        <v>198</v>
      </c>
      <c r="E460" s="13">
        <v>44427</v>
      </c>
      <c r="F460" s="77" t="s">
        <v>4470</v>
      </c>
      <c r="G460" s="13">
        <v>44429</v>
      </c>
      <c r="H460" s="78" t="s">
        <v>4471</v>
      </c>
      <c r="I460" s="15">
        <v>66</v>
      </c>
      <c r="J460" s="15">
        <v>55</v>
      </c>
      <c r="K460" s="15">
        <v>33</v>
      </c>
      <c r="L460" s="15">
        <v>21</v>
      </c>
      <c r="M460" s="84">
        <v>29.947500000000002</v>
      </c>
      <c r="N460" s="73">
        <v>30</v>
      </c>
      <c r="O460" s="64">
        <v>3000</v>
      </c>
      <c r="P460" s="65">
        <f>Table2245236891011121314151617181920212224234567891011121314151617181920212223252627282930313233343536[[#This Row],[PEMBULATAN]]*O460</f>
        <v>90000</v>
      </c>
    </row>
    <row r="461" spans="1:16" ht="42" customHeight="1" x14ac:dyDescent="0.2">
      <c r="A461" s="94"/>
      <c r="B461" s="76"/>
      <c r="C461" s="90" t="s">
        <v>5081</v>
      </c>
      <c r="D461" s="79" t="s">
        <v>198</v>
      </c>
      <c r="E461" s="13">
        <v>44427</v>
      </c>
      <c r="F461" s="77" t="s">
        <v>4470</v>
      </c>
      <c r="G461" s="13">
        <v>44429</v>
      </c>
      <c r="H461" s="78" t="s">
        <v>4471</v>
      </c>
      <c r="I461" s="15">
        <v>59</v>
      </c>
      <c r="J461" s="15">
        <v>44</v>
      </c>
      <c r="K461" s="15">
        <v>31</v>
      </c>
      <c r="L461" s="15">
        <v>11</v>
      </c>
      <c r="M461" s="84">
        <v>20.119</v>
      </c>
      <c r="N461" s="73">
        <v>20</v>
      </c>
      <c r="O461" s="64">
        <v>3000</v>
      </c>
      <c r="P461" s="65">
        <f>Table2245236891011121314151617181920212224234567891011121314151617181920212223252627282930313233343536[[#This Row],[PEMBULATAN]]*O461</f>
        <v>60000</v>
      </c>
    </row>
    <row r="462" spans="1:16" ht="42" customHeight="1" x14ac:dyDescent="0.2">
      <c r="A462" s="94"/>
      <c r="B462" s="76"/>
      <c r="C462" s="90" t="s">
        <v>5082</v>
      </c>
      <c r="D462" s="79" t="s">
        <v>198</v>
      </c>
      <c r="E462" s="13">
        <v>44427</v>
      </c>
      <c r="F462" s="77" t="s">
        <v>4470</v>
      </c>
      <c r="G462" s="13">
        <v>44429</v>
      </c>
      <c r="H462" s="78" t="s">
        <v>4471</v>
      </c>
      <c r="I462" s="15">
        <v>99</v>
      </c>
      <c r="J462" s="15">
        <v>66</v>
      </c>
      <c r="K462" s="15">
        <v>31</v>
      </c>
      <c r="L462" s="15">
        <v>14</v>
      </c>
      <c r="M462" s="84">
        <v>50.638500000000001</v>
      </c>
      <c r="N462" s="73">
        <v>51</v>
      </c>
      <c r="O462" s="64">
        <v>3000</v>
      </c>
      <c r="P462" s="65">
        <f>Table2245236891011121314151617181920212224234567891011121314151617181920212223252627282930313233343536[[#This Row],[PEMBULATAN]]*O462</f>
        <v>153000</v>
      </c>
    </row>
    <row r="463" spans="1:16" ht="42" customHeight="1" x14ac:dyDescent="0.2">
      <c r="A463" s="94"/>
      <c r="B463" s="76"/>
      <c r="C463" s="90" t="s">
        <v>5083</v>
      </c>
      <c r="D463" s="79" t="s">
        <v>198</v>
      </c>
      <c r="E463" s="13">
        <v>44427</v>
      </c>
      <c r="F463" s="77" t="s">
        <v>4470</v>
      </c>
      <c r="G463" s="13">
        <v>44429</v>
      </c>
      <c r="H463" s="78" t="s">
        <v>4471</v>
      </c>
      <c r="I463" s="15">
        <v>55</v>
      </c>
      <c r="J463" s="15">
        <v>40</v>
      </c>
      <c r="K463" s="15">
        <v>21</v>
      </c>
      <c r="L463" s="15">
        <v>4</v>
      </c>
      <c r="M463" s="84">
        <v>11.55</v>
      </c>
      <c r="N463" s="73">
        <v>12</v>
      </c>
      <c r="O463" s="64">
        <v>3000</v>
      </c>
      <c r="P463" s="65">
        <f>Table2245236891011121314151617181920212224234567891011121314151617181920212223252627282930313233343536[[#This Row],[PEMBULATAN]]*O463</f>
        <v>36000</v>
      </c>
    </row>
    <row r="464" spans="1:16" ht="42" customHeight="1" x14ac:dyDescent="0.2">
      <c r="A464" s="94"/>
      <c r="B464" s="76"/>
      <c r="C464" s="90" t="s">
        <v>5084</v>
      </c>
      <c r="D464" s="79" t="s">
        <v>198</v>
      </c>
      <c r="E464" s="13">
        <v>44427</v>
      </c>
      <c r="F464" s="77" t="s">
        <v>4470</v>
      </c>
      <c r="G464" s="13">
        <v>44429</v>
      </c>
      <c r="H464" s="78" t="s">
        <v>4471</v>
      </c>
      <c r="I464" s="15">
        <v>65</v>
      </c>
      <c r="J464" s="15">
        <v>43</v>
      </c>
      <c r="K464" s="15">
        <v>18</v>
      </c>
      <c r="L464" s="15">
        <v>11</v>
      </c>
      <c r="M464" s="84">
        <v>12.577500000000001</v>
      </c>
      <c r="N464" s="73">
        <v>13</v>
      </c>
      <c r="O464" s="64">
        <v>3000</v>
      </c>
      <c r="P464" s="65">
        <f>Table2245236891011121314151617181920212224234567891011121314151617181920212223252627282930313233343536[[#This Row],[PEMBULATAN]]*O464</f>
        <v>39000</v>
      </c>
    </row>
    <row r="465" spans="1:16" ht="42" customHeight="1" x14ac:dyDescent="0.2">
      <c r="A465" s="94"/>
      <c r="B465" s="76"/>
      <c r="C465" s="74" t="s">
        <v>5085</v>
      </c>
      <c r="D465" s="79" t="s">
        <v>198</v>
      </c>
      <c r="E465" s="13">
        <v>44427</v>
      </c>
      <c r="F465" s="77" t="s">
        <v>4470</v>
      </c>
      <c r="G465" s="13">
        <v>44429</v>
      </c>
      <c r="H465" s="78" t="s">
        <v>4471</v>
      </c>
      <c r="I465" s="15">
        <v>71</v>
      </c>
      <c r="J465" s="15">
        <v>71</v>
      </c>
      <c r="K465" s="15">
        <v>16</v>
      </c>
      <c r="L465" s="15">
        <v>40</v>
      </c>
      <c r="M465" s="84">
        <v>20.164000000000001</v>
      </c>
      <c r="N465" s="73">
        <v>40</v>
      </c>
      <c r="O465" s="64">
        <v>3000</v>
      </c>
      <c r="P465" s="65">
        <f>Table2245236891011121314151617181920212224234567891011121314151617181920212223252627282930313233343536[[#This Row],[PEMBULATAN]]*O465</f>
        <v>120000</v>
      </c>
    </row>
    <row r="466" spans="1:16" ht="42" customHeight="1" x14ac:dyDescent="0.2">
      <c r="A466" s="123"/>
      <c r="B466" s="92"/>
      <c r="C466" s="74" t="s">
        <v>5086</v>
      </c>
      <c r="D466" s="79" t="s">
        <v>198</v>
      </c>
      <c r="E466" s="13">
        <v>44427</v>
      </c>
      <c r="F466" s="77" t="s">
        <v>4470</v>
      </c>
      <c r="G466" s="13">
        <v>44429</v>
      </c>
      <c r="H466" s="78" t="s">
        <v>4471</v>
      </c>
      <c r="I466" s="15">
        <v>60</v>
      </c>
      <c r="J466" s="15">
        <v>55</v>
      </c>
      <c r="K466" s="15">
        <v>27</v>
      </c>
      <c r="L466" s="15">
        <v>17</v>
      </c>
      <c r="M466" s="84">
        <v>22.274999999999999</v>
      </c>
      <c r="N466" s="73">
        <v>22</v>
      </c>
      <c r="O466" s="64">
        <v>3000</v>
      </c>
      <c r="P466" s="65">
        <f>Table2245236891011121314151617181920212224234567891011121314151617181920212223252627282930313233343536[[#This Row],[PEMBULATAN]]*O466</f>
        <v>66000</v>
      </c>
    </row>
    <row r="467" spans="1:16" ht="42" customHeight="1" x14ac:dyDescent="0.2">
      <c r="A467" s="94"/>
      <c r="B467" s="76"/>
      <c r="C467" s="124" t="s">
        <v>5087</v>
      </c>
      <c r="D467" s="114" t="s">
        <v>198</v>
      </c>
      <c r="E467" s="115">
        <v>44427</v>
      </c>
      <c r="F467" s="116" t="s">
        <v>4470</v>
      </c>
      <c r="G467" s="115">
        <v>44429</v>
      </c>
      <c r="H467" s="117" t="s">
        <v>4471</v>
      </c>
      <c r="I467" s="118">
        <v>56</v>
      </c>
      <c r="J467" s="118">
        <v>34</v>
      </c>
      <c r="K467" s="118">
        <v>31</v>
      </c>
      <c r="L467" s="118">
        <v>13</v>
      </c>
      <c r="M467" s="119">
        <v>14.756</v>
      </c>
      <c r="N467" s="120">
        <v>15</v>
      </c>
      <c r="O467" s="121">
        <v>3000</v>
      </c>
      <c r="P467" s="122">
        <f>Table2245236891011121314151617181920212224234567891011121314151617181920212223252627282930313233343536[[#This Row],[PEMBULATAN]]*O467</f>
        <v>45000</v>
      </c>
    </row>
    <row r="468" spans="1:16" ht="42" customHeight="1" x14ac:dyDescent="0.2">
      <c r="A468" s="94"/>
      <c r="B468" s="76"/>
      <c r="C468" s="74" t="s">
        <v>5088</v>
      </c>
      <c r="D468" s="79" t="s">
        <v>198</v>
      </c>
      <c r="E468" s="13">
        <v>44427</v>
      </c>
      <c r="F468" s="77" t="s">
        <v>4470</v>
      </c>
      <c r="G468" s="13">
        <v>44429</v>
      </c>
      <c r="H468" s="78" t="s">
        <v>4471</v>
      </c>
      <c r="I468" s="15">
        <v>89</v>
      </c>
      <c r="J468" s="15">
        <v>55</v>
      </c>
      <c r="K468" s="15">
        <v>29</v>
      </c>
      <c r="L468" s="15">
        <v>14</v>
      </c>
      <c r="M468" s="84">
        <v>35.488750000000003</v>
      </c>
      <c r="N468" s="73">
        <v>36</v>
      </c>
      <c r="O468" s="64">
        <v>3000</v>
      </c>
      <c r="P468" s="65">
        <f>Table2245236891011121314151617181920212224234567891011121314151617181920212223252627282930313233343536[[#This Row],[PEMBULATAN]]*O468</f>
        <v>108000</v>
      </c>
    </row>
    <row r="469" spans="1:16" ht="42" customHeight="1" x14ac:dyDescent="0.2">
      <c r="A469" s="94"/>
      <c r="B469" s="76"/>
      <c r="C469" s="74" t="s">
        <v>5089</v>
      </c>
      <c r="D469" s="79" t="s">
        <v>198</v>
      </c>
      <c r="E469" s="13">
        <v>44427</v>
      </c>
      <c r="F469" s="77" t="s">
        <v>4470</v>
      </c>
      <c r="G469" s="13">
        <v>44429</v>
      </c>
      <c r="H469" s="78" t="s">
        <v>4471</v>
      </c>
      <c r="I469" s="15">
        <v>78</v>
      </c>
      <c r="J469" s="15">
        <v>64</v>
      </c>
      <c r="K469" s="15">
        <v>19</v>
      </c>
      <c r="L469" s="15">
        <v>15</v>
      </c>
      <c r="M469" s="84">
        <v>23.712</v>
      </c>
      <c r="N469" s="73">
        <v>24</v>
      </c>
      <c r="O469" s="64">
        <v>3000</v>
      </c>
      <c r="P469" s="65">
        <f>Table2245236891011121314151617181920212224234567891011121314151617181920212223252627282930313233343536[[#This Row],[PEMBULATAN]]*O469</f>
        <v>72000</v>
      </c>
    </row>
    <row r="470" spans="1:16" ht="42" customHeight="1" x14ac:dyDescent="0.2">
      <c r="A470" s="94"/>
      <c r="B470" s="76"/>
      <c r="C470" s="74" t="s">
        <v>5090</v>
      </c>
      <c r="D470" s="79" t="s">
        <v>198</v>
      </c>
      <c r="E470" s="13">
        <v>44427</v>
      </c>
      <c r="F470" s="77" t="s">
        <v>4470</v>
      </c>
      <c r="G470" s="13">
        <v>44429</v>
      </c>
      <c r="H470" s="78" t="s">
        <v>4471</v>
      </c>
      <c r="I470" s="15">
        <v>78</v>
      </c>
      <c r="J470" s="15">
        <v>53</v>
      </c>
      <c r="K470" s="15">
        <v>26</v>
      </c>
      <c r="L470" s="15">
        <v>25</v>
      </c>
      <c r="M470" s="84">
        <v>26.870999999999999</v>
      </c>
      <c r="N470" s="73">
        <v>27</v>
      </c>
      <c r="O470" s="64">
        <v>3000</v>
      </c>
      <c r="P470" s="65">
        <f>Table2245236891011121314151617181920212224234567891011121314151617181920212223252627282930313233343536[[#This Row],[PEMBULATAN]]*O470</f>
        <v>81000</v>
      </c>
    </row>
    <row r="471" spans="1:16" ht="42" customHeight="1" x14ac:dyDescent="0.2">
      <c r="A471" s="94"/>
      <c r="B471" s="76"/>
      <c r="C471" s="74" t="s">
        <v>5091</v>
      </c>
      <c r="D471" s="79" t="s">
        <v>198</v>
      </c>
      <c r="E471" s="13">
        <v>44427</v>
      </c>
      <c r="F471" s="77" t="s">
        <v>4470</v>
      </c>
      <c r="G471" s="13">
        <v>44429</v>
      </c>
      <c r="H471" s="78" t="s">
        <v>4471</v>
      </c>
      <c r="I471" s="15">
        <v>99</v>
      </c>
      <c r="J471" s="15">
        <v>56</v>
      </c>
      <c r="K471" s="15">
        <v>27</v>
      </c>
      <c r="L471" s="15">
        <v>22</v>
      </c>
      <c r="M471" s="84">
        <v>37.421999999999997</v>
      </c>
      <c r="N471" s="73">
        <v>38</v>
      </c>
      <c r="O471" s="64">
        <v>3000</v>
      </c>
      <c r="P471" s="65">
        <f>Table2245236891011121314151617181920212224234567891011121314151617181920212223252627282930313233343536[[#This Row],[PEMBULATAN]]*O471</f>
        <v>114000</v>
      </c>
    </row>
    <row r="472" spans="1:16" ht="42" customHeight="1" x14ac:dyDescent="0.2">
      <c r="A472" s="94"/>
      <c r="B472" s="76"/>
      <c r="C472" s="74" t="s">
        <v>5092</v>
      </c>
      <c r="D472" s="79" t="s">
        <v>198</v>
      </c>
      <c r="E472" s="13">
        <v>44427</v>
      </c>
      <c r="F472" s="77" t="s">
        <v>4470</v>
      </c>
      <c r="G472" s="13">
        <v>44429</v>
      </c>
      <c r="H472" s="78" t="s">
        <v>4471</v>
      </c>
      <c r="I472" s="15">
        <v>46</v>
      </c>
      <c r="J472" s="15">
        <v>46</v>
      </c>
      <c r="K472" s="15">
        <v>31</v>
      </c>
      <c r="L472" s="15">
        <v>4</v>
      </c>
      <c r="M472" s="84">
        <v>16.399000000000001</v>
      </c>
      <c r="N472" s="73">
        <v>17</v>
      </c>
      <c r="O472" s="64">
        <v>3000</v>
      </c>
      <c r="P472" s="65">
        <f>Table2245236891011121314151617181920212224234567891011121314151617181920212223252627282930313233343536[[#This Row],[PEMBULATAN]]*O472</f>
        <v>51000</v>
      </c>
    </row>
    <row r="473" spans="1:16" ht="42" customHeight="1" x14ac:dyDescent="0.2">
      <c r="A473" s="94"/>
      <c r="B473" s="76"/>
      <c r="C473" s="74" t="s">
        <v>5093</v>
      </c>
      <c r="D473" s="79" t="s">
        <v>198</v>
      </c>
      <c r="E473" s="13">
        <v>44427</v>
      </c>
      <c r="F473" s="77" t="s">
        <v>4470</v>
      </c>
      <c r="G473" s="13">
        <v>44429</v>
      </c>
      <c r="H473" s="78" t="s">
        <v>4471</v>
      </c>
      <c r="I473" s="15">
        <v>43</v>
      </c>
      <c r="J473" s="15">
        <v>43</v>
      </c>
      <c r="K473" s="15">
        <v>33</v>
      </c>
      <c r="L473" s="15">
        <v>2</v>
      </c>
      <c r="M473" s="84">
        <v>15.254250000000001</v>
      </c>
      <c r="N473" s="73">
        <v>15</v>
      </c>
      <c r="O473" s="64">
        <v>3000</v>
      </c>
      <c r="P473" s="65">
        <f>Table2245236891011121314151617181920212224234567891011121314151617181920212223252627282930313233343536[[#This Row],[PEMBULATAN]]*O473</f>
        <v>45000</v>
      </c>
    </row>
    <row r="474" spans="1:16" ht="42" customHeight="1" x14ac:dyDescent="0.2">
      <c r="A474" s="94"/>
      <c r="B474" s="76"/>
      <c r="C474" s="74" t="s">
        <v>5094</v>
      </c>
      <c r="D474" s="79" t="s">
        <v>198</v>
      </c>
      <c r="E474" s="13">
        <v>44427</v>
      </c>
      <c r="F474" s="77" t="s">
        <v>4470</v>
      </c>
      <c r="G474" s="13">
        <v>44429</v>
      </c>
      <c r="H474" s="78" t="s">
        <v>4471</v>
      </c>
      <c r="I474" s="15">
        <v>61</v>
      </c>
      <c r="J474" s="15">
        <v>61</v>
      </c>
      <c r="K474" s="15">
        <v>21</v>
      </c>
      <c r="L474" s="15">
        <v>7</v>
      </c>
      <c r="M474" s="84">
        <v>19.535250000000001</v>
      </c>
      <c r="N474" s="73">
        <v>20</v>
      </c>
      <c r="O474" s="64">
        <v>3000</v>
      </c>
      <c r="P474" s="65">
        <f>Table2245236891011121314151617181920212224234567891011121314151617181920212223252627282930313233343536[[#This Row],[PEMBULATAN]]*O474</f>
        <v>60000</v>
      </c>
    </row>
    <row r="475" spans="1:16" ht="42" customHeight="1" x14ac:dyDescent="0.2">
      <c r="A475" s="94"/>
      <c r="B475" s="76"/>
      <c r="C475" s="74" t="s">
        <v>5095</v>
      </c>
      <c r="D475" s="79" t="s">
        <v>198</v>
      </c>
      <c r="E475" s="13">
        <v>44427</v>
      </c>
      <c r="F475" s="77" t="s">
        <v>4470</v>
      </c>
      <c r="G475" s="13">
        <v>44429</v>
      </c>
      <c r="H475" s="78" t="s">
        <v>4471</v>
      </c>
      <c r="I475" s="15">
        <v>58</v>
      </c>
      <c r="J475" s="15">
        <v>20</v>
      </c>
      <c r="K475" s="15">
        <v>22</v>
      </c>
      <c r="L475" s="15">
        <v>1</v>
      </c>
      <c r="M475" s="84">
        <v>6.38</v>
      </c>
      <c r="N475" s="73">
        <v>7</v>
      </c>
      <c r="O475" s="64">
        <v>3000</v>
      </c>
      <c r="P475" s="65">
        <f>Table2245236891011121314151617181920212224234567891011121314151617181920212223252627282930313233343536[[#This Row],[PEMBULATAN]]*O475</f>
        <v>21000</v>
      </c>
    </row>
    <row r="476" spans="1:16" ht="42" customHeight="1" x14ac:dyDescent="0.2">
      <c r="A476" s="94"/>
      <c r="B476" s="76"/>
      <c r="C476" s="74" t="s">
        <v>5096</v>
      </c>
      <c r="D476" s="79" t="s">
        <v>198</v>
      </c>
      <c r="E476" s="13">
        <v>44427</v>
      </c>
      <c r="F476" s="77" t="s">
        <v>4470</v>
      </c>
      <c r="G476" s="13">
        <v>44429</v>
      </c>
      <c r="H476" s="78" t="s">
        <v>4471</v>
      </c>
      <c r="I476" s="15">
        <v>37</v>
      </c>
      <c r="J476" s="15">
        <v>31</v>
      </c>
      <c r="K476" s="15">
        <v>20</v>
      </c>
      <c r="L476" s="15">
        <v>4</v>
      </c>
      <c r="M476" s="84">
        <v>5.7350000000000003</v>
      </c>
      <c r="N476" s="73">
        <v>6</v>
      </c>
      <c r="O476" s="64">
        <v>3000</v>
      </c>
      <c r="P476" s="65">
        <f>Table2245236891011121314151617181920212224234567891011121314151617181920212223252627282930313233343536[[#This Row],[PEMBULATAN]]*O476</f>
        <v>18000</v>
      </c>
    </row>
    <row r="477" spans="1:16" ht="42" customHeight="1" x14ac:dyDescent="0.2">
      <c r="A477" s="94"/>
      <c r="B477" s="76"/>
      <c r="C477" s="74" t="s">
        <v>5097</v>
      </c>
      <c r="D477" s="79" t="s">
        <v>198</v>
      </c>
      <c r="E477" s="13">
        <v>44427</v>
      </c>
      <c r="F477" s="77" t="s">
        <v>4470</v>
      </c>
      <c r="G477" s="13">
        <v>44429</v>
      </c>
      <c r="H477" s="78" t="s">
        <v>4471</v>
      </c>
      <c r="I477" s="15">
        <v>45</v>
      </c>
      <c r="J477" s="15">
        <v>32</v>
      </c>
      <c r="K477" s="15">
        <v>14</v>
      </c>
      <c r="L477" s="15">
        <v>6</v>
      </c>
      <c r="M477" s="84">
        <v>5.04</v>
      </c>
      <c r="N477" s="73">
        <v>6</v>
      </c>
      <c r="O477" s="64">
        <v>3000</v>
      </c>
      <c r="P477" s="65">
        <f>Table2245236891011121314151617181920212224234567891011121314151617181920212223252627282930313233343536[[#This Row],[PEMBULATAN]]*O477</f>
        <v>18000</v>
      </c>
    </row>
    <row r="478" spans="1:16" ht="42" customHeight="1" x14ac:dyDescent="0.2">
      <c r="A478" s="94"/>
      <c r="B478" s="76"/>
      <c r="C478" s="74" t="s">
        <v>5098</v>
      </c>
      <c r="D478" s="79" t="s">
        <v>198</v>
      </c>
      <c r="E478" s="13">
        <v>44427</v>
      </c>
      <c r="F478" s="77" t="s">
        <v>4470</v>
      </c>
      <c r="G478" s="13">
        <v>44429</v>
      </c>
      <c r="H478" s="78" t="s">
        <v>4471</v>
      </c>
      <c r="I478" s="15">
        <v>52</v>
      </c>
      <c r="J478" s="15">
        <v>21</v>
      </c>
      <c r="K478" s="15">
        <v>20</v>
      </c>
      <c r="L478" s="15">
        <v>1</v>
      </c>
      <c r="M478" s="84">
        <v>5.46</v>
      </c>
      <c r="N478" s="73">
        <v>6</v>
      </c>
      <c r="O478" s="64">
        <v>3000</v>
      </c>
      <c r="P478" s="65">
        <f>Table2245236891011121314151617181920212224234567891011121314151617181920212223252627282930313233343536[[#This Row],[PEMBULATAN]]*O478</f>
        <v>18000</v>
      </c>
    </row>
    <row r="479" spans="1:16" ht="42" customHeight="1" x14ac:dyDescent="0.2">
      <c r="A479" s="94"/>
      <c r="B479" s="76"/>
      <c r="C479" s="74" t="s">
        <v>5099</v>
      </c>
      <c r="D479" s="79" t="s">
        <v>198</v>
      </c>
      <c r="E479" s="13">
        <v>44427</v>
      </c>
      <c r="F479" s="77" t="s">
        <v>4470</v>
      </c>
      <c r="G479" s="13">
        <v>44429</v>
      </c>
      <c r="H479" s="78" t="s">
        <v>4471</v>
      </c>
      <c r="I479" s="15">
        <v>77</v>
      </c>
      <c r="J479" s="15">
        <v>32</v>
      </c>
      <c r="K479" s="15">
        <v>18</v>
      </c>
      <c r="L479" s="15">
        <v>7</v>
      </c>
      <c r="M479" s="84">
        <v>11.087999999999999</v>
      </c>
      <c r="N479" s="73">
        <v>11</v>
      </c>
      <c r="O479" s="64">
        <v>3000</v>
      </c>
      <c r="P479" s="65">
        <f>Table2245236891011121314151617181920212224234567891011121314151617181920212223252627282930313233343536[[#This Row],[PEMBULATAN]]*O479</f>
        <v>33000</v>
      </c>
    </row>
    <row r="480" spans="1:16" ht="42" customHeight="1" x14ac:dyDescent="0.2">
      <c r="A480" s="94"/>
      <c r="B480" s="76"/>
      <c r="C480" s="74" t="s">
        <v>5100</v>
      </c>
      <c r="D480" s="79" t="s">
        <v>198</v>
      </c>
      <c r="E480" s="13">
        <v>44427</v>
      </c>
      <c r="F480" s="77" t="s">
        <v>4470</v>
      </c>
      <c r="G480" s="13">
        <v>44429</v>
      </c>
      <c r="H480" s="78" t="s">
        <v>4471</v>
      </c>
      <c r="I480" s="15">
        <v>55</v>
      </c>
      <c r="J480" s="15">
        <v>39</v>
      </c>
      <c r="K480" s="15">
        <v>28</v>
      </c>
      <c r="L480" s="15">
        <v>9</v>
      </c>
      <c r="M480" s="84">
        <v>15.015000000000001</v>
      </c>
      <c r="N480" s="73">
        <v>15</v>
      </c>
      <c r="O480" s="64">
        <v>3000</v>
      </c>
      <c r="P480" s="65">
        <f>Table2245236891011121314151617181920212224234567891011121314151617181920212223252627282930313233343536[[#This Row],[PEMBULATAN]]*O480</f>
        <v>45000</v>
      </c>
    </row>
    <row r="481" spans="1:16" ht="42" customHeight="1" x14ac:dyDescent="0.2">
      <c r="A481" s="123"/>
      <c r="B481" s="92"/>
      <c r="C481" s="74" t="s">
        <v>5101</v>
      </c>
      <c r="D481" s="79" t="s">
        <v>198</v>
      </c>
      <c r="E481" s="13">
        <v>44427</v>
      </c>
      <c r="F481" s="77" t="s">
        <v>4470</v>
      </c>
      <c r="G481" s="13">
        <v>44429</v>
      </c>
      <c r="H481" s="78" t="s">
        <v>4471</v>
      </c>
      <c r="I481" s="15">
        <v>73</v>
      </c>
      <c r="J481" s="15">
        <v>42</v>
      </c>
      <c r="K481" s="15">
        <v>12</v>
      </c>
      <c r="L481" s="15">
        <v>1</v>
      </c>
      <c r="M481" s="84">
        <v>9.1980000000000004</v>
      </c>
      <c r="N481" s="73">
        <v>9</v>
      </c>
      <c r="O481" s="64">
        <v>3000</v>
      </c>
      <c r="P481" s="65">
        <f>Table2245236891011121314151617181920212224234567891011121314151617181920212223252627282930313233343536[[#This Row],[PEMBULATAN]]*O481</f>
        <v>27000</v>
      </c>
    </row>
    <row r="482" spans="1:16" ht="42" customHeight="1" x14ac:dyDescent="0.2">
      <c r="A482" s="94"/>
      <c r="B482" s="76"/>
      <c r="C482" s="124" t="s">
        <v>5102</v>
      </c>
      <c r="D482" s="114" t="s">
        <v>198</v>
      </c>
      <c r="E482" s="115">
        <v>44427</v>
      </c>
      <c r="F482" s="116" t="s">
        <v>4470</v>
      </c>
      <c r="G482" s="115">
        <v>44429</v>
      </c>
      <c r="H482" s="117" t="s">
        <v>4471</v>
      </c>
      <c r="I482" s="118">
        <v>93</v>
      </c>
      <c r="J482" s="118">
        <v>98</v>
      </c>
      <c r="K482" s="118">
        <v>27</v>
      </c>
      <c r="L482" s="118">
        <v>7</v>
      </c>
      <c r="M482" s="119">
        <v>61.519500000000001</v>
      </c>
      <c r="N482" s="120">
        <v>62</v>
      </c>
      <c r="O482" s="121">
        <v>3000</v>
      </c>
      <c r="P482" s="122">
        <f>Table2245236891011121314151617181920212224234567891011121314151617181920212223252627282930313233343536[[#This Row],[PEMBULATAN]]*O482</f>
        <v>186000</v>
      </c>
    </row>
    <row r="483" spans="1:16" ht="22.5" customHeight="1" x14ac:dyDescent="0.2">
      <c r="A483" s="144" t="s">
        <v>33</v>
      </c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6"/>
      <c r="M483" s="80">
        <f>SUBTOTAL(109,Table2245236891011121314151617181920212224234567891011121314151617181920212223252627282930313233343536[KG VOLUME])</f>
        <v>13595.91725000001</v>
      </c>
      <c r="N483" s="68">
        <f>SUM(N3:N482)</f>
        <v>13797</v>
      </c>
      <c r="O483" s="147">
        <f>SUM(P3:P482)</f>
        <v>41391000</v>
      </c>
      <c r="P483" s="148"/>
    </row>
    <row r="484" spans="1:16" ht="22.5" customHeight="1" x14ac:dyDescent="0.2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6"/>
      <c r="N484" s="88" t="s">
        <v>54</v>
      </c>
      <c r="O484" s="87"/>
      <c r="P484" s="87">
        <f>O483*10%</f>
        <v>4139100</v>
      </c>
    </row>
    <row r="485" spans="1:16" x14ac:dyDescent="0.2">
      <c r="A485" s="11"/>
      <c r="B485" s="56" t="s">
        <v>47</v>
      </c>
      <c r="C485" s="55"/>
      <c r="D485" s="57" t="s">
        <v>48</v>
      </c>
      <c r="H485" s="63"/>
      <c r="N485" s="62" t="s">
        <v>34</v>
      </c>
      <c r="P485" s="69">
        <f>O483*1%</f>
        <v>413910</v>
      </c>
    </row>
    <row r="486" spans="1:16" x14ac:dyDescent="0.2">
      <c r="A486" s="11"/>
      <c r="H486" s="63"/>
      <c r="N486" s="62" t="s">
        <v>35</v>
      </c>
      <c r="P486" s="71">
        <v>0</v>
      </c>
    </row>
    <row r="487" spans="1:16" ht="15.75" thickBot="1" x14ac:dyDescent="0.25">
      <c r="A487" s="11"/>
      <c r="H487" s="63"/>
      <c r="N487" s="62" t="s">
        <v>36</v>
      </c>
      <c r="P487" s="71">
        <v>0</v>
      </c>
    </row>
    <row r="488" spans="1:16" x14ac:dyDescent="0.2">
      <c r="A488" s="11"/>
      <c r="H488" s="63"/>
      <c r="N488" s="66" t="s">
        <v>37</v>
      </c>
      <c r="O488" s="67"/>
      <c r="P488" s="70">
        <f>O483-P484+P485</f>
        <v>37665810</v>
      </c>
    </row>
    <row r="489" spans="1:16" x14ac:dyDescent="0.2">
      <c r="B489" s="56"/>
      <c r="C489" s="55"/>
      <c r="D489" s="57"/>
    </row>
    <row r="491" spans="1:16" x14ac:dyDescent="0.2">
      <c r="A491" s="11"/>
      <c r="H491" s="63"/>
      <c r="P491" s="72"/>
    </row>
    <row r="492" spans="1:16" x14ac:dyDescent="0.2">
      <c r="A492" s="11"/>
      <c r="H492" s="63"/>
      <c r="O492" s="58"/>
      <c r="P492" s="72"/>
    </row>
    <row r="493" spans="1:16" s="3" customFormat="1" x14ac:dyDescent="0.25">
      <c r="A493" s="11"/>
      <c r="B493" s="2"/>
      <c r="C493" s="2"/>
      <c r="E493" s="12"/>
      <c r="H493" s="63"/>
      <c r="N493" s="14"/>
      <c r="O493" s="14"/>
      <c r="P493" s="14"/>
    </row>
    <row r="494" spans="1:16" s="3" customFormat="1" x14ac:dyDescent="0.25">
      <c r="A494" s="11"/>
      <c r="B494" s="2"/>
      <c r="C494" s="2"/>
      <c r="E494" s="12"/>
      <c r="H494" s="63"/>
      <c r="N494" s="14"/>
      <c r="O494" s="14"/>
      <c r="P494" s="14"/>
    </row>
    <row r="495" spans="1:16" s="3" customFormat="1" x14ac:dyDescent="0.25">
      <c r="A495" s="11"/>
      <c r="B495" s="2"/>
      <c r="C495" s="2"/>
      <c r="E495" s="12"/>
      <c r="H495" s="63"/>
      <c r="N495" s="14"/>
      <c r="O495" s="14"/>
      <c r="P495" s="14"/>
    </row>
    <row r="496" spans="1:16" s="3" customFormat="1" x14ac:dyDescent="0.25">
      <c r="A496" s="11"/>
      <c r="B496" s="2"/>
      <c r="C496" s="2"/>
      <c r="E496" s="12"/>
      <c r="H496" s="63"/>
      <c r="N496" s="14"/>
      <c r="O496" s="14"/>
      <c r="P496" s="14"/>
    </row>
    <row r="497" spans="1:16" s="3" customFormat="1" x14ac:dyDescent="0.25">
      <c r="A497" s="11"/>
      <c r="B497" s="2"/>
      <c r="C497" s="2"/>
      <c r="E497" s="12"/>
      <c r="H497" s="63"/>
      <c r="N497" s="14"/>
      <c r="O497" s="14"/>
      <c r="P497" s="14"/>
    </row>
    <row r="498" spans="1:16" s="3" customFormat="1" x14ac:dyDescent="0.25">
      <c r="A498" s="11"/>
      <c r="B498" s="2"/>
      <c r="C498" s="2"/>
      <c r="E498" s="12"/>
      <c r="H498" s="63"/>
      <c r="N498" s="14"/>
      <c r="O498" s="14"/>
      <c r="P498" s="14"/>
    </row>
    <row r="499" spans="1:16" s="3" customFormat="1" x14ac:dyDescent="0.25">
      <c r="A499" s="11"/>
      <c r="B499" s="2"/>
      <c r="C499" s="2"/>
      <c r="E499" s="12"/>
      <c r="H499" s="63"/>
      <c r="N499" s="14"/>
      <c r="O499" s="14"/>
      <c r="P499" s="14"/>
    </row>
    <row r="500" spans="1:16" s="3" customFormat="1" x14ac:dyDescent="0.25">
      <c r="A500" s="11"/>
      <c r="B500" s="2"/>
      <c r="C500" s="2"/>
      <c r="E500" s="12"/>
      <c r="H500" s="63"/>
      <c r="N500" s="14"/>
      <c r="O500" s="14"/>
      <c r="P500" s="14"/>
    </row>
    <row r="501" spans="1:16" s="3" customFormat="1" x14ac:dyDescent="0.25">
      <c r="A501" s="11"/>
      <c r="B501" s="2"/>
      <c r="C501" s="2"/>
      <c r="E501" s="12"/>
      <c r="H501" s="63"/>
      <c r="N501" s="14"/>
      <c r="O501" s="14"/>
      <c r="P501" s="14"/>
    </row>
    <row r="502" spans="1:16" s="3" customFormat="1" x14ac:dyDescent="0.25">
      <c r="A502" s="11"/>
      <c r="B502" s="2"/>
      <c r="C502" s="2"/>
      <c r="E502" s="12"/>
      <c r="H502" s="63"/>
      <c r="N502" s="14"/>
      <c r="O502" s="14"/>
      <c r="P502" s="14"/>
    </row>
    <row r="503" spans="1:16" s="3" customFormat="1" x14ac:dyDescent="0.25">
      <c r="A503" s="11"/>
      <c r="B503" s="2"/>
      <c r="C503" s="2"/>
      <c r="E503" s="12"/>
      <c r="H503" s="63"/>
      <c r="N503" s="14"/>
      <c r="O503" s="14"/>
      <c r="P503" s="14"/>
    </row>
    <row r="504" spans="1:16" s="3" customFormat="1" x14ac:dyDescent="0.25">
      <c r="A504" s="11"/>
      <c r="B504" s="2"/>
      <c r="C504" s="2"/>
      <c r="E504" s="12"/>
      <c r="H504" s="63"/>
      <c r="N504" s="14"/>
      <c r="O504" s="14"/>
      <c r="P504" s="14"/>
    </row>
  </sheetData>
  <mergeCells count="3">
    <mergeCell ref="A3:A4"/>
    <mergeCell ref="A483:L483"/>
    <mergeCell ref="O483:P483"/>
  </mergeCells>
  <conditionalFormatting sqref="B3">
    <cfRule type="duplicateValues" dxfId="16" priority="1"/>
  </conditionalFormatting>
  <conditionalFormatting sqref="B4:B482">
    <cfRule type="duplicateValues" dxfId="15" priority="8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92D050"/>
  </sheetPr>
  <dimension ref="A1:P157"/>
  <sheetViews>
    <sheetView zoomScale="110" zoomScaleNormal="110" workbookViewId="0">
      <pane xSplit="3" ySplit="2" topLeftCell="D135" activePane="bottomRight" state="frozen"/>
      <selection activeCell="H5" sqref="H5"/>
      <selection pane="topRight" activeCell="H5" sqref="H5"/>
      <selection pane="bottomLeft" activeCell="H5" sqref="H5"/>
      <selection pane="bottomRight" activeCell="F9" sqref="F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333</v>
      </c>
      <c r="B3" s="75" t="s">
        <v>199</v>
      </c>
      <c r="C3" s="9" t="s">
        <v>200</v>
      </c>
      <c r="D3" s="77" t="s">
        <v>198</v>
      </c>
      <c r="E3" s="13">
        <v>44415</v>
      </c>
      <c r="F3" s="77" t="s">
        <v>83</v>
      </c>
      <c r="G3" s="13">
        <v>44419</v>
      </c>
      <c r="H3" s="10" t="s">
        <v>84</v>
      </c>
      <c r="I3" s="1">
        <v>74</v>
      </c>
      <c r="J3" s="1">
        <v>70</v>
      </c>
      <c r="K3" s="1">
        <v>30</v>
      </c>
      <c r="L3" s="1">
        <v>10</v>
      </c>
      <c r="M3" s="83">
        <v>38.85</v>
      </c>
      <c r="N3" s="8">
        <v>39</v>
      </c>
      <c r="O3" s="64">
        <v>3000</v>
      </c>
      <c r="P3" s="65">
        <f>Table224523689101112131415161718192021222423[[#This Row],[PEMBULATAN]]*O3</f>
        <v>117000</v>
      </c>
    </row>
    <row r="4" spans="1:16" ht="39" customHeight="1" x14ac:dyDescent="0.2">
      <c r="A4" s="143"/>
      <c r="B4" s="76"/>
      <c r="C4" s="9" t="s">
        <v>201</v>
      </c>
      <c r="D4" s="77" t="s">
        <v>198</v>
      </c>
      <c r="E4" s="13">
        <v>44415</v>
      </c>
      <c r="F4" s="77" t="s">
        <v>83</v>
      </c>
      <c r="G4" s="13">
        <v>44419</v>
      </c>
      <c r="H4" s="10" t="s">
        <v>84</v>
      </c>
      <c r="I4" s="1">
        <v>100</v>
      </c>
      <c r="J4" s="1">
        <v>50</v>
      </c>
      <c r="K4" s="1">
        <v>47</v>
      </c>
      <c r="L4" s="1">
        <v>26</v>
      </c>
      <c r="M4" s="83">
        <v>58.75</v>
      </c>
      <c r="N4" s="8">
        <v>59</v>
      </c>
      <c r="O4" s="64">
        <v>3000</v>
      </c>
      <c r="P4" s="65">
        <f>Table224523689101112131415161718192021222423[[#This Row],[PEMBULATAN]]*O4</f>
        <v>177000</v>
      </c>
    </row>
    <row r="5" spans="1:16" ht="39" customHeight="1" x14ac:dyDescent="0.2">
      <c r="A5" s="93"/>
      <c r="B5" s="76"/>
      <c r="C5" s="90" t="s">
        <v>202</v>
      </c>
      <c r="D5" s="79" t="s">
        <v>198</v>
      </c>
      <c r="E5" s="13">
        <v>44415</v>
      </c>
      <c r="F5" s="77" t="s">
        <v>83</v>
      </c>
      <c r="G5" s="13">
        <v>44419</v>
      </c>
      <c r="H5" s="78" t="s">
        <v>84</v>
      </c>
      <c r="I5" s="15">
        <v>34</v>
      </c>
      <c r="J5" s="15">
        <v>24</v>
      </c>
      <c r="K5" s="15">
        <v>16</v>
      </c>
      <c r="L5" s="15">
        <v>2</v>
      </c>
      <c r="M5" s="84">
        <v>3.2639999999999998</v>
      </c>
      <c r="N5" s="73">
        <v>3</v>
      </c>
      <c r="O5" s="64">
        <v>3000</v>
      </c>
      <c r="P5" s="65">
        <f>Table224523689101112131415161718192021222423[[#This Row],[PEMBULATAN]]*O5</f>
        <v>9000</v>
      </c>
    </row>
    <row r="6" spans="1:16" ht="39" customHeight="1" x14ac:dyDescent="0.2">
      <c r="A6" s="93"/>
      <c r="B6" s="76"/>
      <c r="C6" s="90" t="s">
        <v>203</v>
      </c>
      <c r="D6" s="79" t="s">
        <v>198</v>
      </c>
      <c r="E6" s="13">
        <v>44415</v>
      </c>
      <c r="F6" s="77" t="s">
        <v>83</v>
      </c>
      <c r="G6" s="13">
        <v>44419</v>
      </c>
      <c r="H6" s="78" t="s">
        <v>84</v>
      </c>
      <c r="I6" s="15">
        <v>94</v>
      </c>
      <c r="J6" s="15">
        <v>59</v>
      </c>
      <c r="K6" s="15">
        <v>37</v>
      </c>
      <c r="L6" s="15">
        <v>14</v>
      </c>
      <c r="M6" s="84">
        <v>51.3005</v>
      </c>
      <c r="N6" s="73">
        <v>52</v>
      </c>
      <c r="O6" s="64">
        <v>3000</v>
      </c>
      <c r="P6" s="65">
        <f>Table224523689101112131415161718192021222423[[#This Row],[PEMBULATAN]]*O6</f>
        <v>156000</v>
      </c>
    </row>
    <row r="7" spans="1:16" ht="39" customHeight="1" x14ac:dyDescent="0.2">
      <c r="A7" s="93"/>
      <c r="B7" s="76"/>
      <c r="C7" s="90" t="s">
        <v>204</v>
      </c>
      <c r="D7" s="79" t="s">
        <v>198</v>
      </c>
      <c r="E7" s="13">
        <v>44415</v>
      </c>
      <c r="F7" s="77" t="s">
        <v>83</v>
      </c>
      <c r="G7" s="13">
        <v>44419</v>
      </c>
      <c r="H7" s="78" t="s">
        <v>84</v>
      </c>
      <c r="I7" s="15">
        <v>84</v>
      </c>
      <c r="J7" s="15">
        <v>60</v>
      </c>
      <c r="K7" s="15">
        <v>28</v>
      </c>
      <c r="L7" s="15">
        <v>14</v>
      </c>
      <c r="M7" s="84">
        <v>35.28</v>
      </c>
      <c r="N7" s="73">
        <v>35</v>
      </c>
      <c r="O7" s="64">
        <v>3000</v>
      </c>
      <c r="P7" s="65">
        <f>Table224523689101112131415161718192021222423[[#This Row],[PEMBULATAN]]*O7</f>
        <v>105000</v>
      </c>
    </row>
    <row r="8" spans="1:16" ht="39" customHeight="1" x14ac:dyDescent="0.2">
      <c r="A8" s="93"/>
      <c r="B8" s="76"/>
      <c r="C8" s="90" t="s">
        <v>205</v>
      </c>
      <c r="D8" s="79" t="s">
        <v>198</v>
      </c>
      <c r="E8" s="13">
        <v>44415</v>
      </c>
      <c r="F8" s="77" t="s">
        <v>83</v>
      </c>
      <c r="G8" s="13">
        <v>44419</v>
      </c>
      <c r="H8" s="78" t="s">
        <v>84</v>
      </c>
      <c r="I8" s="15">
        <v>56</v>
      </c>
      <c r="J8" s="15">
        <v>47</v>
      </c>
      <c r="K8" s="15">
        <v>11</v>
      </c>
      <c r="L8" s="15">
        <v>5</v>
      </c>
      <c r="M8" s="84">
        <v>7.2380000000000004</v>
      </c>
      <c r="N8" s="73">
        <v>7</v>
      </c>
      <c r="O8" s="64">
        <v>3000</v>
      </c>
      <c r="P8" s="65">
        <f>Table224523689101112131415161718192021222423[[#This Row],[PEMBULATAN]]*O8</f>
        <v>21000</v>
      </c>
    </row>
    <row r="9" spans="1:16" ht="39" customHeight="1" x14ac:dyDescent="0.2">
      <c r="A9" s="93"/>
      <c r="B9" s="76"/>
      <c r="C9" s="90" t="s">
        <v>206</v>
      </c>
      <c r="D9" s="79" t="s">
        <v>198</v>
      </c>
      <c r="E9" s="13">
        <v>44415</v>
      </c>
      <c r="F9" s="77" t="s">
        <v>83</v>
      </c>
      <c r="G9" s="13">
        <v>44419</v>
      </c>
      <c r="H9" s="78" t="s">
        <v>84</v>
      </c>
      <c r="I9" s="15">
        <v>100</v>
      </c>
      <c r="J9" s="15">
        <v>60</v>
      </c>
      <c r="K9" s="15">
        <v>49</v>
      </c>
      <c r="L9" s="15">
        <v>14</v>
      </c>
      <c r="M9" s="84">
        <v>73.5</v>
      </c>
      <c r="N9" s="73">
        <v>74</v>
      </c>
      <c r="O9" s="64">
        <v>3000</v>
      </c>
      <c r="P9" s="65">
        <f>Table224523689101112131415161718192021222423[[#This Row],[PEMBULATAN]]*O9</f>
        <v>222000</v>
      </c>
    </row>
    <row r="10" spans="1:16" ht="39" customHeight="1" x14ac:dyDescent="0.2">
      <c r="A10" s="93"/>
      <c r="B10" s="76"/>
      <c r="C10" s="90" t="s">
        <v>207</v>
      </c>
      <c r="D10" s="79" t="s">
        <v>198</v>
      </c>
      <c r="E10" s="13">
        <v>44415</v>
      </c>
      <c r="F10" s="77" t="s">
        <v>83</v>
      </c>
      <c r="G10" s="13">
        <v>44419</v>
      </c>
      <c r="H10" s="78" t="s">
        <v>84</v>
      </c>
      <c r="I10" s="15">
        <v>45</v>
      </c>
      <c r="J10" s="15">
        <v>61</v>
      </c>
      <c r="K10" s="15">
        <v>22</v>
      </c>
      <c r="L10" s="15">
        <v>5</v>
      </c>
      <c r="M10" s="84">
        <v>15.0975</v>
      </c>
      <c r="N10" s="73">
        <v>15</v>
      </c>
      <c r="O10" s="64">
        <v>3000</v>
      </c>
      <c r="P10" s="65">
        <f>Table224523689101112131415161718192021222423[[#This Row],[PEMBULATAN]]*O10</f>
        <v>45000</v>
      </c>
    </row>
    <row r="11" spans="1:16" ht="39" customHeight="1" x14ac:dyDescent="0.2">
      <c r="A11" s="93"/>
      <c r="B11" s="76"/>
      <c r="C11" s="90" t="s">
        <v>208</v>
      </c>
      <c r="D11" s="79" t="s">
        <v>198</v>
      </c>
      <c r="E11" s="13">
        <v>44415</v>
      </c>
      <c r="F11" s="77" t="s">
        <v>83</v>
      </c>
      <c r="G11" s="13">
        <v>44419</v>
      </c>
      <c r="H11" s="78" t="s">
        <v>84</v>
      </c>
      <c r="I11" s="15">
        <v>50</v>
      </c>
      <c r="J11" s="15">
        <v>49</v>
      </c>
      <c r="K11" s="15">
        <v>32</v>
      </c>
      <c r="L11" s="15">
        <v>8</v>
      </c>
      <c r="M11" s="84">
        <v>19.600000000000001</v>
      </c>
      <c r="N11" s="73">
        <v>20</v>
      </c>
      <c r="O11" s="64">
        <v>3000</v>
      </c>
      <c r="P11" s="65">
        <f>Table224523689101112131415161718192021222423[[#This Row],[PEMBULATAN]]*O11</f>
        <v>60000</v>
      </c>
    </row>
    <row r="12" spans="1:16" ht="39" customHeight="1" x14ac:dyDescent="0.2">
      <c r="A12" s="93"/>
      <c r="B12" s="76"/>
      <c r="C12" s="90" t="s">
        <v>209</v>
      </c>
      <c r="D12" s="79" t="s">
        <v>198</v>
      </c>
      <c r="E12" s="13">
        <v>44415</v>
      </c>
      <c r="F12" s="77" t="s">
        <v>83</v>
      </c>
      <c r="G12" s="13">
        <v>44419</v>
      </c>
      <c r="H12" s="78" t="s">
        <v>84</v>
      </c>
      <c r="I12" s="15">
        <v>44</v>
      </c>
      <c r="J12" s="15">
        <v>41</v>
      </c>
      <c r="K12" s="15">
        <v>29</v>
      </c>
      <c r="L12" s="15">
        <v>5</v>
      </c>
      <c r="M12" s="84">
        <v>13.079000000000001</v>
      </c>
      <c r="N12" s="73">
        <v>13</v>
      </c>
      <c r="O12" s="64">
        <v>3000</v>
      </c>
      <c r="P12" s="65">
        <f>Table224523689101112131415161718192021222423[[#This Row],[PEMBULATAN]]*O12</f>
        <v>39000</v>
      </c>
    </row>
    <row r="13" spans="1:16" ht="39" customHeight="1" x14ac:dyDescent="0.2">
      <c r="A13" s="93"/>
      <c r="B13" s="76"/>
      <c r="C13" s="90" t="s">
        <v>210</v>
      </c>
      <c r="D13" s="79" t="s">
        <v>198</v>
      </c>
      <c r="E13" s="13">
        <v>44415</v>
      </c>
      <c r="F13" s="77" t="s">
        <v>83</v>
      </c>
      <c r="G13" s="13">
        <v>44419</v>
      </c>
      <c r="H13" s="78" t="s">
        <v>84</v>
      </c>
      <c r="I13" s="15">
        <v>99</v>
      </c>
      <c r="J13" s="15">
        <v>51</v>
      </c>
      <c r="K13" s="15">
        <v>42</v>
      </c>
      <c r="L13" s="15">
        <v>14</v>
      </c>
      <c r="M13" s="84">
        <v>53.014499999999998</v>
      </c>
      <c r="N13" s="73">
        <v>53</v>
      </c>
      <c r="O13" s="64">
        <v>3000</v>
      </c>
      <c r="P13" s="65">
        <f>Table224523689101112131415161718192021222423[[#This Row],[PEMBULATAN]]*O13</f>
        <v>159000</v>
      </c>
    </row>
    <row r="14" spans="1:16" ht="39" customHeight="1" x14ac:dyDescent="0.2">
      <c r="A14" s="93"/>
      <c r="B14" s="76"/>
      <c r="C14" s="90" t="s">
        <v>211</v>
      </c>
      <c r="D14" s="79" t="s">
        <v>198</v>
      </c>
      <c r="E14" s="13">
        <v>44415</v>
      </c>
      <c r="F14" s="77" t="s">
        <v>83</v>
      </c>
      <c r="G14" s="13">
        <v>44419</v>
      </c>
      <c r="H14" s="78" t="s">
        <v>84</v>
      </c>
      <c r="I14" s="15">
        <v>100</v>
      </c>
      <c r="J14" s="15">
        <v>59</v>
      </c>
      <c r="K14" s="15">
        <v>36</v>
      </c>
      <c r="L14" s="15">
        <v>18</v>
      </c>
      <c r="M14" s="84">
        <v>53.1</v>
      </c>
      <c r="N14" s="73">
        <v>53</v>
      </c>
      <c r="O14" s="64">
        <v>3000</v>
      </c>
      <c r="P14" s="65">
        <f>Table224523689101112131415161718192021222423[[#This Row],[PEMBULATAN]]*O14</f>
        <v>159000</v>
      </c>
    </row>
    <row r="15" spans="1:16" ht="39" customHeight="1" x14ac:dyDescent="0.2">
      <c r="A15" s="93"/>
      <c r="B15" s="76"/>
      <c r="C15" s="90" t="s">
        <v>212</v>
      </c>
      <c r="D15" s="79" t="s">
        <v>198</v>
      </c>
      <c r="E15" s="13">
        <v>44415</v>
      </c>
      <c r="F15" s="77" t="s">
        <v>83</v>
      </c>
      <c r="G15" s="13">
        <v>44419</v>
      </c>
      <c r="H15" s="78" t="s">
        <v>84</v>
      </c>
      <c r="I15" s="15">
        <v>65</v>
      </c>
      <c r="J15" s="15">
        <v>39</v>
      </c>
      <c r="K15" s="15">
        <v>23</v>
      </c>
      <c r="L15" s="15">
        <v>5</v>
      </c>
      <c r="M15" s="84">
        <v>14.57625</v>
      </c>
      <c r="N15" s="73">
        <v>15</v>
      </c>
      <c r="O15" s="64">
        <v>3000</v>
      </c>
      <c r="P15" s="65">
        <f>Table224523689101112131415161718192021222423[[#This Row],[PEMBULATAN]]*O15</f>
        <v>45000</v>
      </c>
    </row>
    <row r="16" spans="1:16" ht="39" customHeight="1" x14ac:dyDescent="0.2">
      <c r="A16" s="93"/>
      <c r="B16" s="76"/>
      <c r="C16" s="90" t="s">
        <v>213</v>
      </c>
      <c r="D16" s="79" t="s">
        <v>198</v>
      </c>
      <c r="E16" s="13">
        <v>44415</v>
      </c>
      <c r="F16" s="77" t="s">
        <v>83</v>
      </c>
      <c r="G16" s="13">
        <v>44419</v>
      </c>
      <c r="H16" s="78" t="s">
        <v>84</v>
      </c>
      <c r="I16" s="15">
        <v>67</v>
      </c>
      <c r="J16" s="15">
        <v>58</v>
      </c>
      <c r="K16" s="15">
        <v>33</v>
      </c>
      <c r="L16" s="15">
        <v>13</v>
      </c>
      <c r="M16" s="84">
        <v>32.0595</v>
      </c>
      <c r="N16" s="73">
        <v>32</v>
      </c>
      <c r="O16" s="64">
        <v>3000</v>
      </c>
      <c r="P16" s="65">
        <f>Table224523689101112131415161718192021222423[[#This Row],[PEMBULATAN]]*O16</f>
        <v>96000</v>
      </c>
    </row>
    <row r="17" spans="1:16" ht="39" customHeight="1" x14ac:dyDescent="0.2">
      <c r="A17" s="93"/>
      <c r="B17" s="76"/>
      <c r="C17" s="90" t="s">
        <v>214</v>
      </c>
      <c r="D17" s="79" t="s">
        <v>198</v>
      </c>
      <c r="E17" s="13">
        <v>44415</v>
      </c>
      <c r="F17" s="77" t="s">
        <v>83</v>
      </c>
      <c r="G17" s="13">
        <v>44419</v>
      </c>
      <c r="H17" s="78" t="s">
        <v>84</v>
      </c>
      <c r="I17" s="15">
        <v>92</v>
      </c>
      <c r="J17" s="15">
        <v>52</v>
      </c>
      <c r="K17" s="15">
        <v>25</v>
      </c>
      <c r="L17" s="15">
        <v>6</v>
      </c>
      <c r="M17" s="84">
        <v>29.9</v>
      </c>
      <c r="N17" s="73">
        <v>30</v>
      </c>
      <c r="O17" s="64">
        <v>3000</v>
      </c>
      <c r="P17" s="65">
        <f>Table224523689101112131415161718192021222423[[#This Row],[PEMBULATAN]]*O17</f>
        <v>90000</v>
      </c>
    </row>
    <row r="18" spans="1:16" ht="39" customHeight="1" x14ac:dyDescent="0.2">
      <c r="A18" s="93"/>
      <c r="B18" s="76"/>
      <c r="C18" s="90" t="s">
        <v>215</v>
      </c>
      <c r="D18" s="79" t="s">
        <v>198</v>
      </c>
      <c r="E18" s="13">
        <v>44415</v>
      </c>
      <c r="F18" s="77" t="s">
        <v>83</v>
      </c>
      <c r="G18" s="13">
        <v>44419</v>
      </c>
      <c r="H18" s="78" t="s">
        <v>84</v>
      </c>
      <c r="I18" s="15">
        <v>54</v>
      </c>
      <c r="J18" s="15">
        <v>55</v>
      </c>
      <c r="K18" s="15">
        <v>19</v>
      </c>
      <c r="L18" s="15">
        <v>10</v>
      </c>
      <c r="M18" s="84">
        <v>14.1075</v>
      </c>
      <c r="N18" s="73">
        <v>14</v>
      </c>
      <c r="O18" s="64">
        <v>3000</v>
      </c>
      <c r="P18" s="65">
        <f>Table224523689101112131415161718192021222423[[#This Row],[PEMBULATAN]]*O18</f>
        <v>42000</v>
      </c>
    </row>
    <row r="19" spans="1:16" ht="39" customHeight="1" x14ac:dyDescent="0.2">
      <c r="A19" s="93"/>
      <c r="B19" s="76"/>
      <c r="C19" s="90" t="s">
        <v>216</v>
      </c>
      <c r="D19" s="79" t="s">
        <v>198</v>
      </c>
      <c r="E19" s="13">
        <v>44415</v>
      </c>
      <c r="F19" s="77" t="s">
        <v>83</v>
      </c>
      <c r="G19" s="13">
        <v>44419</v>
      </c>
      <c r="H19" s="78" t="s">
        <v>84</v>
      </c>
      <c r="I19" s="15">
        <v>67</v>
      </c>
      <c r="J19" s="15">
        <v>61</v>
      </c>
      <c r="K19" s="15">
        <v>15</v>
      </c>
      <c r="L19" s="15">
        <v>12</v>
      </c>
      <c r="M19" s="84">
        <v>15.32625</v>
      </c>
      <c r="N19" s="73">
        <v>16</v>
      </c>
      <c r="O19" s="64">
        <v>3000</v>
      </c>
      <c r="P19" s="65">
        <f>Table224523689101112131415161718192021222423[[#This Row],[PEMBULATAN]]*O19</f>
        <v>48000</v>
      </c>
    </row>
    <row r="20" spans="1:16" ht="39" customHeight="1" x14ac:dyDescent="0.2">
      <c r="A20" s="93"/>
      <c r="B20" s="76"/>
      <c r="C20" s="90" t="s">
        <v>217</v>
      </c>
      <c r="D20" s="79" t="s">
        <v>198</v>
      </c>
      <c r="E20" s="13">
        <v>44415</v>
      </c>
      <c r="F20" s="77" t="s">
        <v>83</v>
      </c>
      <c r="G20" s="13">
        <v>44419</v>
      </c>
      <c r="H20" s="78" t="s">
        <v>84</v>
      </c>
      <c r="I20" s="15">
        <v>36</v>
      </c>
      <c r="J20" s="15">
        <v>55</v>
      </c>
      <c r="K20" s="15">
        <v>24</v>
      </c>
      <c r="L20" s="15">
        <v>8</v>
      </c>
      <c r="M20" s="84">
        <v>11.88</v>
      </c>
      <c r="N20" s="73">
        <v>12</v>
      </c>
      <c r="O20" s="64">
        <v>3000</v>
      </c>
      <c r="P20" s="65">
        <f>Table224523689101112131415161718192021222423[[#This Row],[PEMBULATAN]]*O20</f>
        <v>36000</v>
      </c>
    </row>
    <row r="21" spans="1:16" ht="39" customHeight="1" x14ac:dyDescent="0.2">
      <c r="A21" s="93"/>
      <c r="B21" s="76"/>
      <c r="C21" s="90" t="s">
        <v>218</v>
      </c>
      <c r="D21" s="79" t="s">
        <v>198</v>
      </c>
      <c r="E21" s="13">
        <v>44415</v>
      </c>
      <c r="F21" s="77" t="s">
        <v>83</v>
      </c>
      <c r="G21" s="13">
        <v>44419</v>
      </c>
      <c r="H21" s="78" t="s">
        <v>84</v>
      </c>
      <c r="I21" s="15">
        <v>45</v>
      </c>
      <c r="J21" s="15">
        <v>35</v>
      </c>
      <c r="K21" s="15">
        <v>19</v>
      </c>
      <c r="L21" s="15">
        <v>4</v>
      </c>
      <c r="M21" s="84">
        <v>7.4812500000000002</v>
      </c>
      <c r="N21" s="73">
        <v>8</v>
      </c>
      <c r="O21" s="64">
        <v>3000</v>
      </c>
      <c r="P21" s="65">
        <f>Table224523689101112131415161718192021222423[[#This Row],[PEMBULATAN]]*O21</f>
        <v>24000</v>
      </c>
    </row>
    <row r="22" spans="1:16" ht="39" customHeight="1" x14ac:dyDescent="0.2">
      <c r="A22" s="93"/>
      <c r="B22" s="76"/>
      <c r="C22" s="90" t="s">
        <v>219</v>
      </c>
      <c r="D22" s="79" t="s">
        <v>198</v>
      </c>
      <c r="E22" s="13">
        <v>44415</v>
      </c>
      <c r="F22" s="77" t="s">
        <v>83</v>
      </c>
      <c r="G22" s="13">
        <v>44419</v>
      </c>
      <c r="H22" s="78" t="s">
        <v>84</v>
      </c>
      <c r="I22" s="15">
        <v>90</v>
      </c>
      <c r="J22" s="15">
        <v>59</v>
      </c>
      <c r="K22" s="15">
        <v>36</v>
      </c>
      <c r="L22" s="15">
        <v>17</v>
      </c>
      <c r="M22" s="84">
        <v>47.79</v>
      </c>
      <c r="N22" s="73">
        <v>48</v>
      </c>
      <c r="O22" s="64">
        <v>3000</v>
      </c>
      <c r="P22" s="65">
        <f>Table224523689101112131415161718192021222423[[#This Row],[PEMBULATAN]]*O22</f>
        <v>144000</v>
      </c>
    </row>
    <row r="23" spans="1:16" ht="39" customHeight="1" x14ac:dyDescent="0.2">
      <c r="A23" s="93"/>
      <c r="B23" s="76"/>
      <c r="C23" s="90" t="s">
        <v>220</v>
      </c>
      <c r="D23" s="79" t="s">
        <v>198</v>
      </c>
      <c r="E23" s="13">
        <v>44415</v>
      </c>
      <c r="F23" s="77" t="s">
        <v>83</v>
      </c>
      <c r="G23" s="13">
        <v>44419</v>
      </c>
      <c r="H23" s="78" t="s">
        <v>84</v>
      </c>
      <c r="I23" s="15">
        <v>49</v>
      </c>
      <c r="J23" s="15">
        <v>55</v>
      </c>
      <c r="K23" s="15">
        <v>20</v>
      </c>
      <c r="L23" s="15">
        <v>6</v>
      </c>
      <c r="M23" s="84">
        <v>13.475</v>
      </c>
      <c r="N23" s="73">
        <v>14</v>
      </c>
      <c r="O23" s="64">
        <v>3000</v>
      </c>
      <c r="P23" s="65">
        <f>Table224523689101112131415161718192021222423[[#This Row],[PEMBULATAN]]*O23</f>
        <v>42000</v>
      </c>
    </row>
    <row r="24" spans="1:16" ht="39" customHeight="1" x14ac:dyDescent="0.2">
      <c r="A24" s="93"/>
      <c r="B24" s="76"/>
      <c r="C24" s="90" t="s">
        <v>221</v>
      </c>
      <c r="D24" s="79" t="s">
        <v>198</v>
      </c>
      <c r="E24" s="13">
        <v>44415</v>
      </c>
      <c r="F24" s="77" t="s">
        <v>83</v>
      </c>
      <c r="G24" s="13">
        <v>44419</v>
      </c>
      <c r="H24" s="78" t="s">
        <v>84</v>
      </c>
      <c r="I24" s="15">
        <v>26</v>
      </c>
      <c r="J24" s="15">
        <v>20</v>
      </c>
      <c r="K24" s="15">
        <v>5</v>
      </c>
      <c r="L24" s="15">
        <v>1</v>
      </c>
      <c r="M24" s="84">
        <v>0.65</v>
      </c>
      <c r="N24" s="73">
        <v>1</v>
      </c>
      <c r="O24" s="64">
        <v>3000</v>
      </c>
      <c r="P24" s="65">
        <f>Table224523689101112131415161718192021222423[[#This Row],[PEMBULATAN]]*O24</f>
        <v>3000</v>
      </c>
    </row>
    <row r="25" spans="1:16" ht="39" customHeight="1" x14ac:dyDescent="0.2">
      <c r="A25" s="93"/>
      <c r="B25" s="76"/>
      <c r="C25" s="90" t="s">
        <v>222</v>
      </c>
      <c r="D25" s="79" t="s">
        <v>198</v>
      </c>
      <c r="E25" s="13">
        <v>44415</v>
      </c>
      <c r="F25" s="77" t="s">
        <v>83</v>
      </c>
      <c r="G25" s="13">
        <v>44419</v>
      </c>
      <c r="H25" s="78" t="s">
        <v>84</v>
      </c>
      <c r="I25" s="15">
        <v>46</v>
      </c>
      <c r="J25" s="15">
        <v>39</v>
      </c>
      <c r="K25" s="15">
        <v>5</v>
      </c>
      <c r="L25" s="15">
        <v>1</v>
      </c>
      <c r="M25" s="84">
        <v>2.2425000000000002</v>
      </c>
      <c r="N25" s="73">
        <v>2</v>
      </c>
      <c r="O25" s="64">
        <v>3000</v>
      </c>
      <c r="P25" s="65">
        <f>Table224523689101112131415161718192021222423[[#This Row],[PEMBULATAN]]*O25</f>
        <v>6000</v>
      </c>
    </row>
    <row r="26" spans="1:16" ht="39" customHeight="1" x14ac:dyDescent="0.2">
      <c r="A26" s="93"/>
      <c r="B26" s="76"/>
      <c r="C26" s="90" t="s">
        <v>223</v>
      </c>
      <c r="D26" s="79" t="s">
        <v>198</v>
      </c>
      <c r="E26" s="13">
        <v>44415</v>
      </c>
      <c r="F26" s="77" t="s">
        <v>83</v>
      </c>
      <c r="G26" s="13">
        <v>44419</v>
      </c>
      <c r="H26" s="78" t="s">
        <v>84</v>
      </c>
      <c r="I26" s="15">
        <v>100</v>
      </c>
      <c r="J26" s="15">
        <v>60</v>
      </c>
      <c r="K26" s="15">
        <v>40</v>
      </c>
      <c r="L26" s="15">
        <v>19</v>
      </c>
      <c r="M26" s="84">
        <v>60</v>
      </c>
      <c r="N26" s="73">
        <v>60</v>
      </c>
      <c r="O26" s="64">
        <v>3000</v>
      </c>
      <c r="P26" s="65">
        <f>Table224523689101112131415161718192021222423[[#This Row],[PEMBULATAN]]*O26</f>
        <v>180000</v>
      </c>
    </row>
    <row r="27" spans="1:16" ht="39" customHeight="1" x14ac:dyDescent="0.2">
      <c r="A27" s="93"/>
      <c r="B27" s="76"/>
      <c r="C27" s="90" t="s">
        <v>224</v>
      </c>
      <c r="D27" s="79" t="s">
        <v>198</v>
      </c>
      <c r="E27" s="13">
        <v>44415</v>
      </c>
      <c r="F27" s="77" t="s">
        <v>83</v>
      </c>
      <c r="G27" s="13">
        <v>44419</v>
      </c>
      <c r="H27" s="78" t="s">
        <v>84</v>
      </c>
      <c r="I27" s="15">
        <v>71</v>
      </c>
      <c r="J27" s="15">
        <v>60</v>
      </c>
      <c r="K27" s="15">
        <v>10</v>
      </c>
      <c r="L27" s="15">
        <v>9</v>
      </c>
      <c r="M27" s="84">
        <v>10.65</v>
      </c>
      <c r="N27" s="73">
        <v>11</v>
      </c>
      <c r="O27" s="64">
        <v>3000</v>
      </c>
      <c r="P27" s="65">
        <f>Table224523689101112131415161718192021222423[[#This Row],[PEMBULATAN]]*O27</f>
        <v>33000</v>
      </c>
    </row>
    <row r="28" spans="1:16" ht="39" customHeight="1" x14ac:dyDescent="0.2">
      <c r="A28" s="93"/>
      <c r="B28" s="76"/>
      <c r="C28" s="90" t="s">
        <v>225</v>
      </c>
      <c r="D28" s="79" t="s">
        <v>198</v>
      </c>
      <c r="E28" s="13">
        <v>44415</v>
      </c>
      <c r="F28" s="77" t="s">
        <v>83</v>
      </c>
      <c r="G28" s="13">
        <v>44419</v>
      </c>
      <c r="H28" s="78" t="s">
        <v>84</v>
      </c>
      <c r="I28" s="15">
        <v>65</v>
      </c>
      <c r="J28" s="15">
        <v>65</v>
      </c>
      <c r="K28" s="15">
        <v>12</v>
      </c>
      <c r="L28" s="15">
        <v>8</v>
      </c>
      <c r="M28" s="84">
        <v>12.675000000000001</v>
      </c>
      <c r="N28" s="73">
        <v>13</v>
      </c>
      <c r="O28" s="64">
        <v>3000</v>
      </c>
      <c r="P28" s="65">
        <f>Table224523689101112131415161718192021222423[[#This Row],[PEMBULATAN]]*O28</f>
        <v>39000</v>
      </c>
    </row>
    <row r="29" spans="1:16" ht="39" customHeight="1" x14ac:dyDescent="0.2">
      <c r="A29" s="93"/>
      <c r="B29" s="76"/>
      <c r="C29" s="90" t="s">
        <v>226</v>
      </c>
      <c r="D29" s="79" t="s">
        <v>198</v>
      </c>
      <c r="E29" s="13">
        <v>44415</v>
      </c>
      <c r="F29" s="77" t="s">
        <v>83</v>
      </c>
      <c r="G29" s="13">
        <v>44419</v>
      </c>
      <c r="H29" s="78" t="s">
        <v>84</v>
      </c>
      <c r="I29" s="15">
        <v>55</v>
      </c>
      <c r="J29" s="15">
        <v>40</v>
      </c>
      <c r="K29" s="15">
        <v>20</v>
      </c>
      <c r="L29" s="15">
        <v>5</v>
      </c>
      <c r="M29" s="84">
        <v>11</v>
      </c>
      <c r="N29" s="73">
        <v>11</v>
      </c>
      <c r="O29" s="64">
        <v>3000</v>
      </c>
      <c r="P29" s="65">
        <f>Table224523689101112131415161718192021222423[[#This Row],[PEMBULATAN]]*O29</f>
        <v>33000</v>
      </c>
    </row>
    <row r="30" spans="1:16" ht="39" customHeight="1" x14ac:dyDescent="0.2">
      <c r="A30" s="93"/>
      <c r="B30" s="76"/>
      <c r="C30" s="90" t="s">
        <v>227</v>
      </c>
      <c r="D30" s="79" t="s">
        <v>198</v>
      </c>
      <c r="E30" s="13">
        <v>44415</v>
      </c>
      <c r="F30" s="77" t="s">
        <v>83</v>
      </c>
      <c r="G30" s="13">
        <v>44419</v>
      </c>
      <c r="H30" s="78" t="s">
        <v>84</v>
      </c>
      <c r="I30" s="15">
        <v>100</v>
      </c>
      <c r="J30" s="15">
        <v>60</v>
      </c>
      <c r="K30" s="15">
        <v>24</v>
      </c>
      <c r="L30" s="15">
        <v>13</v>
      </c>
      <c r="M30" s="84">
        <v>36</v>
      </c>
      <c r="N30" s="73">
        <v>36</v>
      </c>
      <c r="O30" s="64">
        <v>3000</v>
      </c>
      <c r="P30" s="65">
        <f>Table224523689101112131415161718192021222423[[#This Row],[PEMBULATAN]]*O30</f>
        <v>108000</v>
      </c>
    </row>
    <row r="31" spans="1:16" ht="39" customHeight="1" x14ac:dyDescent="0.2">
      <c r="A31" s="93"/>
      <c r="B31" s="76"/>
      <c r="C31" s="90" t="s">
        <v>228</v>
      </c>
      <c r="D31" s="79" t="s">
        <v>198</v>
      </c>
      <c r="E31" s="13">
        <v>44415</v>
      </c>
      <c r="F31" s="77" t="s">
        <v>83</v>
      </c>
      <c r="G31" s="13">
        <v>44419</v>
      </c>
      <c r="H31" s="78" t="s">
        <v>84</v>
      </c>
      <c r="I31" s="15">
        <v>71</v>
      </c>
      <c r="J31" s="15">
        <v>60</v>
      </c>
      <c r="K31" s="15">
        <v>22</v>
      </c>
      <c r="L31" s="15">
        <v>16</v>
      </c>
      <c r="M31" s="84">
        <v>23.43</v>
      </c>
      <c r="N31" s="73">
        <v>24</v>
      </c>
      <c r="O31" s="64">
        <v>3000</v>
      </c>
      <c r="P31" s="65">
        <f>Table224523689101112131415161718192021222423[[#This Row],[PEMBULATAN]]*O31</f>
        <v>72000</v>
      </c>
    </row>
    <row r="32" spans="1:16" ht="39" customHeight="1" x14ac:dyDescent="0.2">
      <c r="A32" s="93"/>
      <c r="B32" s="76"/>
      <c r="C32" s="90" t="s">
        <v>229</v>
      </c>
      <c r="D32" s="79" t="s">
        <v>198</v>
      </c>
      <c r="E32" s="13">
        <v>44415</v>
      </c>
      <c r="F32" s="77" t="s">
        <v>83</v>
      </c>
      <c r="G32" s="13">
        <v>44419</v>
      </c>
      <c r="H32" s="78" t="s">
        <v>84</v>
      </c>
      <c r="I32" s="15">
        <v>73</v>
      </c>
      <c r="J32" s="15">
        <v>58</v>
      </c>
      <c r="K32" s="15">
        <v>23</v>
      </c>
      <c r="L32" s="15">
        <v>9</v>
      </c>
      <c r="M32" s="84">
        <v>24.345500000000001</v>
      </c>
      <c r="N32" s="73">
        <v>25</v>
      </c>
      <c r="O32" s="64">
        <v>3000</v>
      </c>
      <c r="P32" s="65">
        <f>Table224523689101112131415161718192021222423[[#This Row],[PEMBULATAN]]*O32</f>
        <v>75000</v>
      </c>
    </row>
    <row r="33" spans="1:16" ht="39" customHeight="1" x14ac:dyDescent="0.2">
      <c r="A33" s="93"/>
      <c r="B33" s="76"/>
      <c r="C33" s="90" t="s">
        <v>230</v>
      </c>
      <c r="D33" s="79" t="s">
        <v>198</v>
      </c>
      <c r="E33" s="13">
        <v>44415</v>
      </c>
      <c r="F33" s="77" t="s">
        <v>83</v>
      </c>
      <c r="G33" s="13">
        <v>44419</v>
      </c>
      <c r="H33" s="78" t="s">
        <v>84</v>
      </c>
      <c r="I33" s="15">
        <v>79</v>
      </c>
      <c r="J33" s="15">
        <v>46</v>
      </c>
      <c r="K33" s="15">
        <v>24</v>
      </c>
      <c r="L33" s="15">
        <v>10</v>
      </c>
      <c r="M33" s="84">
        <v>21.803999999999998</v>
      </c>
      <c r="N33" s="73">
        <v>22</v>
      </c>
      <c r="O33" s="64">
        <v>3000</v>
      </c>
      <c r="P33" s="65">
        <f>Table224523689101112131415161718192021222423[[#This Row],[PEMBULATAN]]*O33</f>
        <v>66000</v>
      </c>
    </row>
    <row r="34" spans="1:16" ht="39" customHeight="1" x14ac:dyDescent="0.2">
      <c r="A34" s="93"/>
      <c r="B34" s="76"/>
      <c r="C34" s="90" t="s">
        <v>231</v>
      </c>
      <c r="D34" s="79" t="s">
        <v>198</v>
      </c>
      <c r="E34" s="13">
        <v>44415</v>
      </c>
      <c r="F34" s="77" t="s">
        <v>83</v>
      </c>
      <c r="G34" s="13">
        <v>44419</v>
      </c>
      <c r="H34" s="78" t="s">
        <v>84</v>
      </c>
      <c r="I34" s="15">
        <v>70</v>
      </c>
      <c r="J34" s="15">
        <v>46</v>
      </c>
      <c r="K34" s="15">
        <v>33</v>
      </c>
      <c r="L34" s="15">
        <v>9</v>
      </c>
      <c r="M34" s="84">
        <v>26.565000000000001</v>
      </c>
      <c r="N34" s="73">
        <v>27</v>
      </c>
      <c r="O34" s="64">
        <v>3000</v>
      </c>
      <c r="P34" s="65">
        <f>Table224523689101112131415161718192021222423[[#This Row],[PEMBULATAN]]*O34</f>
        <v>81000</v>
      </c>
    </row>
    <row r="35" spans="1:16" ht="39" customHeight="1" x14ac:dyDescent="0.2">
      <c r="A35" s="93"/>
      <c r="B35" s="76"/>
      <c r="C35" s="90" t="s">
        <v>232</v>
      </c>
      <c r="D35" s="79" t="s">
        <v>198</v>
      </c>
      <c r="E35" s="13">
        <v>44415</v>
      </c>
      <c r="F35" s="77" t="s">
        <v>83</v>
      </c>
      <c r="G35" s="13">
        <v>44419</v>
      </c>
      <c r="H35" s="78" t="s">
        <v>84</v>
      </c>
      <c r="I35" s="15">
        <v>54</v>
      </c>
      <c r="J35" s="15">
        <v>40</v>
      </c>
      <c r="K35" s="15">
        <v>17</v>
      </c>
      <c r="L35" s="15">
        <v>3</v>
      </c>
      <c r="M35" s="84">
        <v>9.18</v>
      </c>
      <c r="N35" s="73">
        <v>9</v>
      </c>
      <c r="O35" s="64">
        <v>3000</v>
      </c>
      <c r="P35" s="65">
        <f>Table224523689101112131415161718192021222423[[#This Row],[PEMBULATAN]]*O35</f>
        <v>27000</v>
      </c>
    </row>
    <row r="36" spans="1:16" ht="39" customHeight="1" x14ac:dyDescent="0.2">
      <c r="A36" s="93"/>
      <c r="B36" s="76"/>
      <c r="C36" s="90" t="s">
        <v>233</v>
      </c>
      <c r="D36" s="79" t="s">
        <v>198</v>
      </c>
      <c r="E36" s="13">
        <v>44415</v>
      </c>
      <c r="F36" s="77" t="s">
        <v>83</v>
      </c>
      <c r="G36" s="13">
        <v>44419</v>
      </c>
      <c r="H36" s="78" t="s">
        <v>84</v>
      </c>
      <c r="I36" s="15">
        <v>64</v>
      </c>
      <c r="J36" s="15">
        <v>56</v>
      </c>
      <c r="K36" s="15">
        <v>20</v>
      </c>
      <c r="L36" s="15">
        <v>6</v>
      </c>
      <c r="M36" s="84">
        <v>17.920000000000002</v>
      </c>
      <c r="N36" s="73">
        <v>18</v>
      </c>
      <c r="O36" s="64">
        <v>3000</v>
      </c>
      <c r="P36" s="65">
        <f>Table224523689101112131415161718192021222423[[#This Row],[PEMBULATAN]]*O36</f>
        <v>54000</v>
      </c>
    </row>
    <row r="37" spans="1:16" ht="39" customHeight="1" x14ac:dyDescent="0.2">
      <c r="A37" s="93"/>
      <c r="B37" s="76"/>
      <c r="C37" s="90" t="s">
        <v>234</v>
      </c>
      <c r="D37" s="79" t="s">
        <v>198</v>
      </c>
      <c r="E37" s="13">
        <v>44415</v>
      </c>
      <c r="F37" s="77" t="s">
        <v>83</v>
      </c>
      <c r="G37" s="13">
        <v>44419</v>
      </c>
      <c r="H37" s="78" t="s">
        <v>84</v>
      </c>
      <c r="I37" s="15">
        <v>33</v>
      </c>
      <c r="J37" s="15">
        <v>34</v>
      </c>
      <c r="K37" s="15">
        <v>11</v>
      </c>
      <c r="L37" s="15">
        <v>2</v>
      </c>
      <c r="M37" s="84">
        <v>3.0855000000000001</v>
      </c>
      <c r="N37" s="73">
        <v>3</v>
      </c>
      <c r="O37" s="64">
        <v>3000</v>
      </c>
      <c r="P37" s="65">
        <f>Table224523689101112131415161718192021222423[[#This Row],[PEMBULATAN]]*O37</f>
        <v>9000</v>
      </c>
    </row>
    <row r="38" spans="1:16" ht="39" customHeight="1" x14ac:dyDescent="0.2">
      <c r="A38" s="93"/>
      <c r="B38" s="76"/>
      <c r="C38" s="90" t="s">
        <v>235</v>
      </c>
      <c r="D38" s="79" t="s">
        <v>198</v>
      </c>
      <c r="E38" s="13">
        <v>44415</v>
      </c>
      <c r="F38" s="77" t="s">
        <v>83</v>
      </c>
      <c r="G38" s="13">
        <v>44419</v>
      </c>
      <c r="H38" s="78" t="s">
        <v>84</v>
      </c>
      <c r="I38" s="15">
        <v>56</v>
      </c>
      <c r="J38" s="15">
        <v>39</v>
      </c>
      <c r="K38" s="15">
        <v>18</v>
      </c>
      <c r="L38" s="15">
        <v>8</v>
      </c>
      <c r="M38" s="84">
        <v>9.8279999999999994</v>
      </c>
      <c r="N38" s="73">
        <v>10</v>
      </c>
      <c r="O38" s="64">
        <v>3000</v>
      </c>
      <c r="P38" s="65">
        <f>Table224523689101112131415161718192021222423[[#This Row],[PEMBULATAN]]*O38</f>
        <v>30000</v>
      </c>
    </row>
    <row r="39" spans="1:16" ht="39" customHeight="1" x14ac:dyDescent="0.2">
      <c r="A39" s="93"/>
      <c r="B39" s="76"/>
      <c r="C39" s="90" t="s">
        <v>236</v>
      </c>
      <c r="D39" s="79" t="s">
        <v>198</v>
      </c>
      <c r="E39" s="13">
        <v>44415</v>
      </c>
      <c r="F39" s="77" t="s">
        <v>83</v>
      </c>
      <c r="G39" s="13">
        <v>44419</v>
      </c>
      <c r="H39" s="78" t="s">
        <v>84</v>
      </c>
      <c r="I39" s="15">
        <v>67</v>
      </c>
      <c r="J39" s="15">
        <v>60</v>
      </c>
      <c r="K39" s="15">
        <v>20</v>
      </c>
      <c r="L39" s="15">
        <v>9</v>
      </c>
      <c r="M39" s="84">
        <v>20.100000000000001</v>
      </c>
      <c r="N39" s="73">
        <v>20</v>
      </c>
      <c r="O39" s="64">
        <v>3000</v>
      </c>
      <c r="P39" s="65">
        <f>Table224523689101112131415161718192021222423[[#This Row],[PEMBULATAN]]*O39</f>
        <v>60000</v>
      </c>
    </row>
    <row r="40" spans="1:16" ht="39" customHeight="1" x14ac:dyDescent="0.2">
      <c r="A40" s="93"/>
      <c r="B40" s="76"/>
      <c r="C40" s="90" t="s">
        <v>237</v>
      </c>
      <c r="D40" s="79" t="s">
        <v>198</v>
      </c>
      <c r="E40" s="13">
        <v>44415</v>
      </c>
      <c r="F40" s="77" t="s">
        <v>83</v>
      </c>
      <c r="G40" s="13">
        <v>44419</v>
      </c>
      <c r="H40" s="78" t="s">
        <v>84</v>
      </c>
      <c r="I40" s="15">
        <v>50</v>
      </c>
      <c r="J40" s="15">
        <v>40</v>
      </c>
      <c r="K40" s="15">
        <v>12</v>
      </c>
      <c r="L40" s="15">
        <v>3</v>
      </c>
      <c r="M40" s="84">
        <v>6</v>
      </c>
      <c r="N40" s="73">
        <v>6</v>
      </c>
      <c r="O40" s="64">
        <v>3000</v>
      </c>
      <c r="P40" s="65">
        <f>Table224523689101112131415161718192021222423[[#This Row],[PEMBULATAN]]*O40</f>
        <v>18000</v>
      </c>
    </row>
    <row r="41" spans="1:16" ht="39" customHeight="1" x14ac:dyDescent="0.2">
      <c r="A41" s="93"/>
      <c r="B41" s="76"/>
      <c r="C41" s="90" t="s">
        <v>238</v>
      </c>
      <c r="D41" s="79" t="s">
        <v>198</v>
      </c>
      <c r="E41" s="13">
        <v>44415</v>
      </c>
      <c r="F41" s="77" t="s">
        <v>83</v>
      </c>
      <c r="G41" s="13">
        <v>44419</v>
      </c>
      <c r="H41" s="78" t="s">
        <v>84</v>
      </c>
      <c r="I41" s="15">
        <v>60</v>
      </c>
      <c r="J41" s="15">
        <v>60</v>
      </c>
      <c r="K41" s="15">
        <v>30</v>
      </c>
      <c r="L41" s="15">
        <v>11</v>
      </c>
      <c r="M41" s="84">
        <v>27</v>
      </c>
      <c r="N41" s="73">
        <v>27</v>
      </c>
      <c r="O41" s="64">
        <v>3000</v>
      </c>
      <c r="P41" s="65">
        <f>Table224523689101112131415161718192021222423[[#This Row],[PEMBULATAN]]*O41</f>
        <v>81000</v>
      </c>
    </row>
    <row r="42" spans="1:16" ht="39" customHeight="1" x14ac:dyDescent="0.2">
      <c r="A42" s="93"/>
      <c r="B42" s="76"/>
      <c r="C42" s="90" t="s">
        <v>239</v>
      </c>
      <c r="D42" s="79" t="s">
        <v>198</v>
      </c>
      <c r="E42" s="13">
        <v>44415</v>
      </c>
      <c r="F42" s="77" t="s">
        <v>83</v>
      </c>
      <c r="G42" s="13">
        <v>44419</v>
      </c>
      <c r="H42" s="78" t="s">
        <v>84</v>
      </c>
      <c r="I42" s="15">
        <v>90</v>
      </c>
      <c r="J42" s="15">
        <v>57</v>
      </c>
      <c r="K42" s="15">
        <v>37</v>
      </c>
      <c r="L42" s="15">
        <v>21</v>
      </c>
      <c r="M42" s="84">
        <v>47.452500000000001</v>
      </c>
      <c r="N42" s="73">
        <v>48</v>
      </c>
      <c r="O42" s="64">
        <v>3000</v>
      </c>
      <c r="P42" s="65">
        <f>Table224523689101112131415161718192021222423[[#This Row],[PEMBULATAN]]*O42</f>
        <v>144000</v>
      </c>
    </row>
    <row r="43" spans="1:16" ht="39" customHeight="1" x14ac:dyDescent="0.2">
      <c r="A43" s="93"/>
      <c r="B43" s="76"/>
      <c r="C43" s="90" t="s">
        <v>240</v>
      </c>
      <c r="D43" s="79" t="s">
        <v>198</v>
      </c>
      <c r="E43" s="13">
        <v>44415</v>
      </c>
      <c r="F43" s="77" t="s">
        <v>83</v>
      </c>
      <c r="G43" s="13">
        <v>44419</v>
      </c>
      <c r="H43" s="78" t="s">
        <v>84</v>
      </c>
      <c r="I43" s="15">
        <v>56</v>
      </c>
      <c r="J43" s="15">
        <v>40</v>
      </c>
      <c r="K43" s="15">
        <v>12</v>
      </c>
      <c r="L43" s="15">
        <v>2</v>
      </c>
      <c r="M43" s="84">
        <v>6.72</v>
      </c>
      <c r="N43" s="73">
        <v>7</v>
      </c>
      <c r="O43" s="64">
        <v>3000</v>
      </c>
      <c r="P43" s="65">
        <f>Table224523689101112131415161718192021222423[[#This Row],[PEMBULATAN]]*O43</f>
        <v>21000</v>
      </c>
    </row>
    <row r="44" spans="1:16" ht="39" customHeight="1" x14ac:dyDescent="0.2">
      <c r="A44" s="93"/>
      <c r="B44" s="76"/>
      <c r="C44" s="90" t="s">
        <v>241</v>
      </c>
      <c r="D44" s="79" t="s">
        <v>198</v>
      </c>
      <c r="E44" s="13">
        <v>44415</v>
      </c>
      <c r="F44" s="77" t="s">
        <v>83</v>
      </c>
      <c r="G44" s="13">
        <v>44419</v>
      </c>
      <c r="H44" s="78" t="s">
        <v>84</v>
      </c>
      <c r="I44" s="15">
        <v>80</v>
      </c>
      <c r="J44" s="15">
        <v>70</v>
      </c>
      <c r="K44" s="15">
        <v>18</v>
      </c>
      <c r="L44" s="15">
        <v>6</v>
      </c>
      <c r="M44" s="84">
        <v>25.2</v>
      </c>
      <c r="N44" s="73">
        <v>25</v>
      </c>
      <c r="O44" s="64">
        <v>3000</v>
      </c>
      <c r="P44" s="65">
        <f>Table224523689101112131415161718192021222423[[#This Row],[PEMBULATAN]]*O44</f>
        <v>75000</v>
      </c>
    </row>
    <row r="45" spans="1:16" ht="39" customHeight="1" x14ac:dyDescent="0.2">
      <c r="A45" s="93"/>
      <c r="B45" s="76"/>
      <c r="C45" s="90" t="s">
        <v>242</v>
      </c>
      <c r="D45" s="79" t="s">
        <v>198</v>
      </c>
      <c r="E45" s="13">
        <v>44415</v>
      </c>
      <c r="F45" s="77" t="s">
        <v>83</v>
      </c>
      <c r="G45" s="13">
        <v>44419</v>
      </c>
      <c r="H45" s="78" t="s">
        <v>84</v>
      </c>
      <c r="I45" s="15">
        <v>60</v>
      </c>
      <c r="J45" s="15">
        <v>60</v>
      </c>
      <c r="K45" s="15">
        <v>30</v>
      </c>
      <c r="L45" s="15">
        <v>10</v>
      </c>
      <c r="M45" s="84">
        <v>27</v>
      </c>
      <c r="N45" s="73">
        <v>27</v>
      </c>
      <c r="O45" s="64">
        <v>3000</v>
      </c>
      <c r="P45" s="65">
        <f>Table224523689101112131415161718192021222423[[#This Row],[PEMBULATAN]]*O45</f>
        <v>81000</v>
      </c>
    </row>
    <row r="46" spans="1:16" ht="39" customHeight="1" x14ac:dyDescent="0.2">
      <c r="A46" s="93"/>
      <c r="B46" s="76"/>
      <c r="C46" s="90" t="s">
        <v>243</v>
      </c>
      <c r="D46" s="79" t="s">
        <v>198</v>
      </c>
      <c r="E46" s="13">
        <v>44415</v>
      </c>
      <c r="F46" s="77" t="s">
        <v>83</v>
      </c>
      <c r="G46" s="13">
        <v>44419</v>
      </c>
      <c r="H46" s="78" t="s">
        <v>84</v>
      </c>
      <c r="I46" s="15">
        <v>80</v>
      </c>
      <c r="J46" s="15">
        <v>60</v>
      </c>
      <c r="K46" s="15">
        <v>20</v>
      </c>
      <c r="L46" s="15">
        <v>7</v>
      </c>
      <c r="M46" s="84">
        <v>24</v>
      </c>
      <c r="N46" s="73">
        <v>24</v>
      </c>
      <c r="O46" s="64">
        <v>3000</v>
      </c>
      <c r="P46" s="65">
        <f>Table224523689101112131415161718192021222423[[#This Row],[PEMBULATAN]]*O46</f>
        <v>72000</v>
      </c>
    </row>
    <row r="47" spans="1:16" ht="39" customHeight="1" x14ac:dyDescent="0.2">
      <c r="A47" s="93"/>
      <c r="B47" s="76"/>
      <c r="C47" s="90" t="s">
        <v>244</v>
      </c>
      <c r="D47" s="79" t="s">
        <v>198</v>
      </c>
      <c r="E47" s="13">
        <v>44415</v>
      </c>
      <c r="F47" s="77" t="s">
        <v>83</v>
      </c>
      <c r="G47" s="13">
        <v>44419</v>
      </c>
      <c r="H47" s="78" t="s">
        <v>84</v>
      </c>
      <c r="I47" s="15">
        <v>80</v>
      </c>
      <c r="J47" s="15">
        <v>64</v>
      </c>
      <c r="K47" s="15">
        <v>25</v>
      </c>
      <c r="L47" s="15">
        <v>10</v>
      </c>
      <c r="M47" s="84">
        <v>32</v>
      </c>
      <c r="N47" s="73">
        <v>32</v>
      </c>
      <c r="O47" s="64">
        <v>3000</v>
      </c>
      <c r="P47" s="65">
        <f>Table224523689101112131415161718192021222423[[#This Row],[PEMBULATAN]]*O47</f>
        <v>96000</v>
      </c>
    </row>
    <row r="48" spans="1:16" ht="39" customHeight="1" x14ac:dyDescent="0.2">
      <c r="A48" s="93"/>
      <c r="B48" s="76"/>
      <c r="C48" s="90" t="s">
        <v>245</v>
      </c>
      <c r="D48" s="79" t="s">
        <v>198</v>
      </c>
      <c r="E48" s="13">
        <v>44415</v>
      </c>
      <c r="F48" s="77" t="s">
        <v>83</v>
      </c>
      <c r="G48" s="13">
        <v>44419</v>
      </c>
      <c r="H48" s="78" t="s">
        <v>84</v>
      </c>
      <c r="I48" s="15">
        <v>65</v>
      </c>
      <c r="J48" s="15">
        <v>56</v>
      </c>
      <c r="K48" s="15">
        <v>24</v>
      </c>
      <c r="L48" s="15">
        <v>12</v>
      </c>
      <c r="M48" s="84">
        <v>21.84</v>
      </c>
      <c r="N48" s="73">
        <v>22</v>
      </c>
      <c r="O48" s="64">
        <v>3000</v>
      </c>
      <c r="P48" s="65">
        <f>Table224523689101112131415161718192021222423[[#This Row],[PEMBULATAN]]*O48</f>
        <v>66000</v>
      </c>
    </row>
    <row r="49" spans="1:16" ht="39" customHeight="1" x14ac:dyDescent="0.2">
      <c r="A49" s="93"/>
      <c r="B49" s="76"/>
      <c r="C49" s="90" t="s">
        <v>246</v>
      </c>
      <c r="D49" s="79" t="s">
        <v>198</v>
      </c>
      <c r="E49" s="13">
        <v>44415</v>
      </c>
      <c r="F49" s="77" t="s">
        <v>83</v>
      </c>
      <c r="G49" s="13">
        <v>44419</v>
      </c>
      <c r="H49" s="78" t="s">
        <v>84</v>
      </c>
      <c r="I49" s="15">
        <v>74</v>
      </c>
      <c r="J49" s="15">
        <v>64</v>
      </c>
      <c r="K49" s="15">
        <v>23</v>
      </c>
      <c r="L49" s="15">
        <v>8</v>
      </c>
      <c r="M49" s="84">
        <v>27.231999999999999</v>
      </c>
      <c r="N49" s="73">
        <v>27</v>
      </c>
      <c r="O49" s="64">
        <v>3000</v>
      </c>
      <c r="P49" s="65">
        <f>Table224523689101112131415161718192021222423[[#This Row],[PEMBULATAN]]*O49</f>
        <v>81000</v>
      </c>
    </row>
    <row r="50" spans="1:16" ht="39" customHeight="1" x14ac:dyDescent="0.2">
      <c r="A50" s="93"/>
      <c r="B50" s="76"/>
      <c r="C50" s="90" t="s">
        <v>247</v>
      </c>
      <c r="D50" s="79" t="s">
        <v>198</v>
      </c>
      <c r="E50" s="13">
        <v>44415</v>
      </c>
      <c r="F50" s="77" t="s">
        <v>83</v>
      </c>
      <c r="G50" s="13">
        <v>44419</v>
      </c>
      <c r="H50" s="78" t="s">
        <v>84</v>
      </c>
      <c r="I50" s="15">
        <v>63</v>
      </c>
      <c r="J50" s="15">
        <v>72</v>
      </c>
      <c r="K50" s="15">
        <v>21</v>
      </c>
      <c r="L50" s="15">
        <v>12</v>
      </c>
      <c r="M50" s="84">
        <v>23.814</v>
      </c>
      <c r="N50" s="73">
        <v>24</v>
      </c>
      <c r="O50" s="64">
        <v>3000</v>
      </c>
      <c r="P50" s="65">
        <f>Table224523689101112131415161718192021222423[[#This Row],[PEMBULATAN]]*O50</f>
        <v>72000</v>
      </c>
    </row>
    <row r="51" spans="1:16" ht="39" customHeight="1" x14ac:dyDescent="0.2">
      <c r="A51" s="93"/>
      <c r="B51" s="76"/>
      <c r="C51" s="90" t="s">
        <v>248</v>
      </c>
      <c r="D51" s="79" t="s">
        <v>198</v>
      </c>
      <c r="E51" s="13">
        <v>44415</v>
      </c>
      <c r="F51" s="77" t="s">
        <v>83</v>
      </c>
      <c r="G51" s="13">
        <v>44419</v>
      </c>
      <c r="H51" s="78" t="s">
        <v>84</v>
      </c>
      <c r="I51" s="15">
        <v>90</v>
      </c>
      <c r="J51" s="15">
        <v>60</v>
      </c>
      <c r="K51" s="15">
        <v>33</v>
      </c>
      <c r="L51" s="15">
        <v>23</v>
      </c>
      <c r="M51" s="84">
        <v>44.55</v>
      </c>
      <c r="N51" s="73">
        <v>45</v>
      </c>
      <c r="O51" s="64">
        <v>3000</v>
      </c>
      <c r="P51" s="65">
        <f>Table224523689101112131415161718192021222423[[#This Row],[PEMBULATAN]]*O51</f>
        <v>135000</v>
      </c>
    </row>
    <row r="52" spans="1:16" ht="39" customHeight="1" x14ac:dyDescent="0.2">
      <c r="A52" s="93"/>
      <c r="B52" s="76"/>
      <c r="C52" s="90" t="s">
        <v>249</v>
      </c>
      <c r="D52" s="79" t="s">
        <v>198</v>
      </c>
      <c r="E52" s="13">
        <v>44415</v>
      </c>
      <c r="F52" s="77" t="s">
        <v>83</v>
      </c>
      <c r="G52" s="13">
        <v>44419</v>
      </c>
      <c r="H52" s="78" t="s">
        <v>84</v>
      </c>
      <c r="I52" s="15">
        <v>80</v>
      </c>
      <c r="J52" s="15">
        <v>60</v>
      </c>
      <c r="K52" s="15">
        <v>21</v>
      </c>
      <c r="L52" s="15">
        <v>10</v>
      </c>
      <c r="M52" s="84">
        <v>25.2</v>
      </c>
      <c r="N52" s="73">
        <v>25</v>
      </c>
      <c r="O52" s="64">
        <v>3000</v>
      </c>
      <c r="P52" s="65">
        <f>Table224523689101112131415161718192021222423[[#This Row],[PEMBULATAN]]*O52</f>
        <v>75000</v>
      </c>
    </row>
    <row r="53" spans="1:16" ht="39" customHeight="1" x14ac:dyDescent="0.2">
      <c r="A53" s="93"/>
      <c r="B53" s="76"/>
      <c r="C53" s="90" t="s">
        <v>250</v>
      </c>
      <c r="D53" s="79" t="s">
        <v>198</v>
      </c>
      <c r="E53" s="13">
        <v>44415</v>
      </c>
      <c r="F53" s="77" t="s">
        <v>83</v>
      </c>
      <c r="G53" s="13">
        <v>44419</v>
      </c>
      <c r="H53" s="78" t="s">
        <v>84</v>
      </c>
      <c r="I53" s="15">
        <v>90</v>
      </c>
      <c r="J53" s="15">
        <v>50</v>
      </c>
      <c r="K53" s="15">
        <v>40</v>
      </c>
      <c r="L53" s="15">
        <v>17</v>
      </c>
      <c r="M53" s="84">
        <v>45</v>
      </c>
      <c r="N53" s="73">
        <v>45</v>
      </c>
      <c r="O53" s="64">
        <v>3000</v>
      </c>
      <c r="P53" s="65">
        <f>Table224523689101112131415161718192021222423[[#This Row],[PEMBULATAN]]*O53</f>
        <v>135000</v>
      </c>
    </row>
    <row r="54" spans="1:16" ht="39" customHeight="1" x14ac:dyDescent="0.2">
      <c r="A54" s="93"/>
      <c r="B54" s="76"/>
      <c r="C54" s="90" t="s">
        <v>251</v>
      </c>
      <c r="D54" s="79" t="s">
        <v>198</v>
      </c>
      <c r="E54" s="13">
        <v>44415</v>
      </c>
      <c r="F54" s="77" t="s">
        <v>83</v>
      </c>
      <c r="G54" s="13">
        <v>44419</v>
      </c>
      <c r="H54" s="78" t="s">
        <v>84</v>
      </c>
      <c r="I54" s="15">
        <v>80</v>
      </c>
      <c r="J54" s="15">
        <v>60</v>
      </c>
      <c r="K54" s="15">
        <v>30</v>
      </c>
      <c r="L54" s="15">
        <v>19</v>
      </c>
      <c r="M54" s="84">
        <v>36</v>
      </c>
      <c r="N54" s="73">
        <v>36</v>
      </c>
      <c r="O54" s="64">
        <v>3000</v>
      </c>
      <c r="P54" s="65">
        <f>Table224523689101112131415161718192021222423[[#This Row],[PEMBULATAN]]*O54</f>
        <v>108000</v>
      </c>
    </row>
    <row r="55" spans="1:16" ht="39" customHeight="1" x14ac:dyDescent="0.2">
      <c r="A55" s="93"/>
      <c r="B55" s="76"/>
      <c r="C55" s="90" t="s">
        <v>252</v>
      </c>
      <c r="D55" s="79" t="s">
        <v>198</v>
      </c>
      <c r="E55" s="13">
        <v>44415</v>
      </c>
      <c r="F55" s="77" t="s">
        <v>83</v>
      </c>
      <c r="G55" s="13">
        <v>44419</v>
      </c>
      <c r="H55" s="78" t="s">
        <v>84</v>
      </c>
      <c r="I55" s="15">
        <v>100</v>
      </c>
      <c r="J55" s="15">
        <v>61</v>
      </c>
      <c r="K55" s="15">
        <v>40</v>
      </c>
      <c r="L55" s="15">
        <v>18</v>
      </c>
      <c r="M55" s="84">
        <v>61</v>
      </c>
      <c r="N55" s="73">
        <v>61</v>
      </c>
      <c r="O55" s="64">
        <v>3000</v>
      </c>
      <c r="P55" s="65">
        <f>Table224523689101112131415161718192021222423[[#This Row],[PEMBULATAN]]*O55</f>
        <v>183000</v>
      </c>
    </row>
    <row r="56" spans="1:16" ht="39" customHeight="1" x14ac:dyDescent="0.2">
      <c r="A56" s="93"/>
      <c r="B56" s="76"/>
      <c r="C56" s="90" t="s">
        <v>253</v>
      </c>
      <c r="D56" s="79" t="s">
        <v>198</v>
      </c>
      <c r="E56" s="13">
        <v>44415</v>
      </c>
      <c r="F56" s="77" t="s">
        <v>83</v>
      </c>
      <c r="G56" s="13">
        <v>44419</v>
      </c>
      <c r="H56" s="78" t="s">
        <v>84</v>
      </c>
      <c r="I56" s="15">
        <v>95</v>
      </c>
      <c r="J56" s="15">
        <v>60</v>
      </c>
      <c r="K56" s="15">
        <v>41</v>
      </c>
      <c r="L56" s="15">
        <v>19</v>
      </c>
      <c r="M56" s="84">
        <v>58.424999999999997</v>
      </c>
      <c r="N56" s="73">
        <v>59</v>
      </c>
      <c r="O56" s="64">
        <v>3000</v>
      </c>
      <c r="P56" s="65">
        <f>Table224523689101112131415161718192021222423[[#This Row],[PEMBULATAN]]*O56</f>
        <v>177000</v>
      </c>
    </row>
    <row r="57" spans="1:16" ht="39" customHeight="1" x14ac:dyDescent="0.2">
      <c r="A57" s="93"/>
      <c r="B57" s="76"/>
      <c r="C57" s="90" t="s">
        <v>254</v>
      </c>
      <c r="D57" s="79" t="s">
        <v>198</v>
      </c>
      <c r="E57" s="13">
        <v>44415</v>
      </c>
      <c r="F57" s="77" t="s">
        <v>83</v>
      </c>
      <c r="G57" s="13">
        <v>44419</v>
      </c>
      <c r="H57" s="78" t="s">
        <v>84</v>
      </c>
      <c r="I57" s="15">
        <v>100</v>
      </c>
      <c r="J57" s="15">
        <v>52</v>
      </c>
      <c r="K57" s="15">
        <v>36</v>
      </c>
      <c r="L57" s="15">
        <v>19</v>
      </c>
      <c r="M57" s="84">
        <v>46.8</v>
      </c>
      <c r="N57" s="73">
        <v>47</v>
      </c>
      <c r="O57" s="64">
        <v>3000</v>
      </c>
      <c r="P57" s="65">
        <f>Table224523689101112131415161718192021222423[[#This Row],[PEMBULATAN]]*O57</f>
        <v>141000</v>
      </c>
    </row>
    <row r="58" spans="1:16" ht="39" customHeight="1" x14ac:dyDescent="0.2">
      <c r="A58" s="93"/>
      <c r="B58" s="76"/>
      <c r="C58" s="90" t="s">
        <v>255</v>
      </c>
      <c r="D58" s="79" t="s">
        <v>198</v>
      </c>
      <c r="E58" s="13">
        <v>44415</v>
      </c>
      <c r="F58" s="77" t="s">
        <v>83</v>
      </c>
      <c r="G58" s="13">
        <v>44419</v>
      </c>
      <c r="H58" s="78" t="s">
        <v>84</v>
      </c>
      <c r="I58" s="15">
        <v>70</v>
      </c>
      <c r="J58" s="15">
        <v>55</v>
      </c>
      <c r="K58" s="15">
        <v>24</v>
      </c>
      <c r="L58" s="15">
        <v>8</v>
      </c>
      <c r="M58" s="84">
        <v>23.1</v>
      </c>
      <c r="N58" s="73">
        <v>23</v>
      </c>
      <c r="O58" s="64">
        <v>3000</v>
      </c>
      <c r="P58" s="65">
        <f>Table224523689101112131415161718192021222423[[#This Row],[PEMBULATAN]]*O58</f>
        <v>69000</v>
      </c>
    </row>
    <row r="59" spans="1:16" ht="39" customHeight="1" x14ac:dyDescent="0.2">
      <c r="A59" s="93"/>
      <c r="B59" s="76"/>
      <c r="C59" s="90" t="s">
        <v>256</v>
      </c>
      <c r="D59" s="79" t="s">
        <v>198</v>
      </c>
      <c r="E59" s="13">
        <v>44415</v>
      </c>
      <c r="F59" s="77" t="s">
        <v>83</v>
      </c>
      <c r="G59" s="13">
        <v>44419</v>
      </c>
      <c r="H59" s="78" t="s">
        <v>84</v>
      </c>
      <c r="I59" s="15">
        <v>80</v>
      </c>
      <c r="J59" s="15">
        <v>60</v>
      </c>
      <c r="K59" s="15">
        <v>30</v>
      </c>
      <c r="L59" s="15">
        <v>18</v>
      </c>
      <c r="M59" s="84">
        <v>36</v>
      </c>
      <c r="N59" s="73">
        <v>36</v>
      </c>
      <c r="O59" s="64">
        <v>3000</v>
      </c>
      <c r="P59" s="65">
        <f>Table224523689101112131415161718192021222423[[#This Row],[PEMBULATAN]]*O59</f>
        <v>108000</v>
      </c>
    </row>
    <row r="60" spans="1:16" ht="39" customHeight="1" x14ac:dyDescent="0.2">
      <c r="A60" s="93"/>
      <c r="B60" s="76"/>
      <c r="C60" s="90" t="s">
        <v>257</v>
      </c>
      <c r="D60" s="79" t="s">
        <v>198</v>
      </c>
      <c r="E60" s="13">
        <v>44415</v>
      </c>
      <c r="F60" s="77" t="s">
        <v>83</v>
      </c>
      <c r="G60" s="13">
        <v>44419</v>
      </c>
      <c r="H60" s="78" t="s">
        <v>84</v>
      </c>
      <c r="I60" s="15">
        <v>87</v>
      </c>
      <c r="J60" s="15">
        <v>71</v>
      </c>
      <c r="K60" s="15">
        <v>30</v>
      </c>
      <c r="L60" s="15">
        <v>19</v>
      </c>
      <c r="M60" s="84">
        <v>46.327500000000001</v>
      </c>
      <c r="N60" s="73">
        <v>47</v>
      </c>
      <c r="O60" s="64">
        <v>3000</v>
      </c>
      <c r="P60" s="65">
        <f>Table224523689101112131415161718192021222423[[#This Row],[PEMBULATAN]]*O60</f>
        <v>141000</v>
      </c>
    </row>
    <row r="61" spans="1:16" ht="39" customHeight="1" x14ac:dyDescent="0.2">
      <c r="A61" s="93"/>
      <c r="B61" s="76"/>
      <c r="C61" s="90" t="s">
        <v>258</v>
      </c>
      <c r="D61" s="79" t="s">
        <v>198</v>
      </c>
      <c r="E61" s="13">
        <v>44415</v>
      </c>
      <c r="F61" s="77" t="s">
        <v>83</v>
      </c>
      <c r="G61" s="13">
        <v>44419</v>
      </c>
      <c r="H61" s="78" t="s">
        <v>84</v>
      </c>
      <c r="I61" s="15">
        <v>80</v>
      </c>
      <c r="J61" s="15">
        <v>60</v>
      </c>
      <c r="K61" s="15">
        <v>25</v>
      </c>
      <c r="L61" s="15">
        <v>4</v>
      </c>
      <c r="M61" s="84">
        <v>30</v>
      </c>
      <c r="N61" s="73">
        <v>30</v>
      </c>
      <c r="O61" s="64">
        <v>3000</v>
      </c>
      <c r="P61" s="65">
        <f>Table224523689101112131415161718192021222423[[#This Row],[PEMBULATAN]]*O61</f>
        <v>90000</v>
      </c>
    </row>
    <row r="62" spans="1:16" ht="39" customHeight="1" x14ac:dyDescent="0.2">
      <c r="A62" s="93"/>
      <c r="B62" s="76"/>
      <c r="C62" s="90" t="s">
        <v>259</v>
      </c>
      <c r="D62" s="79" t="s">
        <v>198</v>
      </c>
      <c r="E62" s="13">
        <v>44415</v>
      </c>
      <c r="F62" s="77" t="s">
        <v>83</v>
      </c>
      <c r="G62" s="13">
        <v>44419</v>
      </c>
      <c r="H62" s="78" t="s">
        <v>84</v>
      </c>
      <c r="I62" s="15">
        <v>82</v>
      </c>
      <c r="J62" s="15">
        <v>60</v>
      </c>
      <c r="K62" s="15">
        <v>30</v>
      </c>
      <c r="L62" s="15">
        <v>10</v>
      </c>
      <c r="M62" s="84">
        <v>36.9</v>
      </c>
      <c r="N62" s="73">
        <v>37</v>
      </c>
      <c r="O62" s="64">
        <v>3000</v>
      </c>
      <c r="P62" s="65">
        <f>Table224523689101112131415161718192021222423[[#This Row],[PEMBULATAN]]*O62</f>
        <v>111000</v>
      </c>
    </row>
    <row r="63" spans="1:16" ht="39" customHeight="1" x14ac:dyDescent="0.2">
      <c r="A63" s="93"/>
      <c r="B63" s="76"/>
      <c r="C63" s="90" t="s">
        <v>260</v>
      </c>
      <c r="D63" s="79" t="s">
        <v>198</v>
      </c>
      <c r="E63" s="13">
        <v>44415</v>
      </c>
      <c r="F63" s="77" t="s">
        <v>83</v>
      </c>
      <c r="G63" s="13">
        <v>44419</v>
      </c>
      <c r="H63" s="78" t="s">
        <v>84</v>
      </c>
      <c r="I63" s="15">
        <v>70</v>
      </c>
      <c r="J63" s="15">
        <v>60</v>
      </c>
      <c r="K63" s="15">
        <v>24</v>
      </c>
      <c r="L63" s="15">
        <v>9</v>
      </c>
      <c r="M63" s="84">
        <v>25.2</v>
      </c>
      <c r="N63" s="73">
        <v>25</v>
      </c>
      <c r="O63" s="64">
        <v>3000</v>
      </c>
      <c r="P63" s="65">
        <f>Table224523689101112131415161718192021222423[[#This Row],[PEMBULATAN]]*O63</f>
        <v>75000</v>
      </c>
    </row>
    <row r="64" spans="1:16" ht="39" customHeight="1" x14ac:dyDescent="0.2">
      <c r="A64" s="93"/>
      <c r="B64" s="76"/>
      <c r="C64" s="90" t="s">
        <v>261</v>
      </c>
      <c r="D64" s="79" t="s">
        <v>198</v>
      </c>
      <c r="E64" s="13">
        <v>44415</v>
      </c>
      <c r="F64" s="77" t="s">
        <v>83</v>
      </c>
      <c r="G64" s="13">
        <v>44419</v>
      </c>
      <c r="H64" s="78" t="s">
        <v>84</v>
      </c>
      <c r="I64" s="15">
        <v>80</v>
      </c>
      <c r="J64" s="15">
        <v>40</v>
      </c>
      <c r="K64" s="15">
        <v>23</v>
      </c>
      <c r="L64" s="15">
        <v>5</v>
      </c>
      <c r="M64" s="84">
        <v>18.399999999999999</v>
      </c>
      <c r="N64" s="73">
        <v>19</v>
      </c>
      <c r="O64" s="64">
        <v>3000</v>
      </c>
      <c r="P64" s="65">
        <f>Table224523689101112131415161718192021222423[[#This Row],[PEMBULATAN]]*O64</f>
        <v>57000</v>
      </c>
    </row>
    <row r="65" spans="1:16" ht="39" customHeight="1" x14ac:dyDescent="0.2">
      <c r="A65" s="93"/>
      <c r="B65" s="76"/>
      <c r="C65" s="90" t="s">
        <v>262</v>
      </c>
      <c r="D65" s="79" t="s">
        <v>198</v>
      </c>
      <c r="E65" s="13">
        <v>44415</v>
      </c>
      <c r="F65" s="77" t="s">
        <v>83</v>
      </c>
      <c r="G65" s="13">
        <v>44419</v>
      </c>
      <c r="H65" s="78" t="s">
        <v>84</v>
      </c>
      <c r="I65" s="15">
        <v>80</v>
      </c>
      <c r="J65" s="15">
        <v>50</v>
      </c>
      <c r="K65" s="15">
        <v>22</v>
      </c>
      <c r="L65" s="15">
        <v>9</v>
      </c>
      <c r="M65" s="84">
        <v>22</v>
      </c>
      <c r="N65" s="73">
        <v>22</v>
      </c>
      <c r="O65" s="64">
        <v>3000</v>
      </c>
      <c r="P65" s="65">
        <f>Table224523689101112131415161718192021222423[[#This Row],[PEMBULATAN]]*O65</f>
        <v>66000</v>
      </c>
    </row>
    <row r="66" spans="1:16" ht="39" customHeight="1" x14ac:dyDescent="0.2">
      <c r="A66" s="93"/>
      <c r="B66" s="76"/>
      <c r="C66" s="90" t="s">
        <v>263</v>
      </c>
      <c r="D66" s="79" t="s">
        <v>198</v>
      </c>
      <c r="E66" s="13">
        <v>44415</v>
      </c>
      <c r="F66" s="77" t="s">
        <v>83</v>
      </c>
      <c r="G66" s="13">
        <v>44419</v>
      </c>
      <c r="H66" s="78" t="s">
        <v>84</v>
      </c>
      <c r="I66" s="15">
        <v>83</v>
      </c>
      <c r="J66" s="15">
        <v>60</v>
      </c>
      <c r="K66" s="15">
        <v>40</v>
      </c>
      <c r="L66" s="15">
        <v>20</v>
      </c>
      <c r="M66" s="84">
        <v>49.8</v>
      </c>
      <c r="N66" s="73">
        <v>50</v>
      </c>
      <c r="O66" s="64">
        <v>3000</v>
      </c>
      <c r="P66" s="65">
        <f>Table224523689101112131415161718192021222423[[#This Row],[PEMBULATAN]]*O66</f>
        <v>150000</v>
      </c>
    </row>
    <row r="67" spans="1:16" ht="39" customHeight="1" x14ac:dyDescent="0.2">
      <c r="A67" s="93"/>
      <c r="B67" s="76"/>
      <c r="C67" s="90" t="s">
        <v>264</v>
      </c>
      <c r="D67" s="79" t="s">
        <v>198</v>
      </c>
      <c r="E67" s="13">
        <v>44415</v>
      </c>
      <c r="F67" s="77" t="s">
        <v>83</v>
      </c>
      <c r="G67" s="13">
        <v>44419</v>
      </c>
      <c r="H67" s="78" t="s">
        <v>84</v>
      </c>
      <c r="I67" s="15">
        <v>90</v>
      </c>
      <c r="J67" s="15">
        <v>63</v>
      </c>
      <c r="K67" s="15">
        <v>30</v>
      </c>
      <c r="L67" s="15">
        <v>17</v>
      </c>
      <c r="M67" s="84">
        <v>42.524999999999999</v>
      </c>
      <c r="N67" s="73">
        <v>43</v>
      </c>
      <c r="O67" s="64">
        <v>3000</v>
      </c>
      <c r="P67" s="65">
        <f>Table224523689101112131415161718192021222423[[#This Row],[PEMBULATAN]]*O67</f>
        <v>129000</v>
      </c>
    </row>
    <row r="68" spans="1:16" ht="39" customHeight="1" x14ac:dyDescent="0.2">
      <c r="A68" s="93"/>
      <c r="B68" s="76"/>
      <c r="C68" s="90" t="s">
        <v>265</v>
      </c>
      <c r="D68" s="79" t="s">
        <v>198</v>
      </c>
      <c r="E68" s="13">
        <v>44415</v>
      </c>
      <c r="F68" s="77" t="s">
        <v>83</v>
      </c>
      <c r="G68" s="13">
        <v>44419</v>
      </c>
      <c r="H68" s="78" t="s">
        <v>84</v>
      </c>
      <c r="I68" s="15">
        <v>90</v>
      </c>
      <c r="J68" s="15">
        <v>56</v>
      </c>
      <c r="K68" s="15">
        <v>22</v>
      </c>
      <c r="L68" s="15">
        <v>7</v>
      </c>
      <c r="M68" s="84">
        <v>27.72</v>
      </c>
      <c r="N68" s="73">
        <v>28</v>
      </c>
      <c r="O68" s="64">
        <v>3000</v>
      </c>
      <c r="P68" s="65">
        <f>Table224523689101112131415161718192021222423[[#This Row],[PEMBULATAN]]*O68</f>
        <v>84000</v>
      </c>
    </row>
    <row r="69" spans="1:16" ht="39" customHeight="1" x14ac:dyDescent="0.2">
      <c r="A69" s="93"/>
      <c r="B69" s="76"/>
      <c r="C69" s="90" t="s">
        <v>266</v>
      </c>
      <c r="D69" s="79" t="s">
        <v>198</v>
      </c>
      <c r="E69" s="13">
        <v>44415</v>
      </c>
      <c r="F69" s="77" t="s">
        <v>83</v>
      </c>
      <c r="G69" s="13">
        <v>44419</v>
      </c>
      <c r="H69" s="78" t="s">
        <v>84</v>
      </c>
      <c r="I69" s="15">
        <v>90</v>
      </c>
      <c r="J69" s="15">
        <v>90</v>
      </c>
      <c r="K69" s="15">
        <v>40</v>
      </c>
      <c r="L69" s="15">
        <v>13</v>
      </c>
      <c r="M69" s="84">
        <v>81</v>
      </c>
      <c r="N69" s="73">
        <v>81</v>
      </c>
      <c r="O69" s="64">
        <v>3000</v>
      </c>
      <c r="P69" s="65">
        <f>Table224523689101112131415161718192021222423[[#This Row],[PEMBULATAN]]*O69</f>
        <v>243000</v>
      </c>
    </row>
    <row r="70" spans="1:16" ht="39" customHeight="1" x14ac:dyDescent="0.2">
      <c r="A70" s="93"/>
      <c r="B70" s="76"/>
      <c r="C70" s="90" t="s">
        <v>267</v>
      </c>
      <c r="D70" s="79" t="s">
        <v>198</v>
      </c>
      <c r="E70" s="13">
        <v>44415</v>
      </c>
      <c r="F70" s="77" t="s">
        <v>83</v>
      </c>
      <c r="G70" s="13">
        <v>44419</v>
      </c>
      <c r="H70" s="78" t="s">
        <v>84</v>
      </c>
      <c r="I70" s="15">
        <v>85</v>
      </c>
      <c r="J70" s="15">
        <v>60</v>
      </c>
      <c r="K70" s="15">
        <v>37</v>
      </c>
      <c r="L70" s="15">
        <v>18</v>
      </c>
      <c r="M70" s="84">
        <v>47.174999999999997</v>
      </c>
      <c r="N70" s="73">
        <v>47</v>
      </c>
      <c r="O70" s="64">
        <v>3000</v>
      </c>
      <c r="P70" s="65">
        <f>Table224523689101112131415161718192021222423[[#This Row],[PEMBULATAN]]*O70</f>
        <v>141000</v>
      </c>
    </row>
    <row r="71" spans="1:16" ht="39" customHeight="1" x14ac:dyDescent="0.2">
      <c r="A71" s="93"/>
      <c r="B71" s="76"/>
      <c r="C71" s="90" t="s">
        <v>268</v>
      </c>
      <c r="D71" s="79" t="s">
        <v>198</v>
      </c>
      <c r="E71" s="13">
        <v>44415</v>
      </c>
      <c r="F71" s="77" t="s">
        <v>83</v>
      </c>
      <c r="G71" s="13">
        <v>44419</v>
      </c>
      <c r="H71" s="78" t="s">
        <v>84</v>
      </c>
      <c r="I71" s="15">
        <v>90</v>
      </c>
      <c r="J71" s="15">
        <v>60</v>
      </c>
      <c r="K71" s="15">
        <v>30</v>
      </c>
      <c r="L71" s="15">
        <v>12</v>
      </c>
      <c r="M71" s="84">
        <v>40.5</v>
      </c>
      <c r="N71" s="73">
        <v>41</v>
      </c>
      <c r="O71" s="64">
        <v>3000</v>
      </c>
      <c r="P71" s="65">
        <f>Table224523689101112131415161718192021222423[[#This Row],[PEMBULATAN]]*O71</f>
        <v>123000</v>
      </c>
    </row>
    <row r="72" spans="1:16" ht="39" customHeight="1" x14ac:dyDescent="0.2">
      <c r="A72" s="93"/>
      <c r="B72" s="76"/>
      <c r="C72" s="90" t="s">
        <v>269</v>
      </c>
      <c r="D72" s="79" t="s">
        <v>198</v>
      </c>
      <c r="E72" s="13">
        <v>44415</v>
      </c>
      <c r="F72" s="77" t="s">
        <v>83</v>
      </c>
      <c r="G72" s="13">
        <v>44419</v>
      </c>
      <c r="H72" s="78" t="s">
        <v>84</v>
      </c>
      <c r="I72" s="15">
        <v>82</v>
      </c>
      <c r="J72" s="15">
        <v>40</v>
      </c>
      <c r="K72" s="15">
        <v>35</v>
      </c>
      <c r="L72" s="15">
        <v>10</v>
      </c>
      <c r="M72" s="84">
        <v>28.7</v>
      </c>
      <c r="N72" s="73">
        <v>29</v>
      </c>
      <c r="O72" s="64">
        <v>3000</v>
      </c>
      <c r="P72" s="65">
        <f>Table224523689101112131415161718192021222423[[#This Row],[PEMBULATAN]]*O72</f>
        <v>87000</v>
      </c>
    </row>
    <row r="73" spans="1:16" ht="39" customHeight="1" x14ac:dyDescent="0.2">
      <c r="A73" s="93"/>
      <c r="B73" s="76"/>
      <c r="C73" s="90" t="s">
        <v>270</v>
      </c>
      <c r="D73" s="79" t="s">
        <v>198</v>
      </c>
      <c r="E73" s="13">
        <v>44415</v>
      </c>
      <c r="F73" s="77" t="s">
        <v>83</v>
      </c>
      <c r="G73" s="13">
        <v>44419</v>
      </c>
      <c r="H73" s="78" t="s">
        <v>84</v>
      </c>
      <c r="I73" s="15">
        <v>40</v>
      </c>
      <c r="J73" s="15">
        <v>33</v>
      </c>
      <c r="K73" s="15">
        <v>22</v>
      </c>
      <c r="L73" s="15">
        <v>4</v>
      </c>
      <c r="M73" s="84">
        <v>7.26</v>
      </c>
      <c r="N73" s="73">
        <v>7</v>
      </c>
      <c r="O73" s="64">
        <v>3000</v>
      </c>
      <c r="P73" s="65">
        <f>Table224523689101112131415161718192021222423[[#This Row],[PEMBULATAN]]*O73</f>
        <v>21000</v>
      </c>
    </row>
    <row r="74" spans="1:16" ht="39" customHeight="1" x14ac:dyDescent="0.2">
      <c r="A74" s="93"/>
      <c r="B74" s="76"/>
      <c r="C74" s="90" t="s">
        <v>271</v>
      </c>
      <c r="D74" s="79" t="s">
        <v>198</v>
      </c>
      <c r="E74" s="13">
        <v>44415</v>
      </c>
      <c r="F74" s="77" t="s">
        <v>83</v>
      </c>
      <c r="G74" s="13">
        <v>44419</v>
      </c>
      <c r="H74" s="78" t="s">
        <v>84</v>
      </c>
      <c r="I74" s="15">
        <v>60</v>
      </c>
      <c r="J74" s="15">
        <v>47</v>
      </c>
      <c r="K74" s="15">
        <v>15</v>
      </c>
      <c r="L74" s="15">
        <v>3</v>
      </c>
      <c r="M74" s="84">
        <v>10.574999999999999</v>
      </c>
      <c r="N74" s="73">
        <v>11</v>
      </c>
      <c r="O74" s="64">
        <v>3000</v>
      </c>
      <c r="P74" s="65">
        <f>Table224523689101112131415161718192021222423[[#This Row],[PEMBULATAN]]*O74</f>
        <v>33000</v>
      </c>
    </row>
    <row r="75" spans="1:16" ht="39" customHeight="1" x14ac:dyDescent="0.2">
      <c r="A75" s="93"/>
      <c r="B75" s="76"/>
      <c r="C75" s="90" t="s">
        <v>272</v>
      </c>
      <c r="D75" s="79" t="s">
        <v>198</v>
      </c>
      <c r="E75" s="13">
        <v>44415</v>
      </c>
      <c r="F75" s="77" t="s">
        <v>83</v>
      </c>
      <c r="G75" s="13">
        <v>44419</v>
      </c>
      <c r="H75" s="78" t="s">
        <v>84</v>
      </c>
      <c r="I75" s="15">
        <v>70</v>
      </c>
      <c r="J75" s="15">
        <v>30</v>
      </c>
      <c r="K75" s="15">
        <v>23</v>
      </c>
      <c r="L75" s="15">
        <v>3</v>
      </c>
      <c r="M75" s="84">
        <v>12.074999999999999</v>
      </c>
      <c r="N75" s="73">
        <v>12</v>
      </c>
      <c r="O75" s="64">
        <v>3000</v>
      </c>
      <c r="P75" s="65">
        <f>Table224523689101112131415161718192021222423[[#This Row],[PEMBULATAN]]*O75</f>
        <v>36000</v>
      </c>
    </row>
    <row r="76" spans="1:16" ht="39" customHeight="1" x14ac:dyDescent="0.2">
      <c r="A76" s="93"/>
      <c r="B76" s="76"/>
      <c r="C76" s="90" t="s">
        <v>273</v>
      </c>
      <c r="D76" s="79" t="s">
        <v>198</v>
      </c>
      <c r="E76" s="13">
        <v>44415</v>
      </c>
      <c r="F76" s="77" t="s">
        <v>83</v>
      </c>
      <c r="G76" s="13">
        <v>44419</v>
      </c>
      <c r="H76" s="78" t="s">
        <v>84</v>
      </c>
      <c r="I76" s="15">
        <v>87</v>
      </c>
      <c r="J76" s="15">
        <v>60</v>
      </c>
      <c r="K76" s="15">
        <v>36</v>
      </c>
      <c r="L76" s="15">
        <v>20</v>
      </c>
      <c r="M76" s="84">
        <v>46.98</v>
      </c>
      <c r="N76" s="73">
        <v>47</v>
      </c>
      <c r="O76" s="64">
        <v>3000</v>
      </c>
      <c r="P76" s="65">
        <f>Table224523689101112131415161718192021222423[[#This Row],[PEMBULATAN]]*O76</f>
        <v>141000</v>
      </c>
    </row>
    <row r="77" spans="1:16" ht="39" customHeight="1" x14ac:dyDescent="0.2">
      <c r="A77" s="93"/>
      <c r="B77" s="76"/>
      <c r="C77" s="74" t="s">
        <v>274</v>
      </c>
      <c r="D77" s="79" t="s">
        <v>198</v>
      </c>
      <c r="E77" s="13">
        <v>44415</v>
      </c>
      <c r="F77" s="77" t="s">
        <v>83</v>
      </c>
      <c r="G77" s="13">
        <v>44419</v>
      </c>
      <c r="H77" s="78" t="s">
        <v>84</v>
      </c>
      <c r="I77" s="15">
        <v>73</v>
      </c>
      <c r="J77" s="15">
        <v>50</v>
      </c>
      <c r="K77" s="15">
        <v>40</v>
      </c>
      <c r="L77" s="15">
        <v>10</v>
      </c>
      <c r="M77" s="84">
        <v>36.5</v>
      </c>
      <c r="N77" s="73">
        <v>37</v>
      </c>
      <c r="O77" s="64">
        <v>3000</v>
      </c>
      <c r="P77" s="65">
        <f>Table224523689101112131415161718192021222423[[#This Row],[PEMBULATAN]]*O77</f>
        <v>111000</v>
      </c>
    </row>
    <row r="78" spans="1:16" ht="39" customHeight="1" x14ac:dyDescent="0.2">
      <c r="A78" s="93"/>
      <c r="B78" s="76"/>
      <c r="C78" s="74" t="s">
        <v>275</v>
      </c>
      <c r="D78" s="79" t="s">
        <v>198</v>
      </c>
      <c r="E78" s="13">
        <v>44415</v>
      </c>
      <c r="F78" s="77" t="s">
        <v>83</v>
      </c>
      <c r="G78" s="13">
        <v>44419</v>
      </c>
      <c r="H78" s="78" t="s">
        <v>84</v>
      </c>
      <c r="I78" s="15">
        <v>88</v>
      </c>
      <c r="J78" s="15">
        <v>50</v>
      </c>
      <c r="K78" s="15">
        <v>25</v>
      </c>
      <c r="L78" s="15">
        <v>11</v>
      </c>
      <c r="M78" s="84">
        <v>27.5</v>
      </c>
      <c r="N78" s="73">
        <v>28</v>
      </c>
      <c r="O78" s="64">
        <v>3000</v>
      </c>
      <c r="P78" s="65">
        <f>Table224523689101112131415161718192021222423[[#This Row],[PEMBULATAN]]*O78</f>
        <v>84000</v>
      </c>
    </row>
    <row r="79" spans="1:16" ht="39" customHeight="1" x14ac:dyDescent="0.2">
      <c r="A79" s="93"/>
      <c r="B79" s="76"/>
      <c r="C79" s="74" t="s">
        <v>276</v>
      </c>
      <c r="D79" s="79" t="s">
        <v>198</v>
      </c>
      <c r="E79" s="13">
        <v>44415</v>
      </c>
      <c r="F79" s="77" t="s">
        <v>83</v>
      </c>
      <c r="G79" s="13">
        <v>44419</v>
      </c>
      <c r="H79" s="78" t="s">
        <v>84</v>
      </c>
      <c r="I79" s="15">
        <v>80</v>
      </c>
      <c r="J79" s="15">
        <v>55</v>
      </c>
      <c r="K79" s="15">
        <v>20</v>
      </c>
      <c r="L79" s="15">
        <v>8</v>
      </c>
      <c r="M79" s="84">
        <v>22</v>
      </c>
      <c r="N79" s="73">
        <v>22</v>
      </c>
      <c r="O79" s="64">
        <v>3000</v>
      </c>
      <c r="P79" s="65">
        <f>Table224523689101112131415161718192021222423[[#This Row],[PEMBULATAN]]*O79</f>
        <v>66000</v>
      </c>
    </row>
    <row r="80" spans="1:16" ht="39" customHeight="1" x14ac:dyDescent="0.2">
      <c r="A80" s="93"/>
      <c r="B80" s="76"/>
      <c r="C80" s="74" t="s">
        <v>277</v>
      </c>
      <c r="D80" s="79" t="s">
        <v>198</v>
      </c>
      <c r="E80" s="13">
        <v>44415</v>
      </c>
      <c r="F80" s="77" t="s">
        <v>83</v>
      </c>
      <c r="G80" s="13">
        <v>44419</v>
      </c>
      <c r="H80" s="78" t="s">
        <v>84</v>
      </c>
      <c r="I80" s="15">
        <v>36</v>
      </c>
      <c r="J80" s="15">
        <v>23</v>
      </c>
      <c r="K80" s="15">
        <v>20</v>
      </c>
      <c r="L80" s="15">
        <v>3</v>
      </c>
      <c r="M80" s="84">
        <v>4.1399999999999997</v>
      </c>
      <c r="N80" s="73">
        <v>4</v>
      </c>
      <c r="O80" s="64">
        <v>3000</v>
      </c>
      <c r="P80" s="65">
        <f>Table224523689101112131415161718192021222423[[#This Row],[PEMBULATAN]]*O80</f>
        <v>12000</v>
      </c>
    </row>
    <row r="81" spans="1:16" ht="39" customHeight="1" x14ac:dyDescent="0.2">
      <c r="A81" s="93"/>
      <c r="B81" s="76"/>
      <c r="C81" s="74" t="s">
        <v>278</v>
      </c>
      <c r="D81" s="79" t="s">
        <v>198</v>
      </c>
      <c r="E81" s="13">
        <v>44415</v>
      </c>
      <c r="F81" s="77" t="s">
        <v>83</v>
      </c>
      <c r="G81" s="13">
        <v>44419</v>
      </c>
      <c r="H81" s="78" t="s">
        <v>84</v>
      </c>
      <c r="I81" s="15">
        <v>60</v>
      </c>
      <c r="J81" s="15">
        <v>42</v>
      </c>
      <c r="K81" s="15">
        <v>16</v>
      </c>
      <c r="L81" s="15">
        <v>6</v>
      </c>
      <c r="M81" s="84">
        <v>10.08</v>
      </c>
      <c r="N81" s="73">
        <v>10</v>
      </c>
      <c r="O81" s="64">
        <v>3000</v>
      </c>
      <c r="P81" s="65">
        <f>Table224523689101112131415161718192021222423[[#This Row],[PEMBULATAN]]*O81</f>
        <v>30000</v>
      </c>
    </row>
    <row r="82" spans="1:16" ht="39" customHeight="1" x14ac:dyDescent="0.2">
      <c r="A82" s="93"/>
      <c r="B82" s="76"/>
      <c r="C82" s="74" t="s">
        <v>279</v>
      </c>
      <c r="D82" s="79" t="s">
        <v>198</v>
      </c>
      <c r="E82" s="13">
        <v>44415</v>
      </c>
      <c r="F82" s="77" t="s">
        <v>83</v>
      </c>
      <c r="G82" s="13">
        <v>44419</v>
      </c>
      <c r="H82" s="78" t="s">
        <v>84</v>
      </c>
      <c r="I82" s="15">
        <v>70</v>
      </c>
      <c r="J82" s="15">
        <v>55</v>
      </c>
      <c r="K82" s="15">
        <v>30</v>
      </c>
      <c r="L82" s="15">
        <v>7</v>
      </c>
      <c r="M82" s="84">
        <v>28.875</v>
      </c>
      <c r="N82" s="73">
        <v>29</v>
      </c>
      <c r="O82" s="64">
        <v>3000</v>
      </c>
      <c r="P82" s="65">
        <f>Table224523689101112131415161718192021222423[[#This Row],[PEMBULATAN]]*O82</f>
        <v>87000</v>
      </c>
    </row>
    <row r="83" spans="1:16" ht="39" customHeight="1" x14ac:dyDescent="0.2">
      <c r="A83" s="93"/>
      <c r="B83" s="76"/>
      <c r="C83" s="74" t="s">
        <v>280</v>
      </c>
      <c r="D83" s="79" t="s">
        <v>198</v>
      </c>
      <c r="E83" s="13">
        <v>44415</v>
      </c>
      <c r="F83" s="77" t="s">
        <v>83</v>
      </c>
      <c r="G83" s="13">
        <v>44419</v>
      </c>
      <c r="H83" s="78" t="s">
        <v>84</v>
      </c>
      <c r="I83" s="15">
        <v>90</v>
      </c>
      <c r="J83" s="15">
        <v>60</v>
      </c>
      <c r="K83" s="15">
        <v>40</v>
      </c>
      <c r="L83" s="15">
        <v>27</v>
      </c>
      <c r="M83" s="84">
        <v>54</v>
      </c>
      <c r="N83" s="73">
        <v>54</v>
      </c>
      <c r="O83" s="64">
        <v>3000</v>
      </c>
      <c r="P83" s="65">
        <f>Table224523689101112131415161718192021222423[[#This Row],[PEMBULATAN]]*O83</f>
        <v>162000</v>
      </c>
    </row>
    <row r="84" spans="1:16" ht="39" customHeight="1" x14ac:dyDescent="0.2">
      <c r="A84" s="93"/>
      <c r="B84" s="76"/>
      <c r="C84" s="74" t="s">
        <v>281</v>
      </c>
      <c r="D84" s="79" t="s">
        <v>198</v>
      </c>
      <c r="E84" s="13">
        <v>44415</v>
      </c>
      <c r="F84" s="77" t="s">
        <v>83</v>
      </c>
      <c r="G84" s="13">
        <v>44419</v>
      </c>
      <c r="H84" s="78" t="s">
        <v>84</v>
      </c>
      <c r="I84" s="15">
        <v>90</v>
      </c>
      <c r="J84" s="15">
        <v>56</v>
      </c>
      <c r="K84" s="15">
        <v>40</v>
      </c>
      <c r="L84" s="15">
        <v>24</v>
      </c>
      <c r="M84" s="84">
        <v>50.4</v>
      </c>
      <c r="N84" s="73">
        <v>51</v>
      </c>
      <c r="O84" s="64">
        <v>3000</v>
      </c>
      <c r="P84" s="65">
        <f>Table224523689101112131415161718192021222423[[#This Row],[PEMBULATAN]]*O84</f>
        <v>153000</v>
      </c>
    </row>
    <row r="85" spans="1:16" ht="39" customHeight="1" x14ac:dyDescent="0.2">
      <c r="A85" s="93"/>
      <c r="B85" s="76"/>
      <c r="C85" s="74" t="s">
        <v>282</v>
      </c>
      <c r="D85" s="79" t="s">
        <v>198</v>
      </c>
      <c r="E85" s="13">
        <v>44415</v>
      </c>
      <c r="F85" s="77" t="s">
        <v>83</v>
      </c>
      <c r="G85" s="13">
        <v>44419</v>
      </c>
      <c r="H85" s="78" t="s">
        <v>84</v>
      </c>
      <c r="I85" s="15">
        <v>60</v>
      </c>
      <c r="J85" s="15">
        <v>48</v>
      </c>
      <c r="K85" s="15">
        <v>45</v>
      </c>
      <c r="L85" s="15">
        <v>17</v>
      </c>
      <c r="M85" s="84">
        <v>32.4</v>
      </c>
      <c r="N85" s="73">
        <v>33</v>
      </c>
      <c r="O85" s="64">
        <v>3000</v>
      </c>
      <c r="P85" s="65">
        <f>Table224523689101112131415161718192021222423[[#This Row],[PEMBULATAN]]*O85</f>
        <v>99000</v>
      </c>
    </row>
    <row r="86" spans="1:16" ht="39" customHeight="1" x14ac:dyDescent="0.2">
      <c r="A86" s="93"/>
      <c r="B86" s="76"/>
      <c r="C86" s="74" t="s">
        <v>283</v>
      </c>
      <c r="D86" s="79" t="s">
        <v>198</v>
      </c>
      <c r="E86" s="13">
        <v>44415</v>
      </c>
      <c r="F86" s="77" t="s">
        <v>83</v>
      </c>
      <c r="G86" s="13">
        <v>44419</v>
      </c>
      <c r="H86" s="78" t="s">
        <v>84</v>
      </c>
      <c r="I86" s="15">
        <v>90</v>
      </c>
      <c r="J86" s="15">
        <v>52</v>
      </c>
      <c r="K86" s="15">
        <v>40</v>
      </c>
      <c r="L86" s="15">
        <v>18</v>
      </c>
      <c r="M86" s="84">
        <v>46.8</v>
      </c>
      <c r="N86" s="73">
        <v>47</v>
      </c>
      <c r="O86" s="64">
        <v>3000</v>
      </c>
      <c r="P86" s="65">
        <f>Table224523689101112131415161718192021222423[[#This Row],[PEMBULATAN]]*O86</f>
        <v>141000</v>
      </c>
    </row>
    <row r="87" spans="1:16" ht="39" customHeight="1" x14ac:dyDescent="0.2">
      <c r="A87" s="93"/>
      <c r="B87" s="76"/>
      <c r="C87" s="74" t="s">
        <v>284</v>
      </c>
      <c r="D87" s="79" t="s">
        <v>198</v>
      </c>
      <c r="E87" s="13">
        <v>44415</v>
      </c>
      <c r="F87" s="77" t="s">
        <v>83</v>
      </c>
      <c r="G87" s="13">
        <v>44419</v>
      </c>
      <c r="H87" s="78" t="s">
        <v>84</v>
      </c>
      <c r="I87" s="15">
        <v>60</v>
      </c>
      <c r="J87" s="15">
        <v>50</v>
      </c>
      <c r="K87" s="15">
        <v>30</v>
      </c>
      <c r="L87" s="15">
        <v>10</v>
      </c>
      <c r="M87" s="84">
        <v>22.5</v>
      </c>
      <c r="N87" s="73">
        <v>23</v>
      </c>
      <c r="O87" s="64">
        <v>3000</v>
      </c>
      <c r="P87" s="65">
        <f>Table224523689101112131415161718192021222423[[#This Row],[PEMBULATAN]]*O87</f>
        <v>69000</v>
      </c>
    </row>
    <row r="88" spans="1:16" ht="39" customHeight="1" x14ac:dyDescent="0.2">
      <c r="A88" s="93"/>
      <c r="B88" s="76"/>
      <c r="C88" s="74" t="s">
        <v>285</v>
      </c>
      <c r="D88" s="79" t="s">
        <v>198</v>
      </c>
      <c r="E88" s="13">
        <v>44415</v>
      </c>
      <c r="F88" s="77" t="s">
        <v>83</v>
      </c>
      <c r="G88" s="13">
        <v>44419</v>
      </c>
      <c r="H88" s="78" t="s">
        <v>84</v>
      </c>
      <c r="I88" s="15">
        <v>60</v>
      </c>
      <c r="J88" s="15">
        <v>50</v>
      </c>
      <c r="K88" s="15">
        <v>23</v>
      </c>
      <c r="L88" s="15">
        <v>6</v>
      </c>
      <c r="M88" s="84">
        <v>17.25</v>
      </c>
      <c r="N88" s="73">
        <v>17</v>
      </c>
      <c r="O88" s="64">
        <v>3000</v>
      </c>
      <c r="P88" s="65">
        <f>Table224523689101112131415161718192021222423[[#This Row],[PEMBULATAN]]*O88</f>
        <v>51000</v>
      </c>
    </row>
    <row r="89" spans="1:16" ht="39" customHeight="1" x14ac:dyDescent="0.2">
      <c r="A89" s="93"/>
      <c r="B89" s="76"/>
      <c r="C89" s="74" t="s">
        <v>286</v>
      </c>
      <c r="D89" s="79" t="s">
        <v>198</v>
      </c>
      <c r="E89" s="13">
        <v>44415</v>
      </c>
      <c r="F89" s="77" t="s">
        <v>83</v>
      </c>
      <c r="G89" s="13">
        <v>44419</v>
      </c>
      <c r="H89" s="78" t="s">
        <v>84</v>
      </c>
      <c r="I89" s="15">
        <v>50</v>
      </c>
      <c r="J89" s="15">
        <v>30</v>
      </c>
      <c r="K89" s="15">
        <v>22</v>
      </c>
      <c r="L89" s="15">
        <v>3</v>
      </c>
      <c r="M89" s="84">
        <v>8.25</v>
      </c>
      <c r="N89" s="73">
        <v>8</v>
      </c>
      <c r="O89" s="64">
        <v>3000</v>
      </c>
      <c r="P89" s="65">
        <f>Table224523689101112131415161718192021222423[[#This Row],[PEMBULATAN]]*O89</f>
        <v>24000</v>
      </c>
    </row>
    <row r="90" spans="1:16" ht="39" customHeight="1" x14ac:dyDescent="0.2">
      <c r="A90" s="93"/>
      <c r="B90" s="76"/>
      <c r="C90" s="74" t="s">
        <v>287</v>
      </c>
      <c r="D90" s="79" t="s">
        <v>198</v>
      </c>
      <c r="E90" s="13">
        <v>44415</v>
      </c>
      <c r="F90" s="77" t="s">
        <v>83</v>
      </c>
      <c r="G90" s="13">
        <v>44419</v>
      </c>
      <c r="H90" s="78" t="s">
        <v>84</v>
      </c>
      <c r="I90" s="15">
        <v>63</v>
      </c>
      <c r="J90" s="15">
        <v>36</v>
      </c>
      <c r="K90" s="15">
        <v>21</v>
      </c>
      <c r="L90" s="15">
        <v>4</v>
      </c>
      <c r="M90" s="84">
        <v>11.907</v>
      </c>
      <c r="N90" s="73">
        <v>12</v>
      </c>
      <c r="O90" s="64">
        <v>3000</v>
      </c>
      <c r="P90" s="65">
        <f>Table224523689101112131415161718192021222423[[#This Row],[PEMBULATAN]]*O90</f>
        <v>36000</v>
      </c>
    </row>
    <row r="91" spans="1:16" ht="39" customHeight="1" x14ac:dyDescent="0.2">
      <c r="A91" s="93"/>
      <c r="B91" s="76"/>
      <c r="C91" s="74" t="s">
        <v>288</v>
      </c>
      <c r="D91" s="79" t="s">
        <v>198</v>
      </c>
      <c r="E91" s="13">
        <v>44415</v>
      </c>
      <c r="F91" s="77" t="s">
        <v>83</v>
      </c>
      <c r="G91" s="13">
        <v>44419</v>
      </c>
      <c r="H91" s="78" t="s">
        <v>84</v>
      </c>
      <c r="I91" s="15">
        <v>90</v>
      </c>
      <c r="J91" s="15">
        <v>60</v>
      </c>
      <c r="K91" s="15">
        <v>30</v>
      </c>
      <c r="L91" s="15">
        <v>11</v>
      </c>
      <c r="M91" s="84">
        <v>40.5</v>
      </c>
      <c r="N91" s="73">
        <v>41</v>
      </c>
      <c r="O91" s="64">
        <v>3000</v>
      </c>
      <c r="P91" s="65">
        <f>Table224523689101112131415161718192021222423[[#This Row],[PEMBULATAN]]*O91</f>
        <v>123000</v>
      </c>
    </row>
    <row r="92" spans="1:16" ht="39" customHeight="1" x14ac:dyDescent="0.2">
      <c r="A92" s="93"/>
      <c r="B92" s="76"/>
      <c r="C92" s="74" t="s">
        <v>289</v>
      </c>
      <c r="D92" s="79" t="s">
        <v>198</v>
      </c>
      <c r="E92" s="13">
        <v>44415</v>
      </c>
      <c r="F92" s="77" t="s">
        <v>83</v>
      </c>
      <c r="G92" s="13">
        <v>44419</v>
      </c>
      <c r="H92" s="78" t="s">
        <v>84</v>
      </c>
      <c r="I92" s="15">
        <v>84</v>
      </c>
      <c r="J92" s="15">
        <v>62</v>
      </c>
      <c r="K92" s="15">
        <v>22</v>
      </c>
      <c r="L92" s="15">
        <v>13</v>
      </c>
      <c r="M92" s="84">
        <v>28.643999999999998</v>
      </c>
      <c r="N92" s="73">
        <v>29</v>
      </c>
      <c r="O92" s="64">
        <v>3000</v>
      </c>
      <c r="P92" s="65">
        <f>Table224523689101112131415161718192021222423[[#This Row],[PEMBULATAN]]*O92</f>
        <v>87000</v>
      </c>
    </row>
    <row r="93" spans="1:16" ht="39" customHeight="1" x14ac:dyDescent="0.2">
      <c r="A93" s="93"/>
      <c r="B93" s="76"/>
      <c r="C93" s="74" t="s">
        <v>290</v>
      </c>
      <c r="D93" s="79" t="s">
        <v>198</v>
      </c>
      <c r="E93" s="13">
        <v>44415</v>
      </c>
      <c r="F93" s="77" t="s">
        <v>83</v>
      </c>
      <c r="G93" s="13">
        <v>44419</v>
      </c>
      <c r="H93" s="78" t="s">
        <v>84</v>
      </c>
      <c r="I93" s="15">
        <v>60</v>
      </c>
      <c r="J93" s="15">
        <v>42</v>
      </c>
      <c r="K93" s="15">
        <v>23</v>
      </c>
      <c r="L93" s="15">
        <v>4</v>
      </c>
      <c r="M93" s="84">
        <v>14.49</v>
      </c>
      <c r="N93" s="73">
        <v>15</v>
      </c>
      <c r="O93" s="64">
        <v>3000</v>
      </c>
      <c r="P93" s="65">
        <f>Table224523689101112131415161718192021222423[[#This Row],[PEMBULATAN]]*O93</f>
        <v>45000</v>
      </c>
    </row>
    <row r="94" spans="1:16" ht="39" customHeight="1" x14ac:dyDescent="0.2">
      <c r="A94" s="93"/>
      <c r="B94" s="76"/>
      <c r="C94" s="74" t="s">
        <v>291</v>
      </c>
      <c r="D94" s="79" t="s">
        <v>198</v>
      </c>
      <c r="E94" s="13">
        <v>44415</v>
      </c>
      <c r="F94" s="77" t="s">
        <v>83</v>
      </c>
      <c r="G94" s="13">
        <v>44419</v>
      </c>
      <c r="H94" s="78" t="s">
        <v>84</v>
      </c>
      <c r="I94" s="15">
        <v>56</v>
      </c>
      <c r="J94" s="15">
        <v>60</v>
      </c>
      <c r="K94" s="15">
        <v>20</v>
      </c>
      <c r="L94" s="15">
        <v>6</v>
      </c>
      <c r="M94" s="84">
        <v>16.8</v>
      </c>
      <c r="N94" s="73">
        <v>17</v>
      </c>
      <c r="O94" s="64">
        <v>3000</v>
      </c>
      <c r="P94" s="65">
        <f>Table224523689101112131415161718192021222423[[#This Row],[PEMBULATAN]]*O94</f>
        <v>51000</v>
      </c>
    </row>
    <row r="95" spans="1:16" ht="39" customHeight="1" x14ac:dyDescent="0.2">
      <c r="A95" s="93"/>
      <c r="B95" s="76"/>
      <c r="C95" s="74" t="s">
        <v>292</v>
      </c>
      <c r="D95" s="79" t="s">
        <v>198</v>
      </c>
      <c r="E95" s="13">
        <v>44415</v>
      </c>
      <c r="F95" s="77" t="s">
        <v>83</v>
      </c>
      <c r="G95" s="13">
        <v>44419</v>
      </c>
      <c r="H95" s="78" t="s">
        <v>84</v>
      </c>
      <c r="I95" s="15">
        <v>55</v>
      </c>
      <c r="J95" s="15">
        <v>35</v>
      </c>
      <c r="K95" s="15">
        <v>29</v>
      </c>
      <c r="L95" s="15">
        <v>3</v>
      </c>
      <c r="M95" s="84">
        <v>13.956250000000001</v>
      </c>
      <c r="N95" s="73">
        <v>14</v>
      </c>
      <c r="O95" s="64">
        <v>3000</v>
      </c>
      <c r="P95" s="65">
        <f>Table224523689101112131415161718192021222423[[#This Row],[PEMBULATAN]]*O95</f>
        <v>42000</v>
      </c>
    </row>
    <row r="96" spans="1:16" ht="39" customHeight="1" x14ac:dyDescent="0.2">
      <c r="A96" s="93"/>
      <c r="B96" s="76"/>
      <c r="C96" s="74" t="s">
        <v>293</v>
      </c>
      <c r="D96" s="79" t="s">
        <v>198</v>
      </c>
      <c r="E96" s="13">
        <v>44415</v>
      </c>
      <c r="F96" s="77" t="s">
        <v>83</v>
      </c>
      <c r="G96" s="13">
        <v>44419</v>
      </c>
      <c r="H96" s="78" t="s">
        <v>84</v>
      </c>
      <c r="I96" s="15">
        <v>80</v>
      </c>
      <c r="J96" s="15">
        <v>53</v>
      </c>
      <c r="K96" s="15">
        <v>40</v>
      </c>
      <c r="L96" s="15">
        <v>24</v>
      </c>
      <c r="M96" s="84">
        <v>42.4</v>
      </c>
      <c r="N96" s="73">
        <v>43</v>
      </c>
      <c r="O96" s="64">
        <v>3000</v>
      </c>
      <c r="P96" s="65">
        <f>Table224523689101112131415161718192021222423[[#This Row],[PEMBULATAN]]*O96</f>
        <v>129000</v>
      </c>
    </row>
    <row r="97" spans="1:16" ht="39" customHeight="1" x14ac:dyDescent="0.2">
      <c r="A97" s="93"/>
      <c r="B97" s="76"/>
      <c r="C97" s="74" t="s">
        <v>294</v>
      </c>
      <c r="D97" s="79" t="s">
        <v>198</v>
      </c>
      <c r="E97" s="13">
        <v>44415</v>
      </c>
      <c r="F97" s="77" t="s">
        <v>83</v>
      </c>
      <c r="G97" s="13">
        <v>44419</v>
      </c>
      <c r="H97" s="78" t="s">
        <v>84</v>
      </c>
      <c r="I97" s="15">
        <v>90</v>
      </c>
      <c r="J97" s="15">
        <v>50</v>
      </c>
      <c r="K97" s="15">
        <v>33</v>
      </c>
      <c r="L97" s="15">
        <v>15</v>
      </c>
      <c r="M97" s="84">
        <v>37.125</v>
      </c>
      <c r="N97" s="73">
        <v>37</v>
      </c>
      <c r="O97" s="64">
        <v>3000</v>
      </c>
      <c r="P97" s="65">
        <f>Table224523689101112131415161718192021222423[[#This Row],[PEMBULATAN]]*O97</f>
        <v>111000</v>
      </c>
    </row>
    <row r="98" spans="1:16" ht="39" customHeight="1" x14ac:dyDescent="0.2">
      <c r="A98" s="93"/>
      <c r="B98" s="76"/>
      <c r="C98" s="74" t="s">
        <v>295</v>
      </c>
      <c r="D98" s="79" t="s">
        <v>198</v>
      </c>
      <c r="E98" s="13">
        <v>44415</v>
      </c>
      <c r="F98" s="77" t="s">
        <v>83</v>
      </c>
      <c r="G98" s="13">
        <v>44419</v>
      </c>
      <c r="H98" s="78" t="s">
        <v>84</v>
      </c>
      <c r="I98" s="15">
        <v>60</v>
      </c>
      <c r="J98" s="15">
        <v>53</v>
      </c>
      <c r="K98" s="15">
        <v>30</v>
      </c>
      <c r="L98" s="15">
        <v>13</v>
      </c>
      <c r="M98" s="84">
        <v>23.85</v>
      </c>
      <c r="N98" s="73">
        <v>24</v>
      </c>
      <c r="O98" s="64">
        <v>3000</v>
      </c>
      <c r="P98" s="65">
        <f>Table224523689101112131415161718192021222423[[#This Row],[PEMBULATAN]]*O98</f>
        <v>72000</v>
      </c>
    </row>
    <row r="99" spans="1:16" ht="39" customHeight="1" x14ac:dyDescent="0.2">
      <c r="A99" s="93"/>
      <c r="B99" s="76"/>
      <c r="C99" s="74" t="s">
        <v>296</v>
      </c>
      <c r="D99" s="79" t="s">
        <v>198</v>
      </c>
      <c r="E99" s="13">
        <v>44415</v>
      </c>
      <c r="F99" s="77" t="s">
        <v>83</v>
      </c>
      <c r="G99" s="13">
        <v>44419</v>
      </c>
      <c r="H99" s="78" t="s">
        <v>84</v>
      </c>
      <c r="I99" s="15">
        <v>70</v>
      </c>
      <c r="J99" s="15">
        <v>66</v>
      </c>
      <c r="K99" s="15">
        <v>23</v>
      </c>
      <c r="L99" s="15">
        <v>12</v>
      </c>
      <c r="M99" s="84">
        <v>26.565000000000001</v>
      </c>
      <c r="N99" s="73">
        <v>27</v>
      </c>
      <c r="O99" s="64">
        <v>3000</v>
      </c>
      <c r="P99" s="65">
        <f>Table224523689101112131415161718192021222423[[#This Row],[PEMBULATAN]]*O99</f>
        <v>81000</v>
      </c>
    </row>
    <row r="100" spans="1:16" ht="39" customHeight="1" x14ac:dyDescent="0.2">
      <c r="A100" s="93"/>
      <c r="B100" s="76"/>
      <c r="C100" s="74" t="s">
        <v>297</v>
      </c>
      <c r="D100" s="79" t="s">
        <v>198</v>
      </c>
      <c r="E100" s="13">
        <v>44415</v>
      </c>
      <c r="F100" s="77" t="s">
        <v>83</v>
      </c>
      <c r="G100" s="13">
        <v>44419</v>
      </c>
      <c r="H100" s="78" t="s">
        <v>84</v>
      </c>
      <c r="I100" s="15">
        <v>70</v>
      </c>
      <c r="J100" s="15">
        <v>60</v>
      </c>
      <c r="K100" s="15">
        <v>20</v>
      </c>
      <c r="L100" s="15">
        <v>8</v>
      </c>
      <c r="M100" s="84">
        <v>21</v>
      </c>
      <c r="N100" s="73">
        <v>21</v>
      </c>
      <c r="O100" s="64">
        <v>3000</v>
      </c>
      <c r="P100" s="65">
        <f>Table224523689101112131415161718192021222423[[#This Row],[PEMBULATAN]]*O100</f>
        <v>63000</v>
      </c>
    </row>
    <row r="101" spans="1:16" ht="39" customHeight="1" x14ac:dyDescent="0.2">
      <c r="A101" s="93"/>
      <c r="B101" s="76"/>
      <c r="C101" s="74" t="s">
        <v>298</v>
      </c>
      <c r="D101" s="79" t="s">
        <v>198</v>
      </c>
      <c r="E101" s="13">
        <v>44415</v>
      </c>
      <c r="F101" s="77" t="s">
        <v>83</v>
      </c>
      <c r="G101" s="13">
        <v>44419</v>
      </c>
      <c r="H101" s="78" t="s">
        <v>84</v>
      </c>
      <c r="I101" s="15">
        <v>90</v>
      </c>
      <c r="J101" s="15">
        <v>60</v>
      </c>
      <c r="K101" s="15">
        <v>40</v>
      </c>
      <c r="L101" s="15">
        <v>22</v>
      </c>
      <c r="M101" s="84">
        <v>54</v>
      </c>
      <c r="N101" s="73">
        <v>54</v>
      </c>
      <c r="O101" s="64">
        <v>3000</v>
      </c>
      <c r="P101" s="65">
        <f>Table224523689101112131415161718192021222423[[#This Row],[PEMBULATAN]]*O101</f>
        <v>162000</v>
      </c>
    </row>
    <row r="102" spans="1:16" ht="39" customHeight="1" x14ac:dyDescent="0.2">
      <c r="A102" s="93"/>
      <c r="B102" s="76"/>
      <c r="C102" s="74" t="s">
        <v>299</v>
      </c>
      <c r="D102" s="79" t="s">
        <v>198</v>
      </c>
      <c r="E102" s="13">
        <v>44415</v>
      </c>
      <c r="F102" s="77" t="s">
        <v>83</v>
      </c>
      <c r="G102" s="13">
        <v>44419</v>
      </c>
      <c r="H102" s="78" t="s">
        <v>84</v>
      </c>
      <c r="I102" s="15">
        <v>90</v>
      </c>
      <c r="J102" s="15">
        <v>60</v>
      </c>
      <c r="K102" s="15">
        <v>30</v>
      </c>
      <c r="L102" s="15">
        <v>10</v>
      </c>
      <c r="M102" s="84">
        <v>40.5</v>
      </c>
      <c r="N102" s="73">
        <v>41</v>
      </c>
      <c r="O102" s="64">
        <v>3000</v>
      </c>
      <c r="P102" s="65">
        <f>Table224523689101112131415161718192021222423[[#This Row],[PEMBULATAN]]*O102</f>
        <v>123000</v>
      </c>
    </row>
    <row r="103" spans="1:16" ht="39" customHeight="1" x14ac:dyDescent="0.2">
      <c r="A103" s="93"/>
      <c r="B103" s="76"/>
      <c r="C103" s="74" t="s">
        <v>300</v>
      </c>
      <c r="D103" s="79" t="s">
        <v>198</v>
      </c>
      <c r="E103" s="13">
        <v>44415</v>
      </c>
      <c r="F103" s="77" t="s">
        <v>83</v>
      </c>
      <c r="G103" s="13">
        <v>44419</v>
      </c>
      <c r="H103" s="78" t="s">
        <v>84</v>
      </c>
      <c r="I103" s="15">
        <v>80</v>
      </c>
      <c r="J103" s="15">
        <v>60</v>
      </c>
      <c r="K103" s="15">
        <v>30</v>
      </c>
      <c r="L103" s="15">
        <v>19</v>
      </c>
      <c r="M103" s="84">
        <v>36</v>
      </c>
      <c r="N103" s="73">
        <v>36</v>
      </c>
      <c r="O103" s="64">
        <v>3000</v>
      </c>
      <c r="P103" s="65">
        <f>Table224523689101112131415161718192021222423[[#This Row],[PEMBULATAN]]*O103</f>
        <v>108000</v>
      </c>
    </row>
    <row r="104" spans="1:16" ht="39" customHeight="1" x14ac:dyDescent="0.2">
      <c r="A104" s="93"/>
      <c r="B104" s="76"/>
      <c r="C104" s="74" t="s">
        <v>301</v>
      </c>
      <c r="D104" s="79" t="s">
        <v>198</v>
      </c>
      <c r="E104" s="13">
        <v>44415</v>
      </c>
      <c r="F104" s="77" t="s">
        <v>83</v>
      </c>
      <c r="G104" s="13">
        <v>44419</v>
      </c>
      <c r="H104" s="78" t="s">
        <v>84</v>
      </c>
      <c r="I104" s="15">
        <v>90</v>
      </c>
      <c r="J104" s="15">
        <v>60</v>
      </c>
      <c r="K104" s="15">
        <v>30</v>
      </c>
      <c r="L104" s="15">
        <v>10</v>
      </c>
      <c r="M104" s="84">
        <v>40.5</v>
      </c>
      <c r="N104" s="73">
        <v>41</v>
      </c>
      <c r="O104" s="64">
        <v>3000</v>
      </c>
      <c r="P104" s="65">
        <f>Table224523689101112131415161718192021222423[[#This Row],[PEMBULATAN]]*O104</f>
        <v>123000</v>
      </c>
    </row>
    <row r="105" spans="1:16" ht="39" customHeight="1" x14ac:dyDescent="0.2">
      <c r="A105" s="93"/>
      <c r="B105" s="76"/>
      <c r="C105" s="74" t="s">
        <v>302</v>
      </c>
      <c r="D105" s="79" t="s">
        <v>198</v>
      </c>
      <c r="E105" s="13">
        <v>44415</v>
      </c>
      <c r="F105" s="77" t="s">
        <v>83</v>
      </c>
      <c r="G105" s="13">
        <v>44419</v>
      </c>
      <c r="H105" s="78" t="s">
        <v>84</v>
      </c>
      <c r="I105" s="15">
        <v>50</v>
      </c>
      <c r="J105" s="15">
        <v>40</v>
      </c>
      <c r="K105" s="15">
        <v>20</v>
      </c>
      <c r="L105" s="15">
        <v>4</v>
      </c>
      <c r="M105" s="84">
        <v>10</v>
      </c>
      <c r="N105" s="73">
        <v>10</v>
      </c>
      <c r="O105" s="64">
        <v>3000</v>
      </c>
      <c r="P105" s="65">
        <f>Table224523689101112131415161718192021222423[[#This Row],[PEMBULATAN]]*O105</f>
        <v>30000</v>
      </c>
    </row>
    <row r="106" spans="1:16" ht="39" customHeight="1" x14ac:dyDescent="0.2">
      <c r="A106" s="93"/>
      <c r="B106" s="76"/>
      <c r="C106" s="74" t="s">
        <v>303</v>
      </c>
      <c r="D106" s="79" t="s">
        <v>198</v>
      </c>
      <c r="E106" s="13">
        <v>44415</v>
      </c>
      <c r="F106" s="77" t="s">
        <v>83</v>
      </c>
      <c r="G106" s="13">
        <v>44419</v>
      </c>
      <c r="H106" s="78" t="s">
        <v>84</v>
      </c>
      <c r="I106" s="15">
        <v>93</v>
      </c>
      <c r="J106" s="15">
        <v>60</v>
      </c>
      <c r="K106" s="15">
        <v>25</v>
      </c>
      <c r="L106" s="15">
        <v>11</v>
      </c>
      <c r="M106" s="84">
        <v>34.875</v>
      </c>
      <c r="N106" s="73">
        <v>35</v>
      </c>
      <c r="O106" s="64">
        <v>3000</v>
      </c>
      <c r="P106" s="65">
        <f>Table224523689101112131415161718192021222423[[#This Row],[PEMBULATAN]]*O106</f>
        <v>105000</v>
      </c>
    </row>
    <row r="107" spans="1:16" ht="39" customHeight="1" x14ac:dyDescent="0.2">
      <c r="A107" s="93"/>
      <c r="B107" s="76"/>
      <c r="C107" s="74" t="s">
        <v>304</v>
      </c>
      <c r="D107" s="79" t="s">
        <v>198</v>
      </c>
      <c r="E107" s="13">
        <v>44415</v>
      </c>
      <c r="F107" s="77" t="s">
        <v>83</v>
      </c>
      <c r="G107" s="13">
        <v>44419</v>
      </c>
      <c r="H107" s="78" t="s">
        <v>84</v>
      </c>
      <c r="I107" s="15">
        <v>95</v>
      </c>
      <c r="J107" s="15">
        <v>60</v>
      </c>
      <c r="K107" s="15">
        <v>33</v>
      </c>
      <c r="L107" s="15">
        <v>22</v>
      </c>
      <c r="M107" s="84">
        <v>47.024999999999999</v>
      </c>
      <c r="N107" s="73">
        <v>47</v>
      </c>
      <c r="O107" s="64">
        <v>3000</v>
      </c>
      <c r="P107" s="65">
        <f>Table224523689101112131415161718192021222423[[#This Row],[PEMBULATAN]]*O107</f>
        <v>141000</v>
      </c>
    </row>
    <row r="108" spans="1:16" ht="39" customHeight="1" x14ac:dyDescent="0.2">
      <c r="A108" s="93"/>
      <c r="B108" s="76"/>
      <c r="C108" s="74" t="s">
        <v>305</v>
      </c>
      <c r="D108" s="79" t="s">
        <v>198</v>
      </c>
      <c r="E108" s="13">
        <v>44415</v>
      </c>
      <c r="F108" s="77" t="s">
        <v>83</v>
      </c>
      <c r="G108" s="13">
        <v>44419</v>
      </c>
      <c r="H108" s="78" t="s">
        <v>84</v>
      </c>
      <c r="I108" s="15">
        <v>70</v>
      </c>
      <c r="J108" s="15">
        <v>90</v>
      </c>
      <c r="K108" s="15">
        <v>22</v>
      </c>
      <c r="L108" s="15">
        <v>10</v>
      </c>
      <c r="M108" s="84">
        <v>34.65</v>
      </c>
      <c r="N108" s="73">
        <v>35</v>
      </c>
      <c r="O108" s="64">
        <v>3000</v>
      </c>
      <c r="P108" s="65">
        <f>Table224523689101112131415161718192021222423[[#This Row],[PEMBULATAN]]*O108</f>
        <v>105000</v>
      </c>
    </row>
    <row r="109" spans="1:16" ht="39" customHeight="1" x14ac:dyDescent="0.2">
      <c r="A109" s="93"/>
      <c r="B109" s="76"/>
      <c r="C109" s="74" t="s">
        <v>306</v>
      </c>
      <c r="D109" s="79" t="s">
        <v>198</v>
      </c>
      <c r="E109" s="13">
        <v>44415</v>
      </c>
      <c r="F109" s="77" t="s">
        <v>83</v>
      </c>
      <c r="G109" s="13">
        <v>44419</v>
      </c>
      <c r="H109" s="78" t="s">
        <v>84</v>
      </c>
      <c r="I109" s="15">
        <v>53</v>
      </c>
      <c r="J109" s="15">
        <v>38</v>
      </c>
      <c r="K109" s="15">
        <v>20</v>
      </c>
      <c r="L109" s="15">
        <v>5</v>
      </c>
      <c r="M109" s="84">
        <v>10.07</v>
      </c>
      <c r="N109" s="73">
        <v>10</v>
      </c>
      <c r="O109" s="64">
        <v>3000</v>
      </c>
      <c r="P109" s="65">
        <f>Table224523689101112131415161718192021222423[[#This Row],[PEMBULATAN]]*O109</f>
        <v>30000</v>
      </c>
    </row>
    <row r="110" spans="1:16" ht="39" customHeight="1" x14ac:dyDescent="0.2">
      <c r="A110" s="93"/>
      <c r="B110" s="76"/>
      <c r="C110" s="74" t="s">
        <v>307</v>
      </c>
      <c r="D110" s="79" t="s">
        <v>198</v>
      </c>
      <c r="E110" s="13">
        <v>44415</v>
      </c>
      <c r="F110" s="77" t="s">
        <v>83</v>
      </c>
      <c r="G110" s="13">
        <v>44419</v>
      </c>
      <c r="H110" s="78" t="s">
        <v>84</v>
      </c>
      <c r="I110" s="15">
        <v>90</v>
      </c>
      <c r="J110" s="15">
        <v>55</v>
      </c>
      <c r="K110" s="15">
        <v>30</v>
      </c>
      <c r="L110" s="15">
        <v>5</v>
      </c>
      <c r="M110" s="84">
        <v>37.125</v>
      </c>
      <c r="N110" s="73">
        <v>37</v>
      </c>
      <c r="O110" s="64">
        <v>3000</v>
      </c>
      <c r="P110" s="65">
        <f>Table224523689101112131415161718192021222423[[#This Row],[PEMBULATAN]]*O110</f>
        <v>111000</v>
      </c>
    </row>
    <row r="111" spans="1:16" ht="39" customHeight="1" x14ac:dyDescent="0.2">
      <c r="A111" s="93"/>
      <c r="B111" s="76"/>
      <c r="C111" s="74" t="s">
        <v>308</v>
      </c>
      <c r="D111" s="79" t="s">
        <v>198</v>
      </c>
      <c r="E111" s="13">
        <v>44415</v>
      </c>
      <c r="F111" s="77" t="s">
        <v>83</v>
      </c>
      <c r="G111" s="13">
        <v>44419</v>
      </c>
      <c r="H111" s="78" t="s">
        <v>84</v>
      </c>
      <c r="I111" s="15">
        <v>90</v>
      </c>
      <c r="J111" s="15">
        <v>57</v>
      </c>
      <c r="K111" s="15">
        <v>40</v>
      </c>
      <c r="L111" s="15">
        <v>15</v>
      </c>
      <c r="M111" s="84">
        <v>51.3</v>
      </c>
      <c r="N111" s="73">
        <v>52</v>
      </c>
      <c r="O111" s="64">
        <v>3000</v>
      </c>
      <c r="P111" s="65">
        <f>Table224523689101112131415161718192021222423[[#This Row],[PEMBULATAN]]*O111</f>
        <v>156000</v>
      </c>
    </row>
    <row r="112" spans="1:16" ht="39" customHeight="1" x14ac:dyDescent="0.2">
      <c r="A112" s="93"/>
      <c r="B112" s="76"/>
      <c r="C112" s="74" t="s">
        <v>309</v>
      </c>
      <c r="D112" s="79" t="s">
        <v>198</v>
      </c>
      <c r="E112" s="13">
        <v>44415</v>
      </c>
      <c r="F112" s="77" t="s">
        <v>83</v>
      </c>
      <c r="G112" s="13">
        <v>44419</v>
      </c>
      <c r="H112" s="78" t="s">
        <v>84</v>
      </c>
      <c r="I112" s="15">
        <v>60</v>
      </c>
      <c r="J112" s="15">
        <v>33</v>
      </c>
      <c r="K112" s="15">
        <v>12</v>
      </c>
      <c r="L112" s="15">
        <v>3</v>
      </c>
      <c r="M112" s="84">
        <v>5.94</v>
      </c>
      <c r="N112" s="73">
        <v>6</v>
      </c>
      <c r="O112" s="64">
        <v>3000</v>
      </c>
      <c r="P112" s="65">
        <f>Table224523689101112131415161718192021222423[[#This Row],[PEMBULATAN]]*O112</f>
        <v>18000</v>
      </c>
    </row>
    <row r="113" spans="1:16" ht="39" customHeight="1" x14ac:dyDescent="0.2">
      <c r="A113" s="93"/>
      <c r="B113" s="76"/>
      <c r="C113" s="74" t="s">
        <v>310</v>
      </c>
      <c r="D113" s="79" t="s">
        <v>198</v>
      </c>
      <c r="E113" s="13">
        <v>44415</v>
      </c>
      <c r="F113" s="77" t="s">
        <v>83</v>
      </c>
      <c r="G113" s="13">
        <v>44419</v>
      </c>
      <c r="H113" s="78" t="s">
        <v>84</v>
      </c>
      <c r="I113" s="15">
        <v>70</v>
      </c>
      <c r="J113" s="15">
        <v>42</v>
      </c>
      <c r="K113" s="15">
        <v>30</v>
      </c>
      <c r="L113" s="15">
        <v>6</v>
      </c>
      <c r="M113" s="84">
        <v>22.05</v>
      </c>
      <c r="N113" s="73">
        <v>22</v>
      </c>
      <c r="O113" s="64">
        <v>3000</v>
      </c>
      <c r="P113" s="65">
        <f>Table224523689101112131415161718192021222423[[#This Row],[PEMBULATAN]]*O113</f>
        <v>66000</v>
      </c>
    </row>
    <row r="114" spans="1:16" ht="39" customHeight="1" x14ac:dyDescent="0.2">
      <c r="A114" s="93"/>
      <c r="B114" s="76"/>
      <c r="C114" s="74" t="s">
        <v>311</v>
      </c>
      <c r="D114" s="79" t="s">
        <v>198</v>
      </c>
      <c r="E114" s="13">
        <v>44415</v>
      </c>
      <c r="F114" s="77" t="s">
        <v>83</v>
      </c>
      <c r="G114" s="13">
        <v>44419</v>
      </c>
      <c r="H114" s="78" t="s">
        <v>84</v>
      </c>
      <c r="I114" s="15">
        <v>90</v>
      </c>
      <c r="J114" s="15">
        <v>60</v>
      </c>
      <c r="K114" s="15">
        <v>30</v>
      </c>
      <c r="L114" s="15">
        <v>19</v>
      </c>
      <c r="M114" s="84">
        <v>40.5</v>
      </c>
      <c r="N114" s="73">
        <v>41</v>
      </c>
      <c r="O114" s="64">
        <v>3000</v>
      </c>
      <c r="P114" s="65">
        <f>Table224523689101112131415161718192021222423[[#This Row],[PEMBULATAN]]*O114</f>
        <v>123000</v>
      </c>
    </row>
    <row r="115" spans="1:16" ht="39" customHeight="1" x14ac:dyDescent="0.2">
      <c r="A115" s="93"/>
      <c r="B115" s="76"/>
      <c r="C115" s="74" t="s">
        <v>312</v>
      </c>
      <c r="D115" s="79" t="s">
        <v>198</v>
      </c>
      <c r="E115" s="13">
        <v>44415</v>
      </c>
      <c r="F115" s="77" t="s">
        <v>83</v>
      </c>
      <c r="G115" s="13">
        <v>44419</v>
      </c>
      <c r="H115" s="78" t="s">
        <v>84</v>
      </c>
      <c r="I115" s="15">
        <v>68</v>
      </c>
      <c r="J115" s="15">
        <v>60</v>
      </c>
      <c r="K115" s="15">
        <v>30</v>
      </c>
      <c r="L115" s="15">
        <v>13</v>
      </c>
      <c r="M115" s="84">
        <v>30.6</v>
      </c>
      <c r="N115" s="73">
        <v>31</v>
      </c>
      <c r="O115" s="64">
        <v>3000</v>
      </c>
      <c r="P115" s="65">
        <f>Table224523689101112131415161718192021222423[[#This Row],[PEMBULATAN]]*O115</f>
        <v>93000</v>
      </c>
    </row>
    <row r="116" spans="1:16" ht="39" customHeight="1" x14ac:dyDescent="0.2">
      <c r="A116" s="93"/>
      <c r="B116" s="76"/>
      <c r="C116" s="74" t="s">
        <v>313</v>
      </c>
      <c r="D116" s="79" t="s">
        <v>198</v>
      </c>
      <c r="E116" s="13">
        <v>44415</v>
      </c>
      <c r="F116" s="77" t="s">
        <v>83</v>
      </c>
      <c r="G116" s="13">
        <v>44419</v>
      </c>
      <c r="H116" s="78" t="s">
        <v>84</v>
      </c>
      <c r="I116" s="15">
        <v>80</v>
      </c>
      <c r="J116" s="15">
        <v>70</v>
      </c>
      <c r="K116" s="15">
        <v>40</v>
      </c>
      <c r="L116" s="15">
        <v>13</v>
      </c>
      <c r="M116" s="84">
        <v>56</v>
      </c>
      <c r="N116" s="73">
        <v>56</v>
      </c>
      <c r="O116" s="64">
        <v>3000</v>
      </c>
      <c r="P116" s="65">
        <f>Table224523689101112131415161718192021222423[[#This Row],[PEMBULATAN]]*O116</f>
        <v>168000</v>
      </c>
    </row>
    <row r="117" spans="1:16" ht="39" customHeight="1" x14ac:dyDescent="0.2">
      <c r="A117" s="93"/>
      <c r="B117" s="76"/>
      <c r="C117" s="74" t="s">
        <v>314</v>
      </c>
      <c r="D117" s="79" t="s">
        <v>198</v>
      </c>
      <c r="E117" s="13">
        <v>44415</v>
      </c>
      <c r="F117" s="77" t="s">
        <v>83</v>
      </c>
      <c r="G117" s="13">
        <v>44419</v>
      </c>
      <c r="H117" s="78" t="s">
        <v>84</v>
      </c>
      <c r="I117" s="15">
        <v>96</v>
      </c>
      <c r="J117" s="15">
        <v>60</v>
      </c>
      <c r="K117" s="15">
        <v>40</v>
      </c>
      <c r="L117" s="15">
        <v>20</v>
      </c>
      <c r="M117" s="84">
        <v>57.6</v>
      </c>
      <c r="N117" s="73">
        <v>58</v>
      </c>
      <c r="O117" s="64">
        <v>3000</v>
      </c>
      <c r="P117" s="65">
        <f>Table224523689101112131415161718192021222423[[#This Row],[PEMBULATAN]]*O117</f>
        <v>174000</v>
      </c>
    </row>
    <row r="118" spans="1:16" ht="39" customHeight="1" x14ac:dyDescent="0.2">
      <c r="A118" s="93"/>
      <c r="B118" s="76"/>
      <c r="C118" s="74" t="s">
        <v>315</v>
      </c>
      <c r="D118" s="79" t="s">
        <v>198</v>
      </c>
      <c r="E118" s="13">
        <v>44415</v>
      </c>
      <c r="F118" s="77" t="s">
        <v>83</v>
      </c>
      <c r="G118" s="13">
        <v>44419</v>
      </c>
      <c r="H118" s="78" t="s">
        <v>84</v>
      </c>
      <c r="I118" s="15">
        <v>90</v>
      </c>
      <c r="J118" s="15">
        <v>55</v>
      </c>
      <c r="K118" s="15">
        <v>30</v>
      </c>
      <c r="L118" s="15">
        <v>22</v>
      </c>
      <c r="M118" s="84">
        <v>37.125</v>
      </c>
      <c r="N118" s="73">
        <v>37</v>
      </c>
      <c r="O118" s="64">
        <v>3000</v>
      </c>
      <c r="P118" s="65">
        <f>Table224523689101112131415161718192021222423[[#This Row],[PEMBULATAN]]*O118</f>
        <v>111000</v>
      </c>
    </row>
    <row r="119" spans="1:16" ht="39" customHeight="1" x14ac:dyDescent="0.2">
      <c r="A119" s="93"/>
      <c r="B119" s="76"/>
      <c r="C119" s="74" t="s">
        <v>316</v>
      </c>
      <c r="D119" s="79" t="s">
        <v>198</v>
      </c>
      <c r="E119" s="13">
        <v>44415</v>
      </c>
      <c r="F119" s="77" t="s">
        <v>83</v>
      </c>
      <c r="G119" s="13">
        <v>44419</v>
      </c>
      <c r="H119" s="78" t="s">
        <v>84</v>
      </c>
      <c r="I119" s="15">
        <v>60</v>
      </c>
      <c r="J119" s="15">
        <v>63</v>
      </c>
      <c r="K119" s="15">
        <v>24</v>
      </c>
      <c r="L119" s="15">
        <v>4</v>
      </c>
      <c r="M119" s="84">
        <v>22.68</v>
      </c>
      <c r="N119" s="73">
        <v>23</v>
      </c>
      <c r="O119" s="64">
        <v>3000</v>
      </c>
      <c r="P119" s="65">
        <f>Table224523689101112131415161718192021222423[[#This Row],[PEMBULATAN]]*O119</f>
        <v>69000</v>
      </c>
    </row>
    <row r="120" spans="1:16" ht="39" customHeight="1" x14ac:dyDescent="0.2">
      <c r="A120" s="93"/>
      <c r="B120" s="76"/>
      <c r="C120" s="74" t="s">
        <v>317</v>
      </c>
      <c r="D120" s="79" t="s">
        <v>198</v>
      </c>
      <c r="E120" s="13">
        <v>44415</v>
      </c>
      <c r="F120" s="77" t="s">
        <v>83</v>
      </c>
      <c r="G120" s="13">
        <v>44419</v>
      </c>
      <c r="H120" s="78" t="s">
        <v>84</v>
      </c>
      <c r="I120" s="15">
        <v>90</v>
      </c>
      <c r="J120" s="15">
        <v>56</v>
      </c>
      <c r="K120" s="15">
        <v>34</v>
      </c>
      <c r="L120" s="15">
        <v>16</v>
      </c>
      <c r="M120" s="84">
        <v>42.84</v>
      </c>
      <c r="N120" s="73">
        <v>43</v>
      </c>
      <c r="O120" s="64">
        <v>3000</v>
      </c>
      <c r="P120" s="65">
        <f>Table224523689101112131415161718192021222423[[#This Row],[PEMBULATAN]]*O120</f>
        <v>129000</v>
      </c>
    </row>
    <row r="121" spans="1:16" ht="39" customHeight="1" x14ac:dyDescent="0.2">
      <c r="A121" s="93"/>
      <c r="B121" s="76"/>
      <c r="C121" s="74" t="s">
        <v>318</v>
      </c>
      <c r="D121" s="79" t="s">
        <v>198</v>
      </c>
      <c r="E121" s="13">
        <v>44415</v>
      </c>
      <c r="F121" s="77" t="s">
        <v>83</v>
      </c>
      <c r="G121" s="13">
        <v>44419</v>
      </c>
      <c r="H121" s="78" t="s">
        <v>84</v>
      </c>
      <c r="I121" s="15">
        <v>80</v>
      </c>
      <c r="J121" s="15">
        <v>60</v>
      </c>
      <c r="K121" s="15">
        <v>22</v>
      </c>
      <c r="L121" s="15">
        <v>8</v>
      </c>
      <c r="M121" s="84">
        <v>26.4</v>
      </c>
      <c r="N121" s="73">
        <v>27</v>
      </c>
      <c r="O121" s="64">
        <v>3000</v>
      </c>
      <c r="P121" s="65">
        <f>Table224523689101112131415161718192021222423[[#This Row],[PEMBULATAN]]*O121</f>
        <v>81000</v>
      </c>
    </row>
    <row r="122" spans="1:16" ht="39" customHeight="1" x14ac:dyDescent="0.2">
      <c r="A122" s="93"/>
      <c r="B122" s="76"/>
      <c r="C122" s="74" t="s">
        <v>319</v>
      </c>
      <c r="D122" s="79" t="s">
        <v>198</v>
      </c>
      <c r="E122" s="13">
        <v>44415</v>
      </c>
      <c r="F122" s="77" t="s">
        <v>83</v>
      </c>
      <c r="G122" s="13">
        <v>44419</v>
      </c>
      <c r="H122" s="78" t="s">
        <v>84</v>
      </c>
      <c r="I122" s="15">
        <v>100</v>
      </c>
      <c r="J122" s="15">
        <v>50</v>
      </c>
      <c r="K122" s="15">
        <v>40</v>
      </c>
      <c r="L122" s="15">
        <v>14</v>
      </c>
      <c r="M122" s="84">
        <v>50</v>
      </c>
      <c r="N122" s="73">
        <v>50</v>
      </c>
      <c r="O122" s="64">
        <v>3000</v>
      </c>
      <c r="P122" s="65">
        <f>Table224523689101112131415161718192021222423[[#This Row],[PEMBULATAN]]*O122</f>
        <v>150000</v>
      </c>
    </row>
    <row r="123" spans="1:16" ht="39" customHeight="1" x14ac:dyDescent="0.2">
      <c r="A123" s="93"/>
      <c r="B123" s="76"/>
      <c r="C123" s="74" t="s">
        <v>320</v>
      </c>
      <c r="D123" s="79" t="s">
        <v>198</v>
      </c>
      <c r="E123" s="13">
        <v>44415</v>
      </c>
      <c r="F123" s="77" t="s">
        <v>83</v>
      </c>
      <c r="G123" s="13">
        <v>44419</v>
      </c>
      <c r="H123" s="78" t="s">
        <v>84</v>
      </c>
      <c r="I123" s="15">
        <v>95</v>
      </c>
      <c r="J123" s="15">
        <v>60</v>
      </c>
      <c r="K123" s="15">
        <v>30</v>
      </c>
      <c r="L123" s="15">
        <v>16</v>
      </c>
      <c r="M123" s="84">
        <v>42.75</v>
      </c>
      <c r="N123" s="73">
        <v>43</v>
      </c>
      <c r="O123" s="64">
        <v>3000</v>
      </c>
      <c r="P123" s="65">
        <f>Table224523689101112131415161718192021222423[[#This Row],[PEMBULATAN]]*O123</f>
        <v>129000</v>
      </c>
    </row>
    <row r="124" spans="1:16" ht="39" customHeight="1" x14ac:dyDescent="0.2">
      <c r="A124" s="93"/>
      <c r="B124" s="76"/>
      <c r="C124" s="74" t="s">
        <v>321</v>
      </c>
      <c r="D124" s="79" t="s">
        <v>198</v>
      </c>
      <c r="E124" s="13">
        <v>44415</v>
      </c>
      <c r="F124" s="77" t="s">
        <v>83</v>
      </c>
      <c r="G124" s="13">
        <v>44419</v>
      </c>
      <c r="H124" s="78" t="s">
        <v>84</v>
      </c>
      <c r="I124" s="15">
        <v>65</v>
      </c>
      <c r="J124" s="15">
        <v>60</v>
      </c>
      <c r="K124" s="15">
        <v>25</v>
      </c>
      <c r="L124" s="15">
        <v>13</v>
      </c>
      <c r="M124" s="84">
        <v>24.375</v>
      </c>
      <c r="N124" s="73">
        <v>25</v>
      </c>
      <c r="O124" s="64">
        <v>3000</v>
      </c>
      <c r="P124" s="65">
        <f>Table224523689101112131415161718192021222423[[#This Row],[PEMBULATAN]]*O124</f>
        <v>75000</v>
      </c>
    </row>
    <row r="125" spans="1:16" ht="39" customHeight="1" x14ac:dyDescent="0.2">
      <c r="A125" s="93"/>
      <c r="B125" s="76"/>
      <c r="C125" s="74" t="s">
        <v>322</v>
      </c>
      <c r="D125" s="79" t="s">
        <v>198</v>
      </c>
      <c r="E125" s="13">
        <v>44415</v>
      </c>
      <c r="F125" s="77" t="s">
        <v>83</v>
      </c>
      <c r="G125" s="13">
        <v>44419</v>
      </c>
      <c r="H125" s="78" t="s">
        <v>84</v>
      </c>
      <c r="I125" s="15">
        <v>39</v>
      </c>
      <c r="J125" s="15">
        <v>29</v>
      </c>
      <c r="K125" s="15">
        <v>28</v>
      </c>
      <c r="L125" s="15">
        <v>8</v>
      </c>
      <c r="M125" s="84">
        <v>7.9169999999999998</v>
      </c>
      <c r="N125" s="73">
        <v>8</v>
      </c>
      <c r="O125" s="64">
        <v>3000</v>
      </c>
      <c r="P125" s="65">
        <f>Table224523689101112131415161718192021222423[[#This Row],[PEMBULATAN]]*O125</f>
        <v>24000</v>
      </c>
    </row>
    <row r="126" spans="1:16" ht="39" customHeight="1" x14ac:dyDescent="0.2">
      <c r="A126" s="93"/>
      <c r="B126" s="76"/>
      <c r="C126" s="74" t="s">
        <v>323</v>
      </c>
      <c r="D126" s="79" t="s">
        <v>198</v>
      </c>
      <c r="E126" s="13">
        <v>44415</v>
      </c>
      <c r="F126" s="77" t="s">
        <v>83</v>
      </c>
      <c r="G126" s="13">
        <v>44419</v>
      </c>
      <c r="H126" s="78" t="s">
        <v>84</v>
      </c>
      <c r="I126" s="15">
        <v>22</v>
      </c>
      <c r="J126" s="15">
        <v>37</v>
      </c>
      <c r="K126" s="15">
        <v>26</v>
      </c>
      <c r="L126" s="15">
        <v>11</v>
      </c>
      <c r="M126" s="84">
        <v>5.2910000000000004</v>
      </c>
      <c r="N126" s="73">
        <v>11</v>
      </c>
      <c r="O126" s="64">
        <v>3000</v>
      </c>
      <c r="P126" s="65">
        <f>Table224523689101112131415161718192021222423[[#This Row],[PEMBULATAN]]*O126</f>
        <v>33000</v>
      </c>
    </row>
    <row r="127" spans="1:16" ht="39" customHeight="1" x14ac:dyDescent="0.2">
      <c r="A127" s="93"/>
      <c r="B127" s="76"/>
      <c r="C127" s="74" t="s">
        <v>324</v>
      </c>
      <c r="D127" s="79" t="s">
        <v>198</v>
      </c>
      <c r="E127" s="13">
        <v>44415</v>
      </c>
      <c r="F127" s="77" t="s">
        <v>83</v>
      </c>
      <c r="G127" s="13">
        <v>44419</v>
      </c>
      <c r="H127" s="78" t="s">
        <v>84</v>
      </c>
      <c r="I127" s="15">
        <v>63</v>
      </c>
      <c r="J127" s="15">
        <v>20</v>
      </c>
      <c r="K127" s="15">
        <v>6</v>
      </c>
      <c r="L127" s="15">
        <v>2</v>
      </c>
      <c r="M127" s="84">
        <v>1.89</v>
      </c>
      <c r="N127" s="73">
        <v>2</v>
      </c>
      <c r="O127" s="64">
        <v>3000</v>
      </c>
      <c r="P127" s="65">
        <f>Table224523689101112131415161718192021222423[[#This Row],[PEMBULATAN]]*O127</f>
        <v>6000</v>
      </c>
    </row>
    <row r="128" spans="1:16" ht="39" customHeight="1" x14ac:dyDescent="0.2">
      <c r="A128" s="93"/>
      <c r="B128" s="76"/>
      <c r="C128" s="74" t="s">
        <v>325</v>
      </c>
      <c r="D128" s="79" t="s">
        <v>198</v>
      </c>
      <c r="E128" s="13">
        <v>44415</v>
      </c>
      <c r="F128" s="77" t="s">
        <v>83</v>
      </c>
      <c r="G128" s="13">
        <v>44419</v>
      </c>
      <c r="H128" s="78" t="s">
        <v>84</v>
      </c>
      <c r="I128" s="15">
        <v>80</v>
      </c>
      <c r="J128" s="15">
        <v>32</v>
      </c>
      <c r="K128" s="15">
        <v>11</v>
      </c>
      <c r="L128" s="15">
        <v>12</v>
      </c>
      <c r="M128" s="84">
        <v>7.04</v>
      </c>
      <c r="N128" s="73">
        <v>12</v>
      </c>
      <c r="O128" s="64">
        <v>3000</v>
      </c>
      <c r="P128" s="65">
        <f>Table224523689101112131415161718192021222423[[#This Row],[PEMBULATAN]]*O128</f>
        <v>36000</v>
      </c>
    </row>
    <row r="129" spans="1:16" ht="39" customHeight="1" x14ac:dyDescent="0.2">
      <c r="A129" s="93"/>
      <c r="B129" s="76"/>
      <c r="C129" s="74" t="s">
        <v>326</v>
      </c>
      <c r="D129" s="79" t="s">
        <v>198</v>
      </c>
      <c r="E129" s="13">
        <v>44415</v>
      </c>
      <c r="F129" s="77" t="s">
        <v>83</v>
      </c>
      <c r="G129" s="13">
        <v>44419</v>
      </c>
      <c r="H129" s="78" t="s">
        <v>84</v>
      </c>
      <c r="I129" s="15">
        <v>66</v>
      </c>
      <c r="J129" s="15">
        <v>50</v>
      </c>
      <c r="K129" s="15">
        <v>9</v>
      </c>
      <c r="L129" s="15">
        <v>5</v>
      </c>
      <c r="M129" s="84">
        <v>7.4249999999999998</v>
      </c>
      <c r="N129" s="73">
        <v>8</v>
      </c>
      <c r="O129" s="64">
        <v>3000</v>
      </c>
      <c r="P129" s="65">
        <f>Table224523689101112131415161718192021222423[[#This Row],[PEMBULATAN]]*O129</f>
        <v>24000</v>
      </c>
    </row>
    <row r="130" spans="1:16" ht="39" customHeight="1" x14ac:dyDescent="0.2">
      <c r="A130" s="93"/>
      <c r="B130" s="76"/>
      <c r="C130" s="74" t="s">
        <v>327</v>
      </c>
      <c r="D130" s="79" t="s">
        <v>198</v>
      </c>
      <c r="E130" s="13">
        <v>44415</v>
      </c>
      <c r="F130" s="77" t="s">
        <v>83</v>
      </c>
      <c r="G130" s="13">
        <v>44419</v>
      </c>
      <c r="H130" s="78" t="s">
        <v>84</v>
      </c>
      <c r="I130" s="15">
        <v>92</v>
      </c>
      <c r="J130" s="15">
        <v>13</v>
      </c>
      <c r="K130" s="15">
        <v>22</v>
      </c>
      <c r="L130" s="15">
        <v>3</v>
      </c>
      <c r="M130" s="84">
        <v>6.5780000000000003</v>
      </c>
      <c r="N130" s="73">
        <v>7</v>
      </c>
      <c r="O130" s="64">
        <v>3000</v>
      </c>
      <c r="P130" s="65">
        <f>Table224523689101112131415161718192021222423[[#This Row],[PEMBULATAN]]*O130</f>
        <v>21000</v>
      </c>
    </row>
    <row r="131" spans="1:16" ht="39" customHeight="1" x14ac:dyDescent="0.2">
      <c r="A131" s="93"/>
      <c r="B131" s="76"/>
      <c r="C131" s="74" t="s">
        <v>328</v>
      </c>
      <c r="D131" s="79" t="s">
        <v>198</v>
      </c>
      <c r="E131" s="13">
        <v>44415</v>
      </c>
      <c r="F131" s="77" t="s">
        <v>83</v>
      </c>
      <c r="G131" s="13">
        <v>44419</v>
      </c>
      <c r="H131" s="78" t="s">
        <v>84</v>
      </c>
      <c r="I131" s="15">
        <v>50</v>
      </c>
      <c r="J131" s="15">
        <v>20</v>
      </c>
      <c r="K131" s="15">
        <v>20</v>
      </c>
      <c r="L131" s="15">
        <v>1</v>
      </c>
      <c r="M131" s="84">
        <v>5</v>
      </c>
      <c r="N131" s="73">
        <v>5</v>
      </c>
      <c r="O131" s="64">
        <v>3000</v>
      </c>
      <c r="P131" s="65">
        <f>Table224523689101112131415161718192021222423[[#This Row],[PEMBULATAN]]*O131</f>
        <v>15000</v>
      </c>
    </row>
    <row r="132" spans="1:16" ht="39" customHeight="1" x14ac:dyDescent="0.2">
      <c r="A132" s="93"/>
      <c r="B132" s="76"/>
      <c r="C132" s="74" t="s">
        <v>329</v>
      </c>
      <c r="D132" s="79" t="s">
        <v>198</v>
      </c>
      <c r="E132" s="13">
        <v>44415</v>
      </c>
      <c r="F132" s="77" t="s">
        <v>83</v>
      </c>
      <c r="G132" s="13">
        <v>44419</v>
      </c>
      <c r="H132" s="78" t="s">
        <v>84</v>
      </c>
      <c r="I132" s="15">
        <v>122</v>
      </c>
      <c r="J132" s="15">
        <v>5</v>
      </c>
      <c r="K132" s="15">
        <v>5</v>
      </c>
      <c r="L132" s="15">
        <v>1</v>
      </c>
      <c r="M132" s="84">
        <v>0.76249999999999996</v>
      </c>
      <c r="N132" s="73">
        <v>1</v>
      </c>
      <c r="O132" s="64">
        <v>3000</v>
      </c>
      <c r="P132" s="65">
        <f>Table224523689101112131415161718192021222423[[#This Row],[PEMBULATAN]]*O132</f>
        <v>3000</v>
      </c>
    </row>
    <row r="133" spans="1:16" ht="39" customHeight="1" x14ac:dyDescent="0.2">
      <c r="A133" s="93"/>
      <c r="B133" s="76"/>
      <c r="C133" s="74" t="s">
        <v>330</v>
      </c>
      <c r="D133" s="79" t="s">
        <v>198</v>
      </c>
      <c r="E133" s="13">
        <v>44415</v>
      </c>
      <c r="F133" s="77" t="s">
        <v>83</v>
      </c>
      <c r="G133" s="13">
        <v>44419</v>
      </c>
      <c r="H133" s="78" t="s">
        <v>84</v>
      </c>
      <c r="I133" s="15">
        <v>60</v>
      </c>
      <c r="J133" s="15">
        <v>58</v>
      </c>
      <c r="K133" s="15">
        <v>22</v>
      </c>
      <c r="L133" s="15">
        <v>15</v>
      </c>
      <c r="M133" s="84">
        <v>19.14</v>
      </c>
      <c r="N133" s="73">
        <v>19</v>
      </c>
      <c r="O133" s="64">
        <v>3000</v>
      </c>
      <c r="P133" s="65">
        <f>Table224523689101112131415161718192021222423[[#This Row],[PEMBULATAN]]*O133</f>
        <v>57000</v>
      </c>
    </row>
    <row r="134" spans="1:16" ht="39" customHeight="1" x14ac:dyDescent="0.2">
      <c r="A134" s="93"/>
      <c r="B134" s="76"/>
      <c r="C134" s="74" t="s">
        <v>331</v>
      </c>
      <c r="D134" s="79" t="s">
        <v>198</v>
      </c>
      <c r="E134" s="13">
        <v>44415</v>
      </c>
      <c r="F134" s="77" t="s">
        <v>83</v>
      </c>
      <c r="G134" s="13">
        <v>44419</v>
      </c>
      <c r="H134" s="78" t="s">
        <v>84</v>
      </c>
      <c r="I134" s="15">
        <v>89</v>
      </c>
      <c r="J134" s="15">
        <v>48</v>
      </c>
      <c r="K134" s="15">
        <v>30</v>
      </c>
      <c r="L134" s="15">
        <v>15</v>
      </c>
      <c r="M134" s="84">
        <v>32.04</v>
      </c>
      <c r="N134" s="73">
        <v>32</v>
      </c>
      <c r="O134" s="64">
        <v>3000</v>
      </c>
      <c r="P134" s="65">
        <f>Table224523689101112131415161718192021222423[[#This Row],[PEMBULATAN]]*O134</f>
        <v>96000</v>
      </c>
    </row>
    <row r="135" spans="1:16" ht="39" customHeight="1" x14ac:dyDescent="0.2">
      <c r="A135" s="93"/>
      <c r="B135" s="76"/>
      <c r="C135" s="74" t="s">
        <v>332</v>
      </c>
      <c r="D135" s="79" t="s">
        <v>198</v>
      </c>
      <c r="E135" s="13">
        <v>44415</v>
      </c>
      <c r="F135" s="77" t="s">
        <v>83</v>
      </c>
      <c r="G135" s="13">
        <v>44419</v>
      </c>
      <c r="H135" s="78" t="s">
        <v>84</v>
      </c>
      <c r="I135" s="15">
        <v>40</v>
      </c>
      <c r="J135" s="15">
        <v>30</v>
      </c>
      <c r="K135" s="15">
        <v>16</v>
      </c>
      <c r="L135" s="15">
        <v>2</v>
      </c>
      <c r="M135" s="84">
        <v>4.8</v>
      </c>
      <c r="N135" s="73">
        <v>5</v>
      </c>
      <c r="O135" s="64">
        <v>3000</v>
      </c>
      <c r="P135" s="65">
        <f>Table224523689101112131415161718192021222423[[#This Row],[PEMBULATAN]]*O135</f>
        <v>15000</v>
      </c>
    </row>
    <row r="136" spans="1:16" ht="22.5" customHeight="1" x14ac:dyDescent="0.2">
      <c r="A136" s="144" t="s">
        <v>33</v>
      </c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6"/>
      <c r="M136" s="80">
        <f>SUBTOTAL(109,Table224523689101112131415161718192021222423[KG VOLUME])</f>
        <v>3706.3365000000008</v>
      </c>
      <c r="N136" s="68">
        <f>SUM(N3:N135)</f>
        <v>3739</v>
      </c>
      <c r="O136" s="147">
        <f>SUM(P3:P135)</f>
        <v>11217000</v>
      </c>
      <c r="P136" s="148"/>
    </row>
    <row r="137" spans="1:16" ht="22.5" customHeight="1" x14ac:dyDescent="0.2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6"/>
      <c r="N137" s="88" t="s">
        <v>54</v>
      </c>
      <c r="O137" s="87"/>
      <c r="P137" s="87">
        <f>O136*10%</f>
        <v>1121700</v>
      </c>
    </row>
    <row r="138" spans="1:16" x14ac:dyDescent="0.2">
      <c r="A138" s="11"/>
      <c r="B138" s="56" t="s">
        <v>47</v>
      </c>
      <c r="C138" s="55"/>
      <c r="D138" s="57" t="s">
        <v>48</v>
      </c>
      <c r="H138" s="63"/>
      <c r="N138" s="62" t="s">
        <v>34</v>
      </c>
      <c r="P138" s="69">
        <f>O136*1%</f>
        <v>112170</v>
      </c>
    </row>
    <row r="139" spans="1:16" x14ac:dyDescent="0.2">
      <c r="A139" s="11"/>
      <c r="H139" s="63"/>
      <c r="N139" s="62" t="s">
        <v>35</v>
      </c>
      <c r="P139" s="71">
        <v>0</v>
      </c>
    </row>
    <row r="140" spans="1:16" ht="15.75" thickBot="1" x14ac:dyDescent="0.25">
      <c r="A140" s="11"/>
      <c r="H140" s="63"/>
      <c r="N140" s="62" t="s">
        <v>36</v>
      </c>
      <c r="P140" s="71">
        <v>0</v>
      </c>
    </row>
    <row r="141" spans="1:16" x14ac:dyDescent="0.2">
      <c r="A141" s="11"/>
      <c r="H141" s="63"/>
      <c r="N141" s="66" t="s">
        <v>37</v>
      </c>
      <c r="O141" s="67"/>
      <c r="P141" s="70">
        <f>O136-P137+P138</f>
        <v>10207470</v>
      </c>
    </row>
    <row r="142" spans="1:16" x14ac:dyDescent="0.2">
      <c r="B142" s="56"/>
      <c r="C142" s="55"/>
      <c r="D142" s="57"/>
    </row>
    <row r="144" spans="1:16" x14ac:dyDescent="0.2">
      <c r="A144" s="11"/>
      <c r="H144" s="63"/>
      <c r="P144" s="72"/>
    </row>
    <row r="145" spans="1:16" x14ac:dyDescent="0.2">
      <c r="A145" s="11"/>
      <c r="H145" s="63"/>
      <c r="O145" s="58"/>
      <c r="P145" s="72"/>
    </row>
    <row r="146" spans="1:16" s="3" customFormat="1" x14ac:dyDescent="0.25">
      <c r="A146" s="11"/>
      <c r="B146" s="2"/>
      <c r="C146" s="2"/>
      <c r="E146" s="12"/>
      <c r="H146" s="63"/>
      <c r="N146" s="14"/>
      <c r="O146" s="14"/>
      <c r="P146" s="14"/>
    </row>
    <row r="147" spans="1:16" s="3" customFormat="1" x14ac:dyDescent="0.25">
      <c r="A147" s="11"/>
      <c r="B147" s="2"/>
      <c r="C147" s="2"/>
      <c r="E147" s="12"/>
      <c r="H147" s="63"/>
      <c r="N147" s="14"/>
      <c r="O147" s="14"/>
      <c r="P147" s="14"/>
    </row>
    <row r="148" spans="1:16" s="3" customFormat="1" x14ac:dyDescent="0.25">
      <c r="A148" s="11"/>
      <c r="B148" s="2"/>
      <c r="C148" s="2"/>
      <c r="E148" s="12"/>
      <c r="H148" s="63"/>
      <c r="N148" s="14"/>
      <c r="O148" s="14"/>
      <c r="P148" s="14"/>
    </row>
    <row r="149" spans="1:16" s="3" customFormat="1" x14ac:dyDescent="0.25">
      <c r="A149" s="11"/>
      <c r="B149" s="2"/>
      <c r="C149" s="2"/>
      <c r="E149" s="12"/>
      <c r="H149" s="63"/>
      <c r="N149" s="14"/>
      <c r="O149" s="14"/>
      <c r="P149" s="14"/>
    </row>
    <row r="150" spans="1:16" s="3" customFormat="1" x14ac:dyDescent="0.25">
      <c r="A150" s="11"/>
      <c r="B150" s="2"/>
      <c r="C150" s="2"/>
      <c r="E150" s="12"/>
      <c r="H150" s="63"/>
      <c r="N150" s="14"/>
      <c r="O150" s="14"/>
      <c r="P150" s="14"/>
    </row>
    <row r="151" spans="1:16" s="3" customFormat="1" x14ac:dyDescent="0.25">
      <c r="A151" s="11"/>
      <c r="B151" s="2"/>
      <c r="C151" s="2"/>
      <c r="E151" s="12"/>
      <c r="H151" s="63"/>
      <c r="N151" s="14"/>
      <c r="O151" s="14"/>
      <c r="P151" s="14"/>
    </row>
    <row r="152" spans="1:16" s="3" customFormat="1" x14ac:dyDescent="0.25">
      <c r="A152" s="11"/>
      <c r="B152" s="2"/>
      <c r="C152" s="2"/>
      <c r="E152" s="12"/>
      <c r="H152" s="63"/>
      <c r="N152" s="14"/>
      <c r="O152" s="14"/>
      <c r="P152" s="14"/>
    </row>
    <row r="153" spans="1:16" s="3" customFormat="1" x14ac:dyDescent="0.25">
      <c r="A153" s="11"/>
      <c r="B153" s="2"/>
      <c r="C153" s="2"/>
      <c r="E153" s="12"/>
      <c r="H153" s="63"/>
      <c r="N153" s="14"/>
      <c r="O153" s="14"/>
      <c r="P153" s="14"/>
    </row>
    <row r="154" spans="1:16" s="3" customFormat="1" x14ac:dyDescent="0.25">
      <c r="A154" s="11"/>
      <c r="B154" s="2"/>
      <c r="C154" s="2"/>
      <c r="E154" s="12"/>
      <c r="H154" s="63"/>
      <c r="N154" s="14"/>
      <c r="O154" s="14"/>
      <c r="P154" s="14"/>
    </row>
    <row r="155" spans="1:16" s="3" customFormat="1" x14ac:dyDescent="0.25">
      <c r="A155" s="11"/>
      <c r="B155" s="2"/>
      <c r="C155" s="2"/>
      <c r="E155" s="12"/>
      <c r="H155" s="63"/>
      <c r="N155" s="14"/>
      <c r="O155" s="14"/>
      <c r="P155" s="14"/>
    </row>
    <row r="156" spans="1:16" s="3" customFormat="1" x14ac:dyDescent="0.25">
      <c r="A156" s="11"/>
      <c r="B156" s="2"/>
      <c r="C156" s="2"/>
      <c r="E156" s="12"/>
      <c r="H156" s="63"/>
      <c r="N156" s="14"/>
      <c r="O156" s="14"/>
      <c r="P156" s="14"/>
    </row>
    <row r="157" spans="1:16" s="3" customFormat="1" x14ac:dyDescent="0.25">
      <c r="A157" s="11"/>
      <c r="B157" s="2"/>
      <c r="C157" s="2"/>
      <c r="E157" s="12"/>
      <c r="H157" s="63"/>
      <c r="N157" s="14"/>
      <c r="O157" s="14"/>
      <c r="P157" s="14"/>
    </row>
  </sheetData>
  <mergeCells count="3">
    <mergeCell ref="A3:A4"/>
    <mergeCell ref="A136:L136"/>
    <mergeCell ref="O136:P136"/>
  </mergeCells>
  <conditionalFormatting sqref="B3">
    <cfRule type="duplicateValues" dxfId="577" priority="2"/>
  </conditionalFormatting>
  <conditionalFormatting sqref="B4:B135">
    <cfRule type="duplicateValues" dxfId="576" priority="5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92D050"/>
  </sheetPr>
  <dimension ref="A1:P213"/>
  <sheetViews>
    <sheetView zoomScale="112" zoomScaleNormal="112" workbookViewId="0">
      <pane xSplit="3" ySplit="2" topLeftCell="D186" activePane="bottomRight" state="frozen"/>
      <selection activeCell="H5" sqref="H5"/>
      <selection pane="topRight" activeCell="H5" sqref="H5"/>
      <selection pane="bottomLeft" activeCell="H5" sqref="H5"/>
      <selection pane="bottomRight" activeCell="G11" sqref="G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0" customHeight="1" x14ac:dyDescent="0.2">
      <c r="A3" s="142" t="s">
        <v>334</v>
      </c>
      <c r="B3" s="75" t="s">
        <v>335</v>
      </c>
      <c r="C3" s="9" t="s">
        <v>336</v>
      </c>
      <c r="D3" s="77" t="s">
        <v>82</v>
      </c>
      <c r="E3" s="13">
        <v>44415</v>
      </c>
      <c r="F3" s="77" t="s">
        <v>83</v>
      </c>
      <c r="G3" s="13">
        <v>44419</v>
      </c>
      <c r="H3" s="10" t="s">
        <v>84</v>
      </c>
      <c r="I3" s="1">
        <v>90</v>
      </c>
      <c r="J3" s="1">
        <v>50</v>
      </c>
      <c r="K3" s="1">
        <v>43</v>
      </c>
      <c r="L3" s="1">
        <v>13</v>
      </c>
      <c r="M3" s="83">
        <v>48.375</v>
      </c>
      <c r="N3" s="8">
        <v>49</v>
      </c>
      <c r="O3" s="64">
        <v>3000</v>
      </c>
      <c r="P3" s="65">
        <f>Table2245236891011121314151617181920212224234[[#This Row],[PEMBULATAN]]*O3</f>
        <v>147000</v>
      </c>
    </row>
    <row r="4" spans="1:16" ht="24" customHeight="1" x14ac:dyDescent="0.2">
      <c r="A4" s="143"/>
      <c r="B4" s="76"/>
      <c r="C4" s="9" t="s">
        <v>337</v>
      </c>
      <c r="D4" s="77" t="s">
        <v>82</v>
      </c>
      <c r="E4" s="13">
        <v>44415</v>
      </c>
      <c r="F4" s="77" t="s">
        <v>83</v>
      </c>
      <c r="G4" s="13">
        <v>44419</v>
      </c>
      <c r="H4" s="10" t="s">
        <v>84</v>
      </c>
      <c r="I4" s="1">
        <v>83</v>
      </c>
      <c r="J4" s="1">
        <v>53</v>
      </c>
      <c r="K4" s="1">
        <v>42</v>
      </c>
      <c r="L4" s="1">
        <v>24</v>
      </c>
      <c r="M4" s="83">
        <v>46.189500000000002</v>
      </c>
      <c r="N4" s="8">
        <v>46</v>
      </c>
      <c r="O4" s="64">
        <v>3000</v>
      </c>
      <c r="P4" s="65">
        <f>Table2245236891011121314151617181920212224234[[#This Row],[PEMBULATAN]]*O4</f>
        <v>138000</v>
      </c>
    </row>
    <row r="5" spans="1:16" ht="24" customHeight="1" x14ac:dyDescent="0.2">
      <c r="A5" s="93"/>
      <c r="B5" s="76"/>
      <c r="C5" s="90" t="s">
        <v>338</v>
      </c>
      <c r="D5" s="79" t="s">
        <v>82</v>
      </c>
      <c r="E5" s="13">
        <v>44415</v>
      </c>
      <c r="F5" s="77" t="s">
        <v>83</v>
      </c>
      <c r="G5" s="13">
        <v>44419</v>
      </c>
      <c r="H5" s="78" t="s">
        <v>84</v>
      </c>
      <c r="I5" s="15">
        <v>90</v>
      </c>
      <c r="J5" s="15">
        <v>60</v>
      </c>
      <c r="K5" s="15">
        <v>42</v>
      </c>
      <c r="L5" s="15">
        <v>22</v>
      </c>
      <c r="M5" s="84">
        <v>56.7</v>
      </c>
      <c r="N5" s="73">
        <v>57</v>
      </c>
      <c r="O5" s="64">
        <v>3000</v>
      </c>
      <c r="P5" s="65">
        <f>Table2245236891011121314151617181920212224234[[#This Row],[PEMBULATAN]]*O5</f>
        <v>171000</v>
      </c>
    </row>
    <row r="6" spans="1:16" ht="24" customHeight="1" x14ac:dyDescent="0.2">
      <c r="A6" s="93"/>
      <c r="B6" s="76"/>
      <c r="C6" s="90" t="s">
        <v>339</v>
      </c>
      <c r="D6" s="79" t="s">
        <v>82</v>
      </c>
      <c r="E6" s="13">
        <v>44415</v>
      </c>
      <c r="F6" s="77" t="s">
        <v>83</v>
      </c>
      <c r="G6" s="13">
        <v>44419</v>
      </c>
      <c r="H6" s="78" t="s">
        <v>84</v>
      </c>
      <c r="I6" s="15">
        <v>70</v>
      </c>
      <c r="J6" s="15">
        <v>60</v>
      </c>
      <c r="K6" s="15">
        <v>22</v>
      </c>
      <c r="L6" s="15">
        <v>8</v>
      </c>
      <c r="M6" s="84">
        <v>23.1</v>
      </c>
      <c r="N6" s="73">
        <v>23</v>
      </c>
      <c r="O6" s="64">
        <v>3000</v>
      </c>
      <c r="P6" s="65">
        <f>Table2245236891011121314151617181920212224234[[#This Row],[PEMBULATAN]]*O6</f>
        <v>69000</v>
      </c>
    </row>
    <row r="7" spans="1:16" ht="24" customHeight="1" x14ac:dyDescent="0.2">
      <c r="A7" s="93"/>
      <c r="B7" s="76"/>
      <c r="C7" s="90" t="s">
        <v>340</v>
      </c>
      <c r="D7" s="79" t="s">
        <v>82</v>
      </c>
      <c r="E7" s="13">
        <v>44415</v>
      </c>
      <c r="F7" s="77" t="s">
        <v>83</v>
      </c>
      <c r="G7" s="13">
        <v>44419</v>
      </c>
      <c r="H7" s="78" t="s">
        <v>84</v>
      </c>
      <c r="I7" s="15">
        <v>25</v>
      </c>
      <c r="J7" s="15">
        <v>30</v>
      </c>
      <c r="K7" s="15">
        <v>12</v>
      </c>
      <c r="L7" s="15">
        <v>1</v>
      </c>
      <c r="M7" s="84">
        <v>2.25</v>
      </c>
      <c r="N7" s="73">
        <v>2</v>
      </c>
      <c r="O7" s="64">
        <v>3000</v>
      </c>
      <c r="P7" s="65">
        <f>Table2245236891011121314151617181920212224234[[#This Row],[PEMBULATAN]]*O7</f>
        <v>6000</v>
      </c>
    </row>
    <row r="8" spans="1:16" ht="24" customHeight="1" x14ac:dyDescent="0.2">
      <c r="A8" s="93"/>
      <c r="B8" s="76"/>
      <c r="C8" s="90" t="s">
        <v>341</v>
      </c>
      <c r="D8" s="79" t="s">
        <v>82</v>
      </c>
      <c r="E8" s="13">
        <v>44415</v>
      </c>
      <c r="F8" s="77" t="s">
        <v>83</v>
      </c>
      <c r="G8" s="13">
        <v>44419</v>
      </c>
      <c r="H8" s="78" t="s">
        <v>84</v>
      </c>
      <c r="I8" s="15">
        <v>90</v>
      </c>
      <c r="J8" s="15">
        <v>54</v>
      </c>
      <c r="K8" s="15">
        <v>35</v>
      </c>
      <c r="L8" s="15">
        <v>27</v>
      </c>
      <c r="M8" s="84">
        <v>42.524999999999999</v>
      </c>
      <c r="N8" s="73">
        <v>43</v>
      </c>
      <c r="O8" s="64">
        <v>3000</v>
      </c>
      <c r="P8" s="65">
        <f>Table2245236891011121314151617181920212224234[[#This Row],[PEMBULATAN]]*O8</f>
        <v>129000</v>
      </c>
    </row>
    <row r="9" spans="1:16" ht="24" customHeight="1" x14ac:dyDescent="0.2">
      <c r="A9" s="93"/>
      <c r="B9" s="76"/>
      <c r="C9" s="90" t="s">
        <v>342</v>
      </c>
      <c r="D9" s="79" t="s">
        <v>82</v>
      </c>
      <c r="E9" s="13">
        <v>44415</v>
      </c>
      <c r="F9" s="77" t="s">
        <v>83</v>
      </c>
      <c r="G9" s="13">
        <v>44419</v>
      </c>
      <c r="H9" s="78" t="s">
        <v>84</v>
      </c>
      <c r="I9" s="15">
        <v>70</v>
      </c>
      <c r="J9" s="15">
        <v>60</v>
      </c>
      <c r="K9" s="15">
        <v>21</v>
      </c>
      <c r="L9" s="15">
        <v>4</v>
      </c>
      <c r="M9" s="84">
        <v>22.05</v>
      </c>
      <c r="N9" s="73">
        <v>22</v>
      </c>
      <c r="O9" s="64">
        <v>3000</v>
      </c>
      <c r="P9" s="65">
        <f>Table2245236891011121314151617181920212224234[[#This Row],[PEMBULATAN]]*O9</f>
        <v>66000</v>
      </c>
    </row>
    <row r="10" spans="1:16" ht="24" customHeight="1" x14ac:dyDescent="0.2">
      <c r="A10" s="93"/>
      <c r="B10" s="76"/>
      <c r="C10" s="90" t="s">
        <v>343</v>
      </c>
      <c r="D10" s="79" t="s">
        <v>82</v>
      </c>
      <c r="E10" s="13">
        <v>44415</v>
      </c>
      <c r="F10" s="77" t="s">
        <v>83</v>
      </c>
      <c r="G10" s="13">
        <v>44419</v>
      </c>
      <c r="H10" s="78" t="s">
        <v>84</v>
      </c>
      <c r="I10" s="15">
        <v>48</v>
      </c>
      <c r="J10" s="15">
        <v>26</v>
      </c>
      <c r="K10" s="15">
        <v>23</v>
      </c>
      <c r="L10" s="15">
        <v>6</v>
      </c>
      <c r="M10" s="84">
        <v>7.1760000000000002</v>
      </c>
      <c r="N10" s="73">
        <v>7</v>
      </c>
      <c r="O10" s="64">
        <v>3000</v>
      </c>
      <c r="P10" s="65">
        <f>Table2245236891011121314151617181920212224234[[#This Row],[PEMBULATAN]]*O10</f>
        <v>21000</v>
      </c>
    </row>
    <row r="11" spans="1:16" ht="24" customHeight="1" x14ac:dyDescent="0.2">
      <c r="A11" s="93"/>
      <c r="B11" s="76"/>
      <c r="C11" s="90" t="s">
        <v>344</v>
      </c>
      <c r="D11" s="79" t="s">
        <v>82</v>
      </c>
      <c r="E11" s="13">
        <v>44415</v>
      </c>
      <c r="F11" s="77" t="s">
        <v>83</v>
      </c>
      <c r="G11" s="13">
        <v>44419</v>
      </c>
      <c r="H11" s="78" t="s">
        <v>84</v>
      </c>
      <c r="I11" s="15">
        <v>67</v>
      </c>
      <c r="J11" s="15">
        <v>60</v>
      </c>
      <c r="K11" s="15">
        <v>22</v>
      </c>
      <c r="L11" s="15">
        <v>9</v>
      </c>
      <c r="M11" s="84">
        <v>22.11</v>
      </c>
      <c r="N11" s="73">
        <v>22</v>
      </c>
      <c r="O11" s="64">
        <v>3000</v>
      </c>
      <c r="P11" s="65">
        <f>Table2245236891011121314151617181920212224234[[#This Row],[PEMBULATAN]]*O11</f>
        <v>66000</v>
      </c>
    </row>
    <row r="12" spans="1:16" ht="24" customHeight="1" x14ac:dyDescent="0.2">
      <c r="A12" s="93"/>
      <c r="B12" s="76"/>
      <c r="C12" s="90" t="s">
        <v>345</v>
      </c>
      <c r="D12" s="79" t="s">
        <v>82</v>
      </c>
      <c r="E12" s="13">
        <v>44415</v>
      </c>
      <c r="F12" s="77" t="s">
        <v>83</v>
      </c>
      <c r="G12" s="13">
        <v>44419</v>
      </c>
      <c r="H12" s="78" t="s">
        <v>84</v>
      </c>
      <c r="I12" s="15">
        <v>93</v>
      </c>
      <c r="J12" s="15">
        <v>50</v>
      </c>
      <c r="K12" s="15">
        <v>40</v>
      </c>
      <c r="L12" s="15">
        <v>21</v>
      </c>
      <c r="M12" s="84">
        <v>46.5</v>
      </c>
      <c r="N12" s="73">
        <v>47</v>
      </c>
      <c r="O12" s="64">
        <v>3000</v>
      </c>
      <c r="P12" s="65">
        <f>Table2245236891011121314151617181920212224234[[#This Row],[PEMBULATAN]]*O12</f>
        <v>141000</v>
      </c>
    </row>
    <row r="13" spans="1:16" ht="24" customHeight="1" x14ac:dyDescent="0.2">
      <c r="A13" s="93"/>
      <c r="B13" s="76"/>
      <c r="C13" s="90" t="s">
        <v>346</v>
      </c>
      <c r="D13" s="79" t="s">
        <v>82</v>
      </c>
      <c r="E13" s="13">
        <v>44415</v>
      </c>
      <c r="F13" s="77" t="s">
        <v>83</v>
      </c>
      <c r="G13" s="13">
        <v>44419</v>
      </c>
      <c r="H13" s="78" t="s">
        <v>84</v>
      </c>
      <c r="I13" s="15">
        <v>80</v>
      </c>
      <c r="J13" s="15">
        <v>54</v>
      </c>
      <c r="K13" s="15">
        <v>30</v>
      </c>
      <c r="L13" s="15">
        <v>25</v>
      </c>
      <c r="M13" s="84">
        <v>32.4</v>
      </c>
      <c r="N13" s="73">
        <v>33</v>
      </c>
      <c r="O13" s="64">
        <v>3000</v>
      </c>
      <c r="P13" s="65">
        <f>Table2245236891011121314151617181920212224234[[#This Row],[PEMBULATAN]]*O13</f>
        <v>99000</v>
      </c>
    </row>
    <row r="14" spans="1:16" ht="24" customHeight="1" x14ac:dyDescent="0.2">
      <c r="A14" s="93"/>
      <c r="B14" s="76"/>
      <c r="C14" s="90" t="s">
        <v>347</v>
      </c>
      <c r="D14" s="79" t="s">
        <v>82</v>
      </c>
      <c r="E14" s="13">
        <v>44415</v>
      </c>
      <c r="F14" s="77" t="s">
        <v>83</v>
      </c>
      <c r="G14" s="13">
        <v>44419</v>
      </c>
      <c r="H14" s="78" t="s">
        <v>84</v>
      </c>
      <c r="I14" s="15">
        <v>70</v>
      </c>
      <c r="J14" s="15">
        <v>57</v>
      </c>
      <c r="K14" s="15">
        <v>32</v>
      </c>
      <c r="L14" s="15">
        <v>12</v>
      </c>
      <c r="M14" s="84">
        <v>31.92</v>
      </c>
      <c r="N14" s="73">
        <v>32</v>
      </c>
      <c r="O14" s="64">
        <v>3000</v>
      </c>
      <c r="P14" s="65">
        <f>Table2245236891011121314151617181920212224234[[#This Row],[PEMBULATAN]]*O14</f>
        <v>96000</v>
      </c>
    </row>
    <row r="15" spans="1:16" ht="24" customHeight="1" x14ac:dyDescent="0.2">
      <c r="A15" s="93"/>
      <c r="B15" s="76"/>
      <c r="C15" s="90" t="s">
        <v>348</v>
      </c>
      <c r="D15" s="79" t="s">
        <v>82</v>
      </c>
      <c r="E15" s="13">
        <v>44415</v>
      </c>
      <c r="F15" s="77" t="s">
        <v>83</v>
      </c>
      <c r="G15" s="13">
        <v>44419</v>
      </c>
      <c r="H15" s="78" t="s">
        <v>84</v>
      </c>
      <c r="I15" s="15">
        <v>70</v>
      </c>
      <c r="J15" s="15">
        <v>60</v>
      </c>
      <c r="K15" s="15">
        <v>20</v>
      </c>
      <c r="L15" s="15">
        <v>10</v>
      </c>
      <c r="M15" s="84">
        <v>21</v>
      </c>
      <c r="N15" s="73">
        <v>21</v>
      </c>
      <c r="O15" s="64">
        <v>3000</v>
      </c>
      <c r="P15" s="65">
        <f>Table2245236891011121314151617181920212224234[[#This Row],[PEMBULATAN]]*O15</f>
        <v>63000</v>
      </c>
    </row>
    <row r="16" spans="1:16" ht="24" customHeight="1" x14ac:dyDescent="0.2">
      <c r="A16" s="93"/>
      <c r="B16" s="76"/>
      <c r="C16" s="90" t="s">
        <v>349</v>
      </c>
      <c r="D16" s="79" t="s">
        <v>82</v>
      </c>
      <c r="E16" s="13">
        <v>44415</v>
      </c>
      <c r="F16" s="77" t="s">
        <v>83</v>
      </c>
      <c r="G16" s="13">
        <v>44419</v>
      </c>
      <c r="H16" s="78" t="s">
        <v>84</v>
      </c>
      <c r="I16" s="15">
        <v>54</v>
      </c>
      <c r="J16" s="15">
        <v>33</v>
      </c>
      <c r="K16" s="15">
        <v>26</v>
      </c>
      <c r="L16" s="15">
        <v>14</v>
      </c>
      <c r="M16" s="84">
        <v>11.583</v>
      </c>
      <c r="N16" s="73">
        <v>14</v>
      </c>
      <c r="O16" s="64">
        <v>3000</v>
      </c>
      <c r="P16" s="65">
        <f>Table2245236891011121314151617181920212224234[[#This Row],[PEMBULATAN]]*O16</f>
        <v>42000</v>
      </c>
    </row>
    <row r="17" spans="1:16" ht="24" customHeight="1" x14ac:dyDescent="0.2">
      <c r="A17" s="93"/>
      <c r="B17" s="76"/>
      <c r="C17" s="90" t="s">
        <v>350</v>
      </c>
      <c r="D17" s="79" t="s">
        <v>82</v>
      </c>
      <c r="E17" s="13">
        <v>44415</v>
      </c>
      <c r="F17" s="77" t="s">
        <v>83</v>
      </c>
      <c r="G17" s="13">
        <v>44419</v>
      </c>
      <c r="H17" s="78" t="s">
        <v>84</v>
      </c>
      <c r="I17" s="15">
        <v>90</v>
      </c>
      <c r="J17" s="15">
        <v>60</v>
      </c>
      <c r="K17" s="15">
        <v>25</v>
      </c>
      <c r="L17" s="15">
        <v>18</v>
      </c>
      <c r="M17" s="84">
        <v>33.75</v>
      </c>
      <c r="N17" s="73">
        <v>34</v>
      </c>
      <c r="O17" s="64">
        <v>3000</v>
      </c>
      <c r="P17" s="65">
        <f>Table2245236891011121314151617181920212224234[[#This Row],[PEMBULATAN]]*O17</f>
        <v>102000</v>
      </c>
    </row>
    <row r="18" spans="1:16" ht="24" customHeight="1" x14ac:dyDescent="0.2">
      <c r="A18" s="93"/>
      <c r="B18" s="76"/>
      <c r="C18" s="90" t="s">
        <v>351</v>
      </c>
      <c r="D18" s="79" t="s">
        <v>82</v>
      </c>
      <c r="E18" s="13">
        <v>44415</v>
      </c>
      <c r="F18" s="77" t="s">
        <v>83</v>
      </c>
      <c r="G18" s="13">
        <v>44419</v>
      </c>
      <c r="H18" s="78" t="s">
        <v>84</v>
      </c>
      <c r="I18" s="15">
        <v>60</v>
      </c>
      <c r="J18" s="15">
        <v>50</v>
      </c>
      <c r="K18" s="15">
        <v>20</v>
      </c>
      <c r="L18" s="15">
        <v>6</v>
      </c>
      <c r="M18" s="84">
        <v>15</v>
      </c>
      <c r="N18" s="73">
        <v>15</v>
      </c>
      <c r="O18" s="64">
        <v>3000</v>
      </c>
      <c r="P18" s="65">
        <f>Table2245236891011121314151617181920212224234[[#This Row],[PEMBULATAN]]*O18</f>
        <v>45000</v>
      </c>
    </row>
    <row r="19" spans="1:16" ht="24" customHeight="1" x14ac:dyDescent="0.2">
      <c r="A19" s="93"/>
      <c r="B19" s="76"/>
      <c r="C19" s="90" t="s">
        <v>352</v>
      </c>
      <c r="D19" s="79" t="s">
        <v>82</v>
      </c>
      <c r="E19" s="13">
        <v>44415</v>
      </c>
      <c r="F19" s="77" t="s">
        <v>83</v>
      </c>
      <c r="G19" s="13">
        <v>44419</v>
      </c>
      <c r="H19" s="78" t="s">
        <v>84</v>
      </c>
      <c r="I19" s="15">
        <v>90</v>
      </c>
      <c r="J19" s="15">
        <v>60</v>
      </c>
      <c r="K19" s="15">
        <v>25</v>
      </c>
      <c r="L19" s="15">
        <v>10</v>
      </c>
      <c r="M19" s="84">
        <v>33.75</v>
      </c>
      <c r="N19" s="73">
        <v>34</v>
      </c>
      <c r="O19" s="64">
        <v>3000</v>
      </c>
      <c r="P19" s="65">
        <f>Table2245236891011121314151617181920212224234[[#This Row],[PEMBULATAN]]*O19</f>
        <v>102000</v>
      </c>
    </row>
    <row r="20" spans="1:16" ht="24" customHeight="1" x14ac:dyDescent="0.2">
      <c r="A20" s="93"/>
      <c r="B20" s="76"/>
      <c r="C20" s="90" t="s">
        <v>353</v>
      </c>
      <c r="D20" s="79" t="s">
        <v>82</v>
      </c>
      <c r="E20" s="13">
        <v>44415</v>
      </c>
      <c r="F20" s="77" t="s">
        <v>83</v>
      </c>
      <c r="G20" s="13">
        <v>44419</v>
      </c>
      <c r="H20" s="78" t="s">
        <v>84</v>
      </c>
      <c r="I20" s="15">
        <v>40</v>
      </c>
      <c r="J20" s="15">
        <v>30</v>
      </c>
      <c r="K20" s="15">
        <v>20</v>
      </c>
      <c r="L20" s="15">
        <v>2</v>
      </c>
      <c r="M20" s="84">
        <v>6</v>
      </c>
      <c r="N20" s="73">
        <v>6</v>
      </c>
      <c r="O20" s="64">
        <v>3000</v>
      </c>
      <c r="P20" s="65">
        <f>Table2245236891011121314151617181920212224234[[#This Row],[PEMBULATAN]]*O20</f>
        <v>18000</v>
      </c>
    </row>
    <row r="21" spans="1:16" ht="24" customHeight="1" x14ac:dyDescent="0.2">
      <c r="A21" s="93"/>
      <c r="B21" s="76"/>
      <c r="C21" s="90" t="s">
        <v>354</v>
      </c>
      <c r="D21" s="79" t="s">
        <v>82</v>
      </c>
      <c r="E21" s="13">
        <v>44415</v>
      </c>
      <c r="F21" s="77" t="s">
        <v>83</v>
      </c>
      <c r="G21" s="13">
        <v>44419</v>
      </c>
      <c r="H21" s="78" t="s">
        <v>84</v>
      </c>
      <c r="I21" s="15">
        <v>90</v>
      </c>
      <c r="J21" s="15">
        <v>50</v>
      </c>
      <c r="K21" s="15">
        <v>30</v>
      </c>
      <c r="L21" s="15">
        <v>22</v>
      </c>
      <c r="M21" s="84">
        <v>33.75</v>
      </c>
      <c r="N21" s="73">
        <v>34</v>
      </c>
      <c r="O21" s="64">
        <v>3000</v>
      </c>
      <c r="P21" s="65">
        <f>Table2245236891011121314151617181920212224234[[#This Row],[PEMBULATAN]]*O21</f>
        <v>102000</v>
      </c>
    </row>
    <row r="22" spans="1:16" ht="24" customHeight="1" x14ac:dyDescent="0.2">
      <c r="A22" s="93"/>
      <c r="B22" s="76"/>
      <c r="C22" s="90" t="s">
        <v>355</v>
      </c>
      <c r="D22" s="79" t="s">
        <v>82</v>
      </c>
      <c r="E22" s="13">
        <v>44415</v>
      </c>
      <c r="F22" s="77" t="s">
        <v>83</v>
      </c>
      <c r="G22" s="13">
        <v>44419</v>
      </c>
      <c r="H22" s="78" t="s">
        <v>84</v>
      </c>
      <c r="I22" s="15">
        <v>60</v>
      </c>
      <c r="J22" s="15">
        <v>50</v>
      </c>
      <c r="K22" s="15">
        <v>17</v>
      </c>
      <c r="L22" s="15">
        <v>10</v>
      </c>
      <c r="M22" s="84">
        <v>12.75</v>
      </c>
      <c r="N22" s="73">
        <v>13</v>
      </c>
      <c r="O22" s="64">
        <v>3000</v>
      </c>
      <c r="P22" s="65">
        <f>Table2245236891011121314151617181920212224234[[#This Row],[PEMBULATAN]]*O22</f>
        <v>39000</v>
      </c>
    </row>
    <row r="23" spans="1:16" ht="24" customHeight="1" x14ac:dyDescent="0.2">
      <c r="A23" s="93"/>
      <c r="B23" s="76"/>
      <c r="C23" s="90" t="s">
        <v>356</v>
      </c>
      <c r="D23" s="79" t="s">
        <v>82</v>
      </c>
      <c r="E23" s="13">
        <v>44415</v>
      </c>
      <c r="F23" s="77" t="s">
        <v>83</v>
      </c>
      <c r="G23" s="13">
        <v>44419</v>
      </c>
      <c r="H23" s="78" t="s">
        <v>84</v>
      </c>
      <c r="I23" s="15">
        <v>40</v>
      </c>
      <c r="J23" s="15">
        <v>60</v>
      </c>
      <c r="K23" s="15">
        <v>22</v>
      </c>
      <c r="L23" s="15">
        <v>4</v>
      </c>
      <c r="M23" s="84">
        <v>13.2</v>
      </c>
      <c r="N23" s="73">
        <v>13</v>
      </c>
      <c r="O23" s="64">
        <v>3000</v>
      </c>
      <c r="P23" s="65">
        <f>Table2245236891011121314151617181920212224234[[#This Row],[PEMBULATAN]]*O23</f>
        <v>39000</v>
      </c>
    </row>
    <row r="24" spans="1:16" ht="24" customHeight="1" x14ac:dyDescent="0.2">
      <c r="A24" s="93"/>
      <c r="B24" s="76"/>
      <c r="C24" s="90" t="s">
        <v>357</v>
      </c>
      <c r="D24" s="79" t="s">
        <v>82</v>
      </c>
      <c r="E24" s="13">
        <v>44415</v>
      </c>
      <c r="F24" s="77" t="s">
        <v>83</v>
      </c>
      <c r="G24" s="13">
        <v>44419</v>
      </c>
      <c r="H24" s="78" t="s">
        <v>84</v>
      </c>
      <c r="I24" s="15">
        <v>60</v>
      </c>
      <c r="J24" s="15">
        <v>50</v>
      </c>
      <c r="K24" s="15">
        <v>30</v>
      </c>
      <c r="L24" s="15">
        <v>11</v>
      </c>
      <c r="M24" s="84">
        <v>22.5</v>
      </c>
      <c r="N24" s="73">
        <v>23</v>
      </c>
      <c r="O24" s="64">
        <v>3000</v>
      </c>
      <c r="P24" s="65">
        <f>Table2245236891011121314151617181920212224234[[#This Row],[PEMBULATAN]]*O24</f>
        <v>69000</v>
      </c>
    </row>
    <row r="25" spans="1:16" ht="24" customHeight="1" x14ac:dyDescent="0.2">
      <c r="A25" s="93"/>
      <c r="B25" s="76"/>
      <c r="C25" s="90" t="s">
        <v>358</v>
      </c>
      <c r="D25" s="79" t="s">
        <v>82</v>
      </c>
      <c r="E25" s="13">
        <v>44415</v>
      </c>
      <c r="F25" s="77" t="s">
        <v>83</v>
      </c>
      <c r="G25" s="13">
        <v>44419</v>
      </c>
      <c r="H25" s="78" t="s">
        <v>84</v>
      </c>
      <c r="I25" s="15">
        <v>130</v>
      </c>
      <c r="J25" s="15">
        <v>8</v>
      </c>
      <c r="K25" s="15">
        <v>8</v>
      </c>
      <c r="L25" s="15">
        <v>2</v>
      </c>
      <c r="M25" s="84">
        <v>2.08</v>
      </c>
      <c r="N25" s="73">
        <v>2</v>
      </c>
      <c r="O25" s="64">
        <v>3000</v>
      </c>
      <c r="P25" s="65">
        <f>Table2245236891011121314151617181920212224234[[#This Row],[PEMBULATAN]]*O25</f>
        <v>6000</v>
      </c>
    </row>
    <row r="26" spans="1:16" ht="24" customHeight="1" x14ac:dyDescent="0.2">
      <c r="A26" s="93"/>
      <c r="B26" s="76"/>
      <c r="C26" s="90" t="s">
        <v>359</v>
      </c>
      <c r="D26" s="79" t="s">
        <v>82</v>
      </c>
      <c r="E26" s="13">
        <v>44415</v>
      </c>
      <c r="F26" s="77" t="s">
        <v>83</v>
      </c>
      <c r="G26" s="13">
        <v>44419</v>
      </c>
      <c r="H26" s="78" t="s">
        <v>84</v>
      </c>
      <c r="I26" s="15">
        <v>125</v>
      </c>
      <c r="J26" s="15">
        <v>5</v>
      </c>
      <c r="K26" s="15">
        <v>3</v>
      </c>
      <c r="L26" s="15">
        <v>1</v>
      </c>
      <c r="M26" s="84">
        <v>0.46875</v>
      </c>
      <c r="N26" s="73">
        <v>1</v>
      </c>
      <c r="O26" s="64">
        <v>3000</v>
      </c>
      <c r="P26" s="65">
        <f>Table2245236891011121314151617181920212224234[[#This Row],[PEMBULATAN]]*O26</f>
        <v>3000</v>
      </c>
    </row>
    <row r="27" spans="1:16" ht="24" customHeight="1" x14ac:dyDescent="0.2">
      <c r="A27" s="93"/>
      <c r="B27" s="76"/>
      <c r="C27" s="90" t="s">
        <v>360</v>
      </c>
      <c r="D27" s="79" t="s">
        <v>82</v>
      </c>
      <c r="E27" s="13">
        <v>44415</v>
      </c>
      <c r="F27" s="77" t="s">
        <v>83</v>
      </c>
      <c r="G27" s="13">
        <v>44419</v>
      </c>
      <c r="H27" s="78" t="s">
        <v>84</v>
      </c>
      <c r="I27" s="15">
        <v>78</v>
      </c>
      <c r="J27" s="15">
        <v>37</v>
      </c>
      <c r="K27" s="15">
        <v>11</v>
      </c>
      <c r="L27" s="15">
        <v>2</v>
      </c>
      <c r="M27" s="84">
        <v>7.9364999999999997</v>
      </c>
      <c r="N27" s="73">
        <v>8</v>
      </c>
      <c r="O27" s="64">
        <v>3000</v>
      </c>
      <c r="P27" s="65">
        <f>Table2245236891011121314151617181920212224234[[#This Row],[PEMBULATAN]]*O27</f>
        <v>24000</v>
      </c>
    </row>
    <row r="28" spans="1:16" ht="24" customHeight="1" x14ac:dyDescent="0.2">
      <c r="A28" s="93"/>
      <c r="B28" s="76"/>
      <c r="C28" s="90" t="s">
        <v>361</v>
      </c>
      <c r="D28" s="79" t="s">
        <v>82</v>
      </c>
      <c r="E28" s="13">
        <v>44415</v>
      </c>
      <c r="F28" s="77" t="s">
        <v>83</v>
      </c>
      <c r="G28" s="13">
        <v>44419</v>
      </c>
      <c r="H28" s="78" t="s">
        <v>84</v>
      </c>
      <c r="I28" s="15">
        <v>80</v>
      </c>
      <c r="J28" s="15">
        <v>54</v>
      </c>
      <c r="K28" s="15">
        <v>40</v>
      </c>
      <c r="L28" s="15">
        <v>9</v>
      </c>
      <c r="M28" s="84">
        <v>43.2</v>
      </c>
      <c r="N28" s="73">
        <v>43</v>
      </c>
      <c r="O28" s="64">
        <v>3000</v>
      </c>
      <c r="P28" s="65">
        <f>Table2245236891011121314151617181920212224234[[#This Row],[PEMBULATAN]]*O28</f>
        <v>129000</v>
      </c>
    </row>
    <row r="29" spans="1:16" ht="24" customHeight="1" x14ac:dyDescent="0.2">
      <c r="A29" s="93"/>
      <c r="B29" s="76"/>
      <c r="C29" s="90" t="s">
        <v>362</v>
      </c>
      <c r="D29" s="79" t="s">
        <v>82</v>
      </c>
      <c r="E29" s="13">
        <v>44415</v>
      </c>
      <c r="F29" s="77" t="s">
        <v>83</v>
      </c>
      <c r="G29" s="13">
        <v>44419</v>
      </c>
      <c r="H29" s="78" t="s">
        <v>84</v>
      </c>
      <c r="I29" s="15">
        <v>60</v>
      </c>
      <c r="J29" s="15">
        <v>53</v>
      </c>
      <c r="K29" s="15">
        <v>21</v>
      </c>
      <c r="L29" s="15">
        <v>6</v>
      </c>
      <c r="M29" s="84">
        <v>16.695</v>
      </c>
      <c r="N29" s="73">
        <v>17</v>
      </c>
      <c r="O29" s="64">
        <v>3000</v>
      </c>
      <c r="P29" s="65">
        <f>Table2245236891011121314151617181920212224234[[#This Row],[PEMBULATAN]]*O29</f>
        <v>51000</v>
      </c>
    </row>
    <row r="30" spans="1:16" ht="24" customHeight="1" x14ac:dyDescent="0.2">
      <c r="A30" s="93"/>
      <c r="B30" s="76"/>
      <c r="C30" s="90" t="s">
        <v>363</v>
      </c>
      <c r="D30" s="79" t="s">
        <v>82</v>
      </c>
      <c r="E30" s="13">
        <v>44415</v>
      </c>
      <c r="F30" s="77" t="s">
        <v>83</v>
      </c>
      <c r="G30" s="13">
        <v>44419</v>
      </c>
      <c r="H30" s="78" t="s">
        <v>84</v>
      </c>
      <c r="I30" s="15">
        <v>87</v>
      </c>
      <c r="J30" s="15">
        <v>55</v>
      </c>
      <c r="K30" s="15">
        <v>23</v>
      </c>
      <c r="L30" s="15">
        <v>21</v>
      </c>
      <c r="M30" s="84">
        <v>27.513750000000002</v>
      </c>
      <c r="N30" s="73">
        <v>28</v>
      </c>
      <c r="O30" s="64">
        <v>3000</v>
      </c>
      <c r="P30" s="65">
        <f>Table2245236891011121314151617181920212224234[[#This Row],[PEMBULATAN]]*O30</f>
        <v>84000</v>
      </c>
    </row>
    <row r="31" spans="1:16" ht="24" customHeight="1" x14ac:dyDescent="0.2">
      <c r="A31" s="93"/>
      <c r="B31" s="76"/>
      <c r="C31" s="90" t="s">
        <v>364</v>
      </c>
      <c r="D31" s="79" t="s">
        <v>82</v>
      </c>
      <c r="E31" s="13">
        <v>44415</v>
      </c>
      <c r="F31" s="77" t="s">
        <v>83</v>
      </c>
      <c r="G31" s="13">
        <v>44419</v>
      </c>
      <c r="H31" s="78" t="s">
        <v>84</v>
      </c>
      <c r="I31" s="15">
        <v>50</v>
      </c>
      <c r="J31" s="15">
        <v>50</v>
      </c>
      <c r="K31" s="15">
        <v>22</v>
      </c>
      <c r="L31" s="15">
        <v>7</v>
      </c>
      <c r="M31" s="84">
        <v>13.75</v>
      </c>
      <c r="N31" s="73">
        <v>14</v>
      </c>
      <c r="O31" s="64">
        <v>3000</v>
      </c>
      <c r="P31" s="65">
        <f>Table2245236891011121314151617181920212224234[[#This Row],[PEMBULATAN]]*O31</f>
        <v>42000</v>
      </c>
    </row>
    <row r="32" spans="1:16" ht="24" customHeight="1" x14ac:dyDescent="0.2">
      <c r="A32" s="93"/>
      <c r="B32" s="76"/>
      <c r="C32" s="90" t="s">
        <v>365</v>
      </c>
      <c r="D32" s="79" t="s">
        <v>82</v>
      </c>
      <c r="E32" s="13">
        <v>44415</v>
      </c>
      <c r="F32" s="77" t="s">
        <v>83</v>
      </c>
      <c r="G32" s="13">
        <v>44419</v>
      </c>
      <c r="H32" s="78" t="s">
        <v>84</v>
      </c>
      <c r="I32" s="15">
        <v>34</v>
      </c>
      <c r="J32" s="15">
        <v>40</v>
      </c>
      <c r="K32" s="15">
        <v>12</v>
      </c>
      <c r="L32" s="15">
        <v>2</v>
      </c>
      <c r="M32" s="84">
        <v>4.08</v>
      </c>
      <c r="N32" s="73">
        <v>4</v>
      </c>
      <c r="O32" s="64">
        <v>3000</v>
      </c>
      <c r="P32" s="65">
        <f>Table2245236891011121314151617181920212224234[[#This Row],[PEMBULATAN]]*O32</f>
        <v>12000</v>
      </c>
    </row>
    <row r="33" spans="1:16" ht="24" customHeight="1" x14ac:dyDescent="0.2">
      <c r="A33" s="93"/>
      <c r="B33" s="76"/>
      <c r="C33" s="90" t="s">
        <v>366</v>
      </c>
      <c r="D33" s="79" t="s">
        <v>82</v>
      </c>
      <c r="E33" s="13">
        <v>44415</v>
      </c>
      <c r="F33" s="77" t="s">
        <v>83</v>
      </c>
      <c r="G33" s="13">
        <v>44419</v>
      </c>
      <c r="H33" s="78" t="s">
        <v>84</v>
      </c>
      <c r="I33" s="15">
        <v>41</v>
      </c>
      <c r="J33" s="15">
        <v>24</v>
      </c>
      <c r="K33" s="15">
        <v>22</v>
      </c>
      <c r="L33" s="15">
        <v>6</v>
      </c>
      <c r="M33" s="84">
        <v>5.4119999999999999</v>
      </c>
      <c r="N33" s="73">
        <v>6</v>
      </c>
      <c r="O33" s="64">
        <v>3000</v>
      </c>
      <c r="P33" s="65">
        <f>Table2245236891011121314151617181920212224234[[#This Row],[PEMBULATAN]]*O33</f>
        <v>18000</v>
      </c>
    </row>
    <row r="34" spans="1:16" ht="24" customHeight="1" x14ac:dyDescent="0.2">
      <c r="A34" s="93"/>
      <c r="B34" s="76"/>
      <c r="C34" s="90" t="s">
        <v>367</v>
      </c>
      <c r="D34" s="79" t="s">
        <v>82</v>
      </c>
      <c r="E34" s="13">
        <v>44415</v>
      </c>
      <c r="F34" s="77" t="s">
        <v>83</v>
      </c>
      <c r="G34" s="13">
        <v>44419</v>
      </c>
      <c r="H34" s="78" t="s">
        <v>84</v>
      </c>
      <c r="I34" s="15">
        <v>55</v>
      </c>
      <c r="J34" s="15">
        <v>60</v>
      </c>
      <c r="K34" s="15">
        <v>17</v>
      </c>
      <c r="L34" s="15">
        <v>5</v>
      </c>
      <c r="M34" s="84">
        <v>14.025</v>
      </c>
      <c r="N34" s="73">
        <v>14</v>
      </c>
      <c r="O34" s="64">
        <v>3000</v>
      </c>
      <c r="P34" s="65">
        <f>Table2245236891011121314151617181920212224234[[#This Row],[PEMBULATAN]]*O34</f>
        <v>42000</v>
      </c>
    </row>
    <row r="35" spans="1:16" ht="24" customHeight="1" x14ac:dyDescent="0.2">
      <c r="A35" s="93"/>
      <c r="B35" s="76"/>
      <c r="C35" s="90" t="s">
        <v>368</v>
      </c>
      <c r="D35" s="79" t="s">
        <v>82</v>
      </c>
      <c r="E35" s="13">
        <v>44415</v>
      </c>
      <c r="F35" s="77" t="s">
        <v>83</v>
      </c>
      <c r="G35" s="13">
        <v>44419</v>
      </c>
      <c r="H35" s="78" t="s">
        <v>84</v>
      </c>
      <c r="I35" s="15">
        <v>72</v>
      </c>
      <c r="J35" s="15">
        <v>50</v>
      </c>
      <c r="K35" s="15">
        <v>20</v>
      </c>
      <c r="L35" s="15">
        <v>8</v>
      </c>
      <c r="M35" s="84">
        <v>18</v>
      </c>
      <c r="N35" s="73">
        <v>18</v>
      </c>
      <c r="O35" s="64">
        <v>3000</v>
      </c>
      <c r="P35" s="65">
        <f>Table2245236891011121314151617181920212224234[[#This Row],[PEMBULATAN]]*O35</f>
        <v>54000</v>
      </c>
    </row>
    <row r="36" spans="1:16" ht="24" customHeight="1" x14ac:dyDescent="0.2">
      <c r="A36" s="93"/>
      <c r="B36" s="76"/>
      <c r="C36" s="90" t="s">
        <v>369</v>
      </c>
      <c r="D36" s="79" t="s">
        <v>82</v>
      </c>
      <c r="E36" s="13">
        <v>44415</v>
      </c>
      <c r="F36" s="77" t="s">
        <v>83</v>
      </c>
      <c r="G36" s="13">
        <v>44419</v>
      </c>
      <c r="H36" s="78" t="s">
        <v>84</v>
      </c>
      <c r="I36" s="15">
        <v>40</v>
      </c>
      <c r="J36" s="15">
        <v>20</v>
      </c>
      <c r="K36" s="15">
        <v>10</v>
      </c>
      <c r="L36" s="15">
        <v>1</v>
      </c>
      <c r="M36" s="84">
        <v>2</v>
      </c>
      <c r="N36" s="73">
        <v>2</v>
      </c>
      <c r="O36" s="64">
        <v>3000</v>
      </c>
      <c r="P36" s="65">
        <f>Table2245236891011121314151617181920212224234[[#This Row],[PEMBULATAN]]*O36</f>
        <v>6000</v>
      </c>
    </row>
    <row r="37" spans="1:16" ht="24" customHeight="1" x14ac:dyDescent="0.2">
      <c r="A37" s="93"/>
      <c r="B37" s="76"/>
      <c r="C37" s="90" t="s">
        <v>370</v>
      </c>
      <c r="D37" s="79" t="s">
        <v>82</v>
      </c>
      <c r="E37" s="13">
        <v>44415</v>
      </c>
      <c r="F37" s="77" t="s">
        <v>83</v>
      </c>
      <c r="G37" s="13">
        <v>44419</v>
      </c>
      <c r="H37" s="78" t="s">
        <v>84</v>
      </c>
      <c r="I37" s="15">
        <v>80</v>
      </c>
      <c r="J37" s="15">
        <v>50</v>
      </c>
      <c r="K37" s="15">
        <v>40</v>
      </c>
      <c r="L37" s="15">
        <v>17</v>
      </c>
      <c r="M37" s="84">
        <v>40</v>
      </c>
      <c r="N37" s="73">
        <v>40</v>
      </c>
      <c r="O37" s="64">
        <v>3000</v>
      </c>
      <c r="P37" s="65">
        <f>Table2245236891011121314151617181920212224234[[#This Row],[PEMBULATAN]]*O37</f>
        <v>120000</v>
      </c>
    </row>
    <row r="38" spans="1:16" ht="24" customHeight="1" x14ac:dyDescent="0.2">
      <c r="A38" s="93"/>
      <c r="B38" s="76"/>
      <c r="C38" s="90" t="s">
        <v>371</v>
      </c>
      <c r="D38" s="79" t="s">
        <v>82</v>
      </c>
      <c r="E38" s="13">
        <v>44415</v>
      </c>
      <c r="F38" s="77" t="s">
        <v>83</v>
      </c>
      <c r="G38" s="13">
        <v>44419</v>
      </c>
      <c r="H38" s="78" t="s">
        <v>84</v>
      </c>
      <c r="I38" s="15">
        <v>40</v>
      </c>
      <c r="J38" s="15">
        <v>50</v>
      </c>
      <c r="K38" s="15">
        <v>12</v>
      </c>
      <c r="L38" s="15">
        <v>6</v>
      </c>
      <c r="M38" s="84">
        <v>6</v>
      </c>
      <c r="N38" s="73">
        <v>6</v>
      </c>
      <c r="O38" s="64">
        <v>3000</v>
      </c>
      <c r="P38" s="65">
        <f>Table2245236891011121314151617181920212224234[[#This Row],[PEMBULATAN]]*O38</f>
        <v>18000</v>
      </c>
    </row>
    <row r="39" spans="1:16" ht="24" customHeight="1" x14ac:dyDescent="0.2">
      <c r="A39" s="93"/>
      <c r="B39" s="76"/>
      <c r="C39" s="90" t="s">
        <v>372</v>
      </c>
      <c r="D39" s="79" t="s">
        <v>82</v>
      </c>
      <c r="E39" s="13">
        <v>44415</v>
      </c>
      <c r="F39" s="77" t="s">
        <v>83</v>
      </c>
      <c r="G39" s="13">
        <v>44419</v>
      </c>
      <c r="H39" s="78" t="s">
        <v>84</v>
      </c>
      <c r="I39" s="15">
        <v>70</v>
      </c>
      <c r="J39" s="15">
        <v>43</v>
      </c>
      <c r="K39" s="15">
        <v>21</v>
      </c>
      <c r="L39" s="15">
        <v>9</v>
      </c>
      <c r="M39" s="84">
        <v>15.8025</v>
      </c>
      <c r="N39" s="73">
        <v>16</v>
      </c>
      <c r="O39" s="64">
        <v>3000</v>
      </c>
      <c r="P39" s="65">
        <f>Table2245236891011121314151617181920212224234[[#This Row],[PEMBULATAN]]*O39</f>
        <v>48000</v>
      </c>
    </row>
    <row r="40" spans="1:16" ht="24" customHeight="1" x14ac:dyDescent="0.2">
      <c r="A40" s="93"/>
      <c r="B40" s="76"/>
      <c r="C40" s="90" t="s">
        <v>373</v>
      </c>
      <c r="D40" s="79" t="s">
        <v>82</v>
      </c>
      <c r="E40" s="13">
        <v>44415</v>
      </c>
      <c r="F40" s="77" t="s">
        <v>83</v>
      </c>
      <c r="G40" s="13">
        <v>44419</v>
      </c>
      <c r="H40" s="78" t="s">
        <v>84</v>
      </c>
      <c r="I40" s="15">
        <v>40</v>
      </c>
      <c r="J40" s="15">
        <v>40</v>
      </c>
      <c r="K40" s="15">
        <v>11</v>
      </c>
      <c r="L40" s="15">
        <v>1</v>
      </c>
      <c r="M40" s="84">
        <v>4.4000000000000004</v>
      </c>
      <c r="N40" s="73">
        <v>5</v>
      </c>
      <c r="O40" s="64">
        <v>3000</v>
      </c>
      <c r="P40" s="65">
        <f>Table2245236891011121314151617181920212224234[[#This Row],[PEMBULATAN]]*O40</f>
        <v>15000</v>
      </c>
    </row>
    <row r="41" spans="1:16" ht="24" customHeight="1" x14ac:dyDescent="0.2">
      <c r="A41" s="93"/>
      <c r="B41" s="76"/>
      <c r="C41" s="90" t="s">
        <v>374</v>
      </c>
      <c r="D41" s="79" t="s">
        <v>82</v>
      </c>
      <c r="E41" s="13">
        <v>44415</v>
      </c>
      <c r="F41" s="77" t="s">
        <v>83</v>
      </c>
      <c r="G41" s="13">
        <v>44419</v>
      </c>
      <c r="H41" s="78" t="s">
        <v>84</v>
      </c>
      <c r="I41" s="15">
        <v>70</v>
      </c>
      <c r="J41" s="15">
        <v>50</v>
      </c>
      <c r="K41" s="15">
        <v>25</v>
      </c>
      <c r="L41" s="15">
        <v>10</v>
      </c>
      <c r="M41" s="84">
        <v>21.875</v>
      </c>
      <c r="N41" s="73">
        <v>22</v>
      </c>
      <c r="O41" s="64">
        <v>3000</v>
      </c>
      <c r="P41" s="65">
        <f>Table2245236891011121314151617181920212224234[[#This Row],[PEMBULATAN]]*O41</f>
        <v>66000</v>
      </c>
    </row>
    <row r="42" spans="1:16" ht="24" customHeight="1" x14ac:dyDescent="0.2">
      <c r="A42" s="93"/>
      <c r="B42" s="76"/>
      <c r="C42" s="90" t="s">
        <v>375</v>
      </c>
      <c r="D42" s="79" t="s">
        <v>82</v>
      </c>
      <c r="E42" s="13">
        <v>44415</v>
      </c>
      <c r="F42" s="77" t="s">
        <v>83</v>
      </c>
      <c r="G42" s="13">
        <v>44419</v>
      </c>
      <c r="H42" s="78" t="s">
        <v>84</v>
      </c>
      <c r="I42" s="15">
        <v>90</v>
      </c>
      <c r="J42" s="15">
        <v>50</v>
      </c>
      <c r="K42" s="15">
        <v>40</v>
      </c>
      <c r="L42" s="15">
        <v>22</v>
      </c>
      <c r="M42" s="84">
        <v>45</v>
      </c>
      <c r="N42" s="73">
        <v>45</v>
      </c>
      <c r="O42" s="64">
        <v>3000</v>
      </c>
      <c r="P42" s="65">
        <f>Table2245236891011121314151617181920212224234[[#This Row],[PEMBULATAN]]*O42</f>
        <v>135000</v>
      </c>
    </row>
    <row r="43" spans="1:16" ht="24" customHeight="1" x14ac:dyDescent="0.2">
      <c r="A43" s="93"/>
      <c r="B43" s="76"/>
      <c r="C43" s="90" t="s">
        <v>376</v>
      </c>
      <c r="D43" s="79" t="s">
        <v>82</v>
      </c>
      <c r="E43" s="13">
        <v>44415</v>
      </c>
      <c r="F43" s="77" t="s">
        <v>83</v>
      </c>
      <c r="G43" s="13">
        <v>44419</v>
      </c>
      <c r="H43" s="78" t="s">
        <v>84</v>
      </c>
      <c r="I43" s="15">
        <v>54</v>
      </c>
      <c r="J43" s="15">
        <v>37</v>
      </c>
      <c r="K43" s="15">
        <v>20</v>
      </c>
      <c r="L43" s="15">
        <v>4</v>
      </c>
      <c r="M43" s="84">
        <v>9.99</v>
      </c>
      <c r="N43" s="73">
        <v>10</v>
      </c>
      <c r="O43" s="64">
        <v>3000</v>
      </c>
      <c r="P43" s="65">
        <f>Table2245236891011121314151617181920212224234[[#This Row],[PEMBULATAN]]*O43</f>
        <v>30000</v>
      </c>
    </row>
    <row r="44" spans="1:16" ht="24" customHeight="1" x14ac:dyDescent="0.2">
      <c r="A44" s="93"/>
      <c r="B44" s="76"/>
      <c r="C44" s="90" t="s">
        <v>377</v>
      </c>
      <c r="D44" s="79" t="s">
        <v>82</v>
      </c>
      <c r="E44" s="13">
        <v>44415</v>
      </c>
      <c r="F44" s="77" t="s">
        <v>83</v>
      </c>
      <c r="G44" s="13">
        <v>44419</v>
      </c>
      <c r="H44" s="78" t="s">
        <v>84</v>
      </c>
      <c r="I44" s="15">
        <v>34</v>
      </c>
      <c r="J44" s="15">
        <v>22</v>
      </c>
      <c r="K44" s="15">
        <v>23</v>
      </c>
      <c r="L44" s="15">
        <v>11</v>
      </c>
      <c r="M44" s="84">
        <v>4.3010000000000002</v>
      </c>
      <c r="N44" s="73">
        <v>11</v>
      </c>
      <c r="O44" s="64">
        <v>3000</v>
      </c>
      <c r="P44" s="65">
        <f>Table2245236891011121314151617181920212224234[[#This Row],[PEMBULATAN]]*O44</f>
        <v>33000</v>
      </c>
    </row>
    <row r="45" spans="1:16" ht="24" customHeight="1" x14ac:dyDescent="0.2">
      <c r="A45" s="93"/>
      <c r="B45" s="76"/>
      <c r="C45" s="90" t="s">
        <v>378</v>
      </c>
      <c r="D45" s="79" t="s">
        <v>82</v>
      </c>
      <c r="E45" s="13">
        <v>44415</v>
      </c>
      <c r="F45" s="77" t="s">
        <v>83</v>
      </c>
      <c r="G45" s="13">
        <v>44419</v>
      </c>
      <c r="H45" s="78" t="s">
        <v>84</v>
      </c>
      <c r="I45" s="15">
        <v>80</v>
      </c>
      <c r="J45" s="15">
        <v>50</v>
      </c>
      <c r="K45" s="15">
        <v>40</v>
      </c>
      <c r="L45" s="15">
        <v>27</v>
      </c>
      <c r="M45" s="84">
        <v>40</v>
      </c>
      <c r="N45" s="73">
        <v>40</v>
      </c>
      <c r="O45" s="64">
        <v>3000</v>
      </c>
      <c r="P45" s="65">
        <f>Table2245236891011121314151617181920212224234[[#This Row],[PEMBULATAN]]*O45</f>
        <v>120000</v>
      </c>
    </row>
    <row r="46" spans="1:16" ht="24" customHeight="1" x14ac:dyDescent="0.2">
      <c r="A46" s="93"/>
      <c r="B46" s="76"/>
      <c r="C46" s="90" t="s">
        <v>379</v>
      </c>
      <c r="D46" s="79" t="s">
        <v>82</v>
      </c>
      <c r="E46" s="13">
        <v>44415</v>
      </c>
      <c r="F46" s="77" t="s">
        <v>83</v>
      </c>
      <c r="G46" s="13">
        <v>44419</v>
      </c>
      <c r="H46" s="78" t="s">
        <v>84</v>
      </c>
      <c r="I46" s="15">
        <v>80</v>
      </c>
      <c r="J46" s="15">
        <v>60</v>
      </c>
      <c r="K46" s="15">
        <v>35</v>
      </c>
      <c r="L46" s="15">
        <v>30</v>
      </c>
      <c r="M46" s="84">
        <v>42</v>
      </c>
      <c r="N46" s="73">
        <v>42</v>
      </c>
      <c r="O46" s="64">
        <v>3000</v>
      </c>
      <c r="P46" s="65">
        <f>Table2245236891011121314151617181920212224234[[#This Row],[PEMBULATAN]]*O46</f>
        <v>126000</v>
      </c>
    </row>
    <row r="47" spans="1:16" ht="24" customHeight="1" x14ac:dyDescent="0.2">
      <c r="A47" s="93"/>
      <c r="B47" s="76"/>
      <c r="C47" s="90" t="s">
        <v>380</v>
      </c>
      <c r="D47" s="79" t="s">
        <v>82</v>
      </c>
      <c r="E47" s="13">
        <v>44415</v>
      </c>
      <c r="F47" s="77" t="s">
        <v>83</v>
      </c>
      <c r="G47" s="13">
        <v>44419</v>
      </c>
      <c r="H47" s="78" t="s">
        <v>84</v>
      </c>
      <c r="I47" s="15">
        <v>90</v>
      </c>
      <c r="J47" s="15">
        <v>42</v>
      </c>
      <c r="K47" s="15">
        <v>30</v>
      </c>
      <c r="L47" s="15">
        <v>17</v>
      </c>
      <c r="M47" s="84">
        <v>28.35</v>
      </c>
      <c r="N47" s="73">
        <v>29</v>
      </c>
      <c r="O47" s="64">
        <v>3000</v>
      </c>
      <c r="P47" s="65">
        <f>Table2245236891011121314151617181920212224234[[#This Row],[PEMBULATAN]]*O47</f>
        <v>87000</v>
      </c>
    </row>
    <row r="48" spans="1:16" ht="24" customHeight="1" x14ac:dyDescent="0.2">
      <c r="A48" s="93"/>
      <c r="B48" s="76"/>
      <c r="C48" s="90" t="s">
        <v>381</v>
      </c>
      <c r="D48" s="79" t="s">
        <v>82</v>
      </c>
      <c r="E48" s="13">
        <v>44415</v>
      </c>
      <c r="F48" s="77" t="s">
        <v>83</v>
      </c>
      <c r="G48" s="13">
        <v>44419</v>
      </c>
      <c r="H48" s="78" t="s">
        <v>84</v>
      </c>
      <c r="I48" s="15">
        <v>95</v>
      </c>
      <c r="J48" s="15">
        <v>50</v>
      </c>
      <c r="K48" s="15">
        <v>30</v>
      </c>
      <c r="L48" s="15">
        <v>19</v>
      </c>
      <c r="M48" s="84">
        <v>35.625</v>
      </c>
      <c r="N48" s="73">
        <v>36</v>
      </c>
      <c r="O48" s="64">
        <v>3000</v>
      </c>
      <c r="P48" s="65">
        <f>Table2245236891011121314151617181920212224234[[#This Row],[PEMBULATAN]]*O48</f>
        <v>108000</v>
      </c>
    </row>
    <row r="49" spans="1:16" ht="24" customHeight="1" x14ac:dyDescent="0.2">
      <c r="A49" s="93"/>
      <c r="B49" s="76"/>
      <c r="C49" s="90" t="s">
        <v>382</v>
      </c>
      <c r="D49" s="79" t="s">
        <v>82</v>
      </c>
      <c r="E49" s="13">
        <v>44415</v>
      </c>
      <c r="F49" s="77" t="s">
        <v>83</v>
      </c>
      <c r="G49" s="13">
        <v>44419</v>
      </c>
      <c r="H49" s="78" t="s">
        <v>84</v>
      </c>
      <c r="I49" s="15">
        <v>40</v>
      </c>
      <c r="J49" s="15">
        <v>30</v>
      </c>
      <c r="K49" s="15">
        <v>19</v>
      </c>
      <c r="L49" s="15">
        <v>5</v>
      </c>
      <c r="M49" s="84">
        <v>5.7</v>
      </c>
      <c r="N49" s="73">
        <v>6</v>
      </c>
      <c r="O49" s="64">
        <v>3000</v>
      </c>
      <c r="P49" s="65">
        <f>Table2245236891011121314151617181920212224234[[#This Row],[PEMBULATAN]]*O49</f>
        <v>18000</v>
      </c>
    </row>
    <row r="50" spans="1:16" ht="24" customHeight="1" x14ac:dyDescent="0.2">
      <c r="A50" s="93"/>
      <c r="B50" s="76"/>
      <c r="C50" s="90" t="s">
        <v>383</v>
      </c>
      <c r="D50" s="79" t="s">
        <v>82</v>
      </c>
      <c r="E50" s="13">
        <v>44415</v>
      </c>
      <c r="F50" s="77" t="s">
        <v>83</v>
      </c>
      <c r="G50" s="13">
        <v>44419</v>
      </c>
      <c r="H50" s="78" t="s">
        <v>84</v>
      </c>
      <c r="I50" s="15">
        <v>86</v>
      </c>
      <c r="J50" s="15">
        <v>50</v>
      </c>
      <c r="K50" s="15">
        <v>33</v>
      </c>
      <c r="L50" s="15">
        <v>8</v>
      </c>
      <c r="M50" s="84">
        <v>35.475000000000001</v>
      </c>
      <c r="N50" s="73">
        <v>36</v>
      </c>
      <c r="O50" s="64">
        <v>3000</v>
      </c>
      <c r="P50" s="65">
        <f>Table2245236891011121314151617181920212224234[[#This Row],[PEMBULATAN]]*O50</f>
        <v>108000</v>
      </c>
    </row>
    <row r="51" spans="1:16" ht="24" customHeight="1" x14ac:dyDescent="0.2">
      <c r="A51" s="93"/>
      <c r="B51" s="76"/>
      <c r="C51" s="90" t="s">
        <v>384</v>
      </c>
      <c r="D51" s="79" t="s">
        <v>82</v>
      </c>
      <c r="E51" s="13">
        <v>44415</v>
      </c>
      <c r="F51" s="77" t="s">
        <v>83</v>
      </c>
      <c r="G51" s="13">
        <v>44419</v>
      </c>
      <c r="H51" s="78" t="s">
        <v>84</v>
      </c>
      <c r="I51" s="15">
        <v>52</v>
      </c>
      <c r="J51" s="15">
        <v>45</v>
      </c>
      <c r="K51" s="15">
        <v>26</v>
      </c>
      <c r="L51" s="15">
        <v>27</v>
      </c>
      <c r="M51" s="84">
        <v>15.21</v>
      </c>
      <c r="N51" s="73">
        <v>27</v>
      </c>
      <c r="O51" s="64">
        <v>3000</v>
      </c>
      <c r="P51" s="65">
        <f>Table2245236891011121314151617181920212224234[[#This Row],[PEMBULATAN]]*O51</f>
        <v>81000</v>
      </c>
    </row>
    <row r="52" spans="1:16" ht="24" customHeight="1" x14ac:dyDescent="0.2">
      <c r="A52" s="93"/>
      <c r="B52" s="76"/>
      <c r="C52" s="90" t="s">
        <v>385</v>
      </c>
      <c r="D52" s="79" t="s">
        <v>82</v>
      </c>
      <c r="E52" s="13">
        <v>44415</v>
      </c>
      <c r="F52" s="77" t="s">
        <v>83</v>
      </c>
      <c r="G52" s="13">
        <v>44419</v>
      </c>
      <c r="H52" s="78" t="s">
        <v>84</v>
      </c>
      <c r="I52" s="15">
        <v>80</v>
      </c>
      <c r="J52" s="15">
        <v>46</v>
      </c>
      <c r="K52" s="15">
        <v>30</v>
      </c>
      <c r="L52" s="15">
        <v>16</v>
      </c>
      <c r="M52" s="84">
        <v>27.6</v>
      </c>
      <c r="N52" s="73">
        <v>28</v>
      </c>
      <c r="O52" s="64">
        <v>3000</v>
      </c>
      <c r="P52" s="65">
        <f>Table2245236891011121314151617181920212224234[[#This Row],[PEMBULATAN]]*O52</f>
        <v>84000</v>
      </c>
    </row>
    <row r="53" spans="1:16" ht="24" customHeight="1" x14ac:dyDescent="0.2">
      <c r="A53" s="93"/>
      <c r="B53" s="76"/>
      <c r="C53" s="90" t="s">
        <v>386</v>
      </c>
      <c r="D53" s="79" t="s">
        <v>82</v>
      </c>
      <c r="E53" s="13">
        <v>44415</v>
      </c>
      <c r="F53" s="77" t="s">
        <v>83</v>
      </c>
      <c r="G53" s="13">
        <v>44419</v>
      </c>
      <c r="H53" s="78" t="s">
        <v>84</v>
      </c>
      <c r="I53" s="15">
        <v>75</v>
      </c>
      <c r="J53" s="15">
        <v>42</v>
      </c>
      <c r="K53" s="15">
        <v>18</v>
      </c>
      <c r="L53" s="15">
        <v>14</v>
      </c>
      <c r="M53" s="84">
        <v>14.175000000000001</v>
      </c>
      <c r="N53" s="73">
        <v>14</v>
      </c>
      <c r="O53" s="64">
        <v>3000</v>
      </c>
      <c r="P53" s="65">
        <f>Table2245236891011121314151617181920212224234[[#This Row],[PEMBULATAN]]*O53</f>
        <v>42000</v>
      </c>
    </row>
    <row r="54" spans="1:16" ht="24" customHeight="1" x14ac:dyDescent="0.2">
      <c r="A54" s="93"/>
      <c r="B54" s="76"/>
      <c r="C54" s="90" t="s">
        <v>387</v>
      </c>
      <c r="D54" s="79" t="s">
        <v>82</v>
      </c>
      <c r="E54" s="13">
        <v>44415</v>
      </c>
      <c r="F54" s="77" t="s">
        <v>83</v>
      </c>
      <c r="G54" s="13">
        <v>44419</v>
      </c>
      <c r="H54" s="78" t="s">
        <v>84</v>
      </c>
      <c r="I54" s="15">
        <v>41</v>
      </c>
      <c r="J54" s="15">
        <v>45</v>
      </c>
      <c r="K54" s="15">
        <v>15</v>
      </c>
      <c r="L54" s="15">
        <v>7</v>
      </c>
      <c r="M54" s="84">
        <v>6.9187500000000002</v>
      </c>
      <c r="N54" s="73">
        <v>7</v>
      </c>
      <c r="O54" s="64">
        <v>3000</v>
      </c>
      <c r="P54" s="65">
        <f>Table2245236891011121314151617181920212224234[[#This Row],[PEMBULATAN]]*O54</f>
        <v>21000</v>
      </c>
    </row>
    <row r="55" spans="1:16" ht="24" customHeight="1" x14ac:dyDescent="0.2">
      <c r="A55" s="93"/>
      <c r="B55" s="76"/>
      <c r="C55" s="90" t="s">
        <v>388</v>
      </c>
      <c r="D55" s="79" t="s">
        <v>82</v>
      </c>
      <c r="E55" s="13">
        <v>44415</v>
      </c>
      <c r="F55" s="77" t="s">
        <v>83</v>
      </c>
      <c r="G55" s="13">
        <v>44419</v>
      </c>
      <c r="H55" s="78" t="s">
        <v>84</v>
      </c>
      <c r="I55" s="15">
        <v>123</v>
      </c>
      <c r="J55" s="15">
        <v>5</v>
      </c>
      <c r="K55" s="15">
        <v>2</v>
      </c>
      <c r="L55" s="15">
        <v>1</v>
      </c>
      <c r="M55" s="84">
        <v>0.3075</v>
      </c>
      <c r="N55" s="73">
        <v>1</v>
      </c>
      <c r="O55" s="64">
        <v>3000</v>
      </c>
      <c r="P55" s="65">
        <f>Table2245236891011121314151617181920212224234[[#This Row],[PEMBULATAN]]*O55</f>
        <v>3000</v>
      </c>
    </row>
    <row r="56" spans="1:16" ht="24" customHeight="1" x14ac:dyDescent="0.2">
      <c r="A56" s="93"/>
      <c r="B56" s="76"/>
      <c r="C56" s="90" t="s">
        <v>389</v>
      </c>
      <c r="D56" s="79" t="s">
        <v>82</v>
      </c>
      <c r="E56" s="13">
        <v>44415</v>
      </c>
      <c r="F56" s="77" t="s">
        <v>83</v>
      </c>
      <c r="G56" s="13">
        <v>44419</v>
      </c>
      <c r="H56" s="78" t="s">
        <v>84</v>
      </c>
      <c r="I56" s="15">
        <v>53</v>
      </c>
      <c r="J56" s="15">
        <v>37</v>
      </c>
      <c r="K56" s="15">
        <v>28</v>
      </c>
      <c r="L56" s="15">
        <v>10</v>
      </c>
      <c r="M56" s="84">
        <v>13.727</v>
      </c>
      <c r="N56" s="73">
        <v>14</v>
      </c>
      <c r="O56" s="64">
        <v>3000</v>
      </c>
      <c r="P56" s="65">
        <f>Table2245236891011121314151617181920212224234[[#This Row],[PEMBULATAN]]*O56</f>
        <v>42000</v>
      </c>
    </row>
    <row r="57" spans="1:16" ht="24" customHeight="1" x14ac:dyDescent="0.2">
      <c r="A57" s="93"/>
      <c r="B57" s="76"/>
      <c r="C57" s="90" t="s">
        <v>390</v>
      </c>
      <c r="D57" s="79" t="s">
        <v>82</v>
      </c>
      <c r="E57" s="13">
        <v>44415</v>
      </c>
      <c r="F57" s="77" t="s">
        <v>83</v>
      </c>
      <c r="G57" s="13">
        <v>44419</v>
      </c>
      <c r="H57" s="78" t="s">
        <v>84</v>
      </c>
      <c r="I57" s="15">
        <v>33</v>
      </c>
      <c r="J57" s="15">
        <v>23</v>
      </c>
      <c r="K57" s="15">
        <v>23</v>
      </c>
      <c r="L57" s="15">
        <v>2</v>
      </c>
      <c r="M57" s="84">
        <v>4.3642500000000002</v>
      </c>
      <c r="N57" s="73">
        <v>5</v>
      </c>
      <c r="O57" s="64">
        <v>3000</v>
      </c>
      <c r="P57" s="65">
        <f>Table2245236891011121314151617181920212224234[[#This Row],[PEMBULATAN]]*O57</f>
        <v>15000</v>
      </c>
    </row>
    <row r="58" spans="1:16" ht="24" customHeight="1" x14ac:dyDescent="0.2">
      <c r="A58" s="93"/>
      <c r="B58" s="76"/>
      <c r="C58" s="90" t="s">
        <v>391</v>
      </c>
      <c r="D58" s="79" t="s">
        <v>82</v>
      </c>
      <c r="E58" s="13">
        <v>44415</v>
      </c>
      <c r="F58" s="77" t="s">
        <v>83</v>
      </c>
      <c r="G58" s="13">
        <v>44419</v>
      </c>
      <c r="H58" s="78" t="s">
        <v>84</v>
      </c>
      <c r="I58" s="15">
        <v>46</v>
      </c>
      <c r="J58" s="15">
        <v>31</v>
      </c>
      <c r="K58" s="15">
        <v>21</v>
      </c>
      <c r="L58" s="15">
        <v>5</v>
      </c>
      <c r="M58" s="84">
        <v>7.4865000000000004</v>
      </c>
      <c r="N58" s="73">
        <v>8</v>
      </c>
      <c r="O58" s="64">
        <v>3000</v>
      </c>
      <c r="P58" s="65">
        <f>Table2245236891011121314151617181920212224234[[#This Row],[PEMBULATAN]]*O58</f>
        <v>24000</v>
      </c>
    </row>
    <row r="59" spans="1:16" ht="24" customHeight="1" x14ac:dyDescent="0.2">
      <c r="A59" s="93"/>
      <c r="B59" s="76"/>
      <c r="C59" s="90" t="s">
        <v>392</v>
      </c>
      <c r="D59" s="79" t="s">
        <v>82</v>
      </c>
      <c r="E59" s="13">
        <v>44415</v>
      </c>
      <c r="F59" s="77" t="s">
        <v>83</v>
      </c>
      <c r="G59" s="13">
        <v>44419</v>
      </c>
      <c r="H59" s="78" t="s">
        <v>84</v>
      </c>
      <c r="I59" s="15">
        <v>80</v>
      </c>
      <c r="J59" s="15">
        <v>45</v>
      </c>
      <c r="K59" s="15">
        <v>40</v>
      </c>
      <c r="L59" s="15">
        <v>18</v>
      </c>
      <c r="M59" s="84">
        <v>36</v>
      </c>
      <c r="N59" s="73">
        <v>36</v>
      </c>
      <c r="O59" s="64">
        <v>3000</v>
      </c>
      <c r="P59" s="65">
        <f>Table2245236891011121314151617181920212224234[[#This Row],[PEMBULATAN]]*O59</f>
        <v>108000</v>
      </c>
    </row>
    <row r="60" spans="1:16" ht="24" customHeight="1" x14ac:dyDescent="0.2">
      <c r="A60" s="93"/>
      <c r="B60" s="76"/>
      <c r="C60" s="90" t="s">
        <v>393</v>
      </c>
      <c r="D60" s="79" t="s">
        <v>82</v>
      </c>
      <c r="E60" s="13">
        <v>44415</v>
      </c>
      <c r="F60" s="77" t="s">
        <v>83</v>
      </c>
      <c r="G60" s="13">
        <v>44419</v>
      </c>
      <c r="H60" s="78" t="s">
        <v>84</v>
      </c>
      <c r="I60" s="15">
        <v>80</v>
      </c>
      <c r="J60" s="15">
        <v>40</v>
      </c>
      <c r="K60" s="15">
        <v>26</v>
      </c>
      <c r="L60" s="15">
        <v>8</v>
      </c>
      <c r="M60" s="84">
        <v>20.8</v>
      </c>
      <c r="N60" s="73">
        <v>21</v>
      </c>
      <c r="O60" s="64">
        <v>3000</v>
      </c>
      <c r="P60" s="65">
        <f>Table2245236891011121314151617181920212224234[[#This Row],[PEMBULATAN]]*O60</f>
        <v>63000</v>
      </c>
    </row>
    <row r="61" spans="1:16" ht="24" customHeight="1" x14ac:dyDescent="0.2">
      <c r="A61" s="93"/>
      <c r="B61" s="76"/>
      <c r="C61" s="90" t="s">
        <v>394</v>
      </c>
      <c r="D61" s="79" t="s">
        <v>82</v>
      </c>
      <c r="E61" s="13">
        <v>44415</v>
      </c>
      <c r="F61" s="77" t="s">
        <v>83</v>
      </c>
      <c r="G61" s="13">
        <v>44419</v>
      </c>
      <c r="H61" s="78" t="s">
        <v>84</v>
      </c>
      <c r="I61" s="15">
        <v>53</v>
      </c>
      <c r="J61" s="15">
        <v>30</v>
      </c>
      <c r="K61" s="15">
        <v>22</v>
      </c>
      <c r="L61" s="15">
        <v>4</v>
      </c>
      <c r="M61" s="84">
        <v>8.7449999999999992</v>
      </c>
      <c r="N61" s="73">
        <v>9</v>
      </c>
      <c r="O61" s="64">
        <v>3000</v>
      </c>
      <c r="P61" s="65">
        <f>Table2245236891011121314151617181920212224234[[#This Row],[PEMBULATAN]]*O61</f>
        <v>27000</v>
      </c>
    </row>
    <row r="62" spans="1:16" ht="24" customHeight="1" x14ac:dyDescent="0.2">
      <c r="A62" s="93"/>
      <c r="B62" s="76"/>
      <c r="C62" s="90" t="s">
        <v>395</v>
      </c>
      <c r="D62" s="79" t="s">
        <v>82</v>
      </c>
      <c r="E62" s="13">
        <v>44415</v>
      </c>
      <c r="F62" s="77" t="s">
        <v>83</v>
      </c>
      <c r="G62" s="13">
        <v>44419</v>
      </c>
      <c r="H62" s="78" t="s">
        <v>84</v>
      </c>
      <c r="I62" s="15">
        <v>50</v>
      </c>
      <c r="J62" s="15">
        <v>40</v>
      </c>
      <c r="K62" s="15">
        <v>26</v>
      </c>
      <c r="L62" s="15">
        <v>2</v>
      </c>
      <c r="M62" s="84">
        <v>13</v>
      </c>
      <c r="N62" s="73">
        <v>13</v>
      </c>
      <c r="O62" s="64">
        <v>3000</v>
      </c>
      <c r="P62" s="65">
        <f>Table2245236891011121314151617181920212224234[[#This Row],[PEMBULATAN]]*O62</f>
        <v>39000</v>
      </c>
    </row>
    <row r="63" spans="1:16" ht="24" customHeight="1" x14ac:dyDescent="0.2">
      <c r="A63" s="93"/>
      <c r="B63" s="76"/>
      <c r="C63" s="90" t="s">
        <v>396</v>
      </c>
      <c r="D63" s="79" t="s">
        <v>82</v>
      </c>
      <c r="E63" s="13">
        <v>44415</v>
      </c>
      <c r="F63" s="77" t="s">
        <v>83</v>
      </c>
      <c r="G63" s="13">
        <v>44419</v>
      </c>
      <c r="H63" s="78" t="s">
        <v>84</v>
      </c>
      <c r="I63" s="15">
        <v>82</v>
      </c>
      <c r="J63" s="15">
        <v>60</v>
      </c>
      <c r="K63" s="15">
        <v>30</v>
      </c>
      <c r="L63" s="15">
        <v>9</v>
      </c>
      <c r="M63" s="84">
        <v>36.9</v>
      </c>
      <c r="N63" s="73">
        <v>37</v>
      </c>
      <c r="O63" s="64">
        <v>3000</v>
      </c>
      <c r="P63" s="65">
        <f>Table2245236891011121314151617181920212224234[[#This Row],[PEMBULATAN]]*O63</f>
        <v>111000</v>
      </c>
    </row>
    <row r="64" spans="1:16" ht="24" customHeight="1" x14ac:dyDescent="0.2">
      <c r="A64" s="93"/>
      <c r="B64" s="76"/>
      <c r="C64" s="90" t="s">
        <v>397</v>
      </c>
      <c r="D64" s="79" t="s">
        <v>82</v>
      </c>
      <c r="E64" s="13">
        <v>44415</v>
      </c>
      <c r="F64" s="77" t="s">
        <v>83</v>
      </c>
      <c r="G64" s="13">
        <v>44419</v>
      </c>
      <c r="H64" s="78" t="s">
        <v>84</v>
      </c>
      <c r="I64" s="15">
        <v>90</v>
      </c>
      <c r="J64" s="15">
        <v>55</v>
      </c>
      <c r="K64" s="15">
        <v>27</v>
      </c>
      <c r="L64" s="15">
        <v>14</v>
      </c>
      <c r="M64" s="84">
        <v>33.412500000000001</v>
      </c>
      <c r="N64" s="73">
        <v>34</v>
      </c>
      <c r="O64" s="64">
        <v>3000</v>
      </c>
      <c r="P64" s="65">
        <f>Table2245236891011121314151617181920212224234[[#This Row],[PEMBULATAN]]*O64</f>
        <v>102000</v>
      </c>
    </row>
    <row r="65" spans="1:16" ht="24" customHeight="1" x14ac:dyDescent="0.2">
      <c r="A65" s="93"/>
      <c r="B65" s="76"/>
      <c r="C65" s="90" t="s">
        <v>398</v>
      </c>
      <c r="D65" s="79" t="s">
        <v>82</v>
      </c>
      <c r="E65" s="13">
        <v>44415</v>
      </c>
      <c r="F65" s="77" t="s">
        <v>83</v>
      </c>
      <c r="G65" s="13">
        <v>44419</v>
      </c>
      <c r="H65" s="78" t="s">
        <v>84</v>
      </c>
      <c r="I65" s="15">
        <v>57</v>
      </c>
      <c r="J65" s="15">
        <v>54</v>
      </c>
      <c r="K65" s="15">
        <v>20</v>
      </c>
      <c r="L65" s="15">
        <v>6</v>
      </c>
      <c r="M65" s="84">
        <v>15.39</v>
      </c>
      <c r="N65" s="73">
        <v>16</v>
      </c>
      <c r="O65" s="64">
        <v>3000</v>
      </c>
      <c r="P65" s="65">
        <f>Table2245236891011121314151617181920212224234[[#This Row],[PEMBULATAN]]*O65</f>
        <v>48000</v>
      </c>
    </row>
    <row r="66" spans="1:16" ht="24" customHeight="1" x14ac:dyDescent="0.2">
      <c r="A66" s="93"/>
      <c r="B66" s="76"/>
      <c r="C66" s="90" t="s">
        <v>399</v>
      </c>
      <c r="D66" s="79" t="s">
        <v>82</v>
      </c>
      <c r="E66" s="13">
        <v>44415</v>
      </c>
      <c r="F66" s="77" t="s">
        <v>83</v>
      </c>
      <c r="G66" s="13">
        <v>44419</v>
      </c>
      <c r="H66" s="78" t="s">
        <v>84</v>
      </c>
      <c r="I66" s="15">
        <v>52</v>
      </c>
      <c r="J66" s="15">
        <v>45</v>
      </c>
      <c r="K66" s="15">
        <v>13</v>
      </c>
      <c r="L66" s="15">
        <v>2</v>
      </c>
      <c r="M66" s="84">
        <v>7.6050000000000004</v>
      </c>
      <c r="N66" s="73">
        <v>8</v>
      </c>
      <c r="O66" s="64">
        <v>3000</v>
      </c>
      <c r="P66" s="65">
        <f>Table2245236891011121314151617181920212224234[[#This Row],[PEMBULATAN]]*O66</f>
        <v>24000</v>
      </c>
    </row>
    <row r="67" spans="1:16" ht="24" customHeight="1" x14ac:dyDescent="0.2">
      <c r="A67" s="93"/>
      <c r="B67" s="76"/>
      <c r="C67" s="90" t="s">
        <v>400</v>
      </c>
      <c r="D67" s="79" t="s">
        <v>82</v>
      </c>
      <c r="E67" s="13">
        <v>44415</v>
      </c>
      <c r="F67" s="77" t="s">
        <v>83</v>
      </c>
      <c r="G67" s="13">
        <v>44419</v>
      </c>
      <c r="H67" s="78" t="s">
        <v>84</v>
      </c>
      <c r="I67" s="15">
        <v>47</v>
      </c>
      <c r="J67" s="15">
        <v>15</v>
      </c>
      <c r="K67" s="15">
        <v>17</v>
      </c>
      <c r="L67" s="15">
        <v>4</v>
      </c>
      <c r="M67" s="84">
        <v>2.9962499999999999</v>
      </c>
      <c r="N67" s="73">
        <v>4</v>
      </c>
      <c r="O67" s="64">
        <v>3000</v>
      </c>
      <c r="P67" s="65">
        <f>Table2245236891011121314151617181920212224234[[#This Row],[PEMBULATAN]]*O67</f>
        <v>12000</v>
      </c>
    </row>
    <row r="68" spans="1:16" ht="24" customHeight="1" x14ac:dyDescent="0.2">
      <c r="A68" s="93"/>
      <c r="B68" s="76"/>
      <c r="C68" s="90" t="s">
        <v>401</v>
      </c>
      <c r="D68" s="79" t="s">
        <v>82</v>
      </c>
      <c r="E68" s="13">
        <v>44415</v>
      </c>
      <c r="F68" s="77" t="s">
        <v>83</v>
      </c>
      <c r="G68" s="13">
        <v>44419</v>
      </c>
      <c r="H68" s="78" t="s">
        <v>84</v>
      </c>
      <c r="I68" s="15">
        <v>90</v>
      </c>
      <c r="J68" s="15">
        <v>50</v>
      </c>
      <c r="K68" s="15">
        <v>49</v>
      </c>
      <c r="L68" s="15">
        <v>27</v>
      </c>
      <c r="M68" s="84">
        <v>55.125</v>
      </c>
      <c r="N68" s="73">
        <v>55</v>
      </c>
      <c r="O68" s="64">
        <v>3000</v>
      </c>
      <c r="P68" s="65">
        <f>Table2245236891011121314151617181920212224234[[#This Row],[PEMBULATAN]]*O68</f>
        <v>165000</v>
      </c>
    </row>
    <row r="69" spans="1:16" ht="24" customHeight="1" x14ac:dyDescent="0.2">
      <c r="A69" s="93"/>
      <c r="B69" s="76"/>
      <c r="C69" s="90" t="s">
        <v>402</v>
      </c>
      <c r="D69" s="79" t="s">
        <v>82</v>
      </c>
      <c r="E69" s="13">
        <v>44415</v>
      </c>
      <c r="F69" s="77" t="s">
        <v>83</v>
      </c>
      <c r="G69" s="13">
        <v>44419</v>
      </c>
      <c r="H69" s="78" t="s">
        <v>84</v>
      </c>
      <c r="I69" s="15">
        <v>91</v>
      </c>
      <c r="J69" s="15">
        <v>55</v>
      </c>
      <c r="K69" s="15">
        <v>40</v>
      </c>
      <c r="L69" s="15">
        <v>16</v>
      </c>
      <c r="M69" s="84">
        <v>50.05</v>
      </c>
      <c r="N69" s="73">
        <v>50</v>
      </c>
      <c r="O69" s="64">
        <v>3000</v>
      </c>
      <c r="P69" s="65">
        <f>Table2245236891011121314151617181920212224234[[#This Row],[PEMBULATAN]]*O69</f>
        <v>150000</v>
      </c>
    </row>
    <row r="70" spans="1:16" ht="24" customHeight="1" x14ac:dyDescent="0.2">
      <c r="A70" s="93"/>
      <c r="B70" s="76"/>
      <c r="C70" s="90" t="s">
        <v>403</v>
      </c>
      <c r="D70" s="79" t="s">
        <v>82</v>
      </c>
      <c r="E70" s="13">
        <v>44415</v>
      </c>
      <c r="F70" s="77" t="s">
        <v>83</v>
      </c>
      <c r="G70" s="13">
        <v>44419</v>
      </c>
      <c r="H70" s="78" t="s">
        <v>84</v>
      </c>
      <c r="I70" s="15">
        <v>107</v>
      </c>
      <c r="J70" s="15">
        <v>27</v>
      </c>
      <c r="K70" s="15">
        <v>13</v>
      </c>
      <c r="L70" s="15">
        <v>3</v>
      </c>
      <c r="M70" s="84">
        <v>9.3892500000000005</v>
      </c>
      <c r="N70" s="73">
        <v>10</v>
      </c>
      <c r="O70" s="64">
        <v>3000</v>
      </c>
      <c r="P70" s="65">
        <f>Table2245236891011121314151617181920212224234[[#This Row],[PEMBULATAN]]*O70</f>
        <v>30000</v>
      </c>
    </row>
    <row r="71" spans="1:16" ht="24" customHeight="1" x14ac:dyDescent="0.2">
      <c r="A71" s="93"/>
      <c r="B71" s="76"/>
      <c r="C71" s="90" t="s">
        <v>404</v>
      </c>
      <c r="D71" s="79" t="s">
        <v>82</v>
      </c>
      <c r="E71" s="13">
        <v>44415</v>
      </c>
      <c r="F71" s="77" t="s">
        <v>83</v>
      </c>
      <c r="G71" s="13">
        <v>44419</v>
      </c>
      <c r="H71" s="78" t="s">
        <v>84</v>
      </c>
      <c r="I71" s="15">
        <v>20</v>
      </c>
      <c r="J71" s="15">
        <v>21</v>
      </c>
      <c r="K71" s="15">
        <v>2</v>
      </c>
      <c r="L71" s="15">
        <v>1</v>
      </c>
      <c r="M71" s="84">
        <v>0.21</v>
      </c>
      <c r="N71" s="73">
        <v>1</v>
      </c>
      <c r="O71" s="64">
        <v>3000</v>
      </c>
      <c r="P71" s="65">
        <f>Table2245236891011121314151617181920212224234[[#This Row],[PEMBULATAN]]*O71</f>
        <v>3000</v>
      </c>
    </row>
    <row r="72" spans="1:16" ht="24" customHeight="1" x14ac:dyDescent="0.2">
      <c r="A72" s="93"/>
      <c r="B72" s="76"/>
      <c r="C72" s="90" t="s">
        <v>405</v>
      </c>
      <c r="D72" s="79" t="s">
        <v>82</v>
      </c>
      <c r="E72" s="13">
        <v>44415</v>
      </c>
      <c r="F72" s="77" t="s">
        <v>83</v>
      </c>
      <c r="G72" s="13">
        <v>44419</v>
      </c>
      <c r="H72" s="78" t="s">
        <v>84</v>
      </c>
      <c r="I72" s="15">
        <v>76</v>
      </c>
      <c r="J72" s="15">
        <v>50</v>
      </c>
      <c r="K72" s="15">
        <v>18</v>
      </c>
      <c r="L72" s="15">
        <v>8</v>
      </c>
      <c r="M72" s="84">
        <v>17.100000000000001</v>
      </c>
      <c r="N72" s="73">
        <v>17</v>
      </c>
      <c r="O72" s="64">
        <v>3000</v>
      </c>
      <c r="P72" s="65">
        <f>Table2245236891011121314151617181920212224234[[#This Row],[PEMBULATAN]]*O72</f>
        <v>51000</v>
      </c>
    </row>
    <row r="73" spans="1:16" ht="24" customHeight="1" x14ac:dyDescent="0.2">
      <c r="A73" s="93"/>
      <c r="B73" s="76"/>
      <c r="C73" s="90" t="s">
        <v>406</v>
      </c>
      <c r="D73" s="79" t="s">
        <v>82</v>
      </c>
      <c r="E73" s="13">
        <v>44415</v>
      </c>
      <c r="F73" s="77" t="s">
        <v>83</v>
      </c>
      <c r="G73" s="13">
        <v>44419</v>
      </c>
      <c r="H73" s="78" t="s">
        <v>84</v>
      </c>
      <c r="I73" s="15">
        <v>53</v>
      </c>
      <c r="J73" s="15">
        <v>40</v>
      </c>
      <c r="K73" s="15">
        <v>30</v>
      </c>
      <c r="L73" s="15">
        <v>4</v>
      </c>
      <c r="M73" s="84">
        <v>15.9</v>
      </c>
      <c r="N73" s="73">
        <v>16</v>
      </c>
      <c r="O73" s="64">
        <v>3000</v>
      </c>
      <c r="P73" s="65">
        <f>Table2245236891011121314151617181920212224234[[#This Row],[PEMBULATAN]]*O73</f>
        <v>48000</v>
      </c>
    </row>
    <row r="74" spans="1:16" ht="24" customHeight="1" x14ac:dyDescent="0.2">
      <c r="A74" s="93"/>
      <c r="B74" s="76"/>
      <c r="C74" s="90" t="s">
        <v>407</v>
      </c>
      <c r="D74" s="79" t="s">
        <v>82</v>
      </c>
      <c r="E74" s="13">
        <v>44415</v>
      </c>
      <c r="F74" s="77" t="s">
        <v>83</v>
      </c>
      <c r="G74" s="13">
        <v>44419</v>
      </c>
      <c r="H74" s="78" t="s">
        <v>84</v>
      </c>
      <c r="I74" s="15">
        <v>43</v>
      </c>
      <c r="J74" s="15">
        <v>38</v>
      </c>
      <c r="K74" s="15">
        <v>10</v>
      </c>
      <c r="L74" s="15">
        <v>1</v>
      </c>
      <c r="M74" s="84">
        <v>4.085</v>
      </c>
      <c r="N74" s="73">
        <v>4</v>
      </c>
      <c r="O74" s="64">
        <v>3000</v>
      </c>
      <c r="P74" s="65">
        <f>Table2245236891011121314151617181920212224234[[#This Row],[PEMBULATAN]]*O74</f>
        <v>12000</v>
      </c>
    </row>
    <row r="75" spans="1:16" ht="24" customHeight="1" x14ac:dyDescent="0.2">
      <c r="A75" s="93"/>
      <c r="B75" s="76"/>
      <c r="C75" s="90" t="s">
        <v>408</v>
      </c>
      <c r="D75" s="79" t="s">
        <v>82</v>
      </c>
      <c r="E75" s="13">
        <v>44415</v>
      </c>
      <c r="F75" s="77" t="s">
        <v>83</v>
      </c>
      <c r="G75" s="13">
        <v>44419</v>
      </c>
      <c r="H75" s="78" t="s">
        <v>84</v>
      </c>
      <c r="I75" s="15">
        <v>70</v>
      </c>
      <c r="J75" s="15">
        <v>50</v>
      </c>
      <c r="K75" s="15">
        <v>30</v>
      </c>
      <c r="L75" s="15">
        <v>6</v>
      </c>
      <c r="M75" s="84">
        <v>26.25</v>
      </c>
      <c r="N75" s="73">
        <v>26</v>
      </c>
      <c r="O75" s="64">
        <v>3000</v>
      </c>
      <c r="P75" s="65">
        <f>Table2245236891011121314151617181920212224234[[#This Row],[PEMBULATAN]]*O75</f>
        <v>78000</v>
      </c>
    </row>
    <row r="76" spans="1:16" ht="24" customHeight="1" x14ac:dyDescent="0.2">
      <c r="A76" s="93"/>
      <c r="B76" s="76"/>
      <c r="C76" s="90" t="s">
        <v>409</v>
      </c>
      <c r="D76" s="79" t="s">
        <v>82</v>
      </c>
      <c r="E76" s="13">
        <v>44415</v>
      </c>
      <c r="F76" s="77" t="s">
        <v>83</v>
      </c>
      <c r="G76" s="13">
        <v>44419</v>
      </c>
      <c r="H76" s="78" t="s">
        <v>84</v>
      </c>
      <c r="I76" s="15">
        <v>42</v>
      </c>
      <c r="J76" s="15">
        <v>34</v>
      </c>
      <c r="K76" s="15">
        <v>26</v>
      </c>
      <c r="L76" s="15">
        <v>8</v>
      </c>
      <c r="M76" s="84">
        <v>9.282</v>
      </c>
      <c r="N76" s="73">
        <v>9</v>
      </c>
      <c r="O76" s="64">
        <v>3000</v>
      </c>
      <c r="P76" s="65">
        <f>Table2245236891011121314151617181920212224234[[#This Row],[PEMBULATAN]]*O76</f>
        <v>27000</v>
      </c>
    </row>
    <row r="77" spans="1:16" ht="24" customHeight="1" x14ac:dyDescent="0.2">
      <c r="A77" s="93"/>
      <c r="B77" s="76"/>
      <c r="C77" s="90" t="s">
        <v>410</v>
      </c>
      <c r="D77" s="79" t="s">
        <v>82</v>
      </c>
      <c r="E77" s="13">
        <v>44415</v>
      </c>
      <c r="F77" s="77" t="s">
        <v>83</v>
      </c>
      <c r="G77" s="13">
        <v>44419</v>
      </c>
      <c r="H77" s="78" t="s">
        <v>84</v>
      </c>
      <c r="I77" s="15">
        <v>67</v>
      </c>
      <c r="J77" s="15">
        <v>60</v>
      </c>
      <c r="K77" s="15">
        <v>24</v>
      </c>
      <c r="L77" s="15">
        <v>12</v>
      </c>
      <c r="M77" s="84">
        <v>24.12</v>
      </c>
      <c r="N77" s="73">
        <v>24</v>
      </c>
      <c r="O77" s="64">
        <v>3000</v>
      </c>
      <c r="P77" s="65">
        <f>Table2245236891011121314151617181920212224234[[#This Row],[PEMBULATAN]]*O77</f>
        <v>72000</v>
      </c>
    </row>
    <row r="78" spans="1:16" ht="24" customHeight="1" x14ac:dyDescent="0.2">
      <c r="A78" s="93"/>
      <c r="B78" s="76"/>
      <c r="C78" s="90" t="s">
        <v>411</v>
      </c>
      <c r="D78" s="79" t="s">
        <v>82</v>
      </c>
      <c r="E78" s="13">
        <v>44415</v>
      </c>
      <c r="F78" s="77" t="s">
        <v>83</v>
      </c>
      <c r="G78" s="13">
        <v>44419</v>
      </c>
      <c r="H78" s="78" t="s">
        <v>84</v>
      </c>
      <c r="I78" s="15">
        <v>87</v>
      </c>
      <c r="J78" s="15">
        <v>60</v>
      </c>
      <c r="K78" s="15">
        <v>31</v>
      </c>
      <c r="L78" s="15">
        <v>10</v>
      </c>
      <c r="M78" s="84">
        <v>40.454999999999998</v>
      </c>
      <c r="N78" s="73">
        <v>41</v>
      </c>
      <c r="O78" s="64">
        <v>3000</v>
      </c>
      <c r="P78" s="65">
        <f>Table2245236891011121314151617181920212224234[[#This Row],[PEMBULATAN]]*O78</f>
        <v>123000</v>
      </c>
    </row>
    <row r="79" spans="1:16" ht="24" customHeight="1" x14ac:dyDescent="0.2">
      <c r="A79" s="93"/>
      <c r="B79" s="76"/>
      <c r="C79" s="90" t="s">
        <v>412</v>
      </c>
      <c r="D79" s="79" t="s">
        <v>82</v>
      </c>
      <c r="E79" s="13">
        <v>44415</v>
      </c>
      <c r="F79" s="77" t="s">
        <v>83</v>
      </c>
      <c r="G79" s="13">
        <v>44419</v>
      </c>
      <c r="H79" s="78" t="s">
        <v>84</v>
      </c>
      <c r="I79" s="15">
        <v>90</v>
      </c>
      <c r="J79" s="15">
        <v>40</v>
      </c>
      <c r="K79" s="15">
        <v>9</v>
      </c>
      <c r="L79" s="15">
        <v>2</v>
      </c>
      <c r="M79" s="84">
        <v>8.1</v>
      </c>
      <c r="N79" s="73">
        <v>8</v>
      </c>
      <c r="O79" s="64">
        <v>3000</v>
      </c>
      <c r="P79" s="65">
        <f>Table2245236891011121314151617181920212224234[[#This Row],[PEMBULATAN]]*O79</f>
        <v>24000</v>
      </c>
    </row>
    <row r="80" spans="1:16" ht="24" customHeight="1" x14ac:dyDescent="0.2">
      <c r="A80" s="93"/>
      <c r="B80" s="76"/>
      <c r="C80" s="90" t="s">
        <v>413</v>
      </c>
      <c r="D80" s="79" t="s">
        <v>82</v>
      </c>
      <c r="E80" s="13">
        <v>44415</v>
      </c>
      <c r="F80" s="77" t="s">
        <v>83</v>
      </c>
      <c r="G80" s="13">
        <v>44419</v>
      </c>
      <c r="H80" s="78" t="s">
        <v>84</v>
      </c>
      <c r="I80" s="15">
        <v>50</v>
      </c>
      <c r="J80" s="15">
        <v>65</v>
      </c>
      <c r="K80" s="15">
        <v>30</v>
      </c>
      <c r="L80" s="15">
        <v>7</v>
      </c>
      <c r="M80" s="84">
        <v>24.375</v>
      </c>
      <c r="N80" s="73">
        <v>25</v>
      </c>
      <c r="O80" s="64">
        <v>3000</v>
      </c>
      <c r="P80" s="65">
        <f>Table2245236891011121314151617181920212224234[[#This Row],[PEMBULATAN]]*O80</f>
        <v>75000</v>
      </c>
    </row>
    <row r="81" spans="1:16" ht="24" customHeight="1" x14ac:dyDescent="0.2">
      <c r="A81" s="93"/>
      <c r="B81" s="76"/>
      <c r="C81" s="90" t="s">
        <v>414</v>
      </c>
      <c r="D81" s="79" t="s">
        <v>82</v>
      </c>
      <c r="E81" s="13">
        <v>44415</v>
      </c>
      <c r="F81" s="77" t="s">
        <v>83</v>
      </c>
      <c r="G81" s="13">
        <v>44419</v>
      </c>
      <c r="H81" s="78" t="s">
        <v>84</v>
      </c>
      <c r="I81" s="15">
        <v>74</v>
      </c>
      <c r="J81" s="15">
        <v>16</v>
      </c>
      <c r="K81" s="15">
        <v>17</v>
      </c>
      <c r="L81" s="15">
        <v>3</v>
      </c>
      <c r="M81" s="84">
        <v>5.032</v>
      </c>
      <c r="N81" s="73">
        <v>5</v>
      </c>
      <c r="O81" s="64">
        <v>3000</v>
      </c>
      <c r="P81" s="65">
        <f>Table2245236891011121314151617181920212224234[[#This Row],[PEMBULATAN]]*O81</f>
        <v>15000</v>
      </c>
    </row>
    <row r="82" spans="1:16" ht="24" customHeight="1" x14ac:dyDescent="0.2">
      <c r="A82" s="93"/>
      <c r="B82" s="76"/>
      <c r="C82" s="90" t="s">
        <v>415</v>
      </c>
      <c r="D82" s="79" t="s">
        <v>82</v>
      </c>
      <c r="E82" s="13">
        <v>44415</v>
      </c>
      <c r="F82" s="77" t="s">
        <v>83</v>
      </c>
      <c r="G82" s="13">
        <v>44419</v>
      </c>
      <c r="H82" s="78" t="s">
        <v>84</v>
      </c>
      <c r="I82" s="15">
        <v>81</v>
      </c>
      <c r="J82" s="15">
        <v>60</v>
      </c>
      <c r="K82" s="15">
        <v>19</v>
      </c>
      <c r="L82" s="15">
        <v>13</v>
      </c>
      <c r="M82" s="84">
        <v>23.085000000000001</v>
      </c>
      <c r="N82" s="73">
        <v>23</v>
      </c>
      <c r="O82" s="64">
        <v>3000</v>
      </c>
      <c r="P82" s="65">
        <f>Table2245236891011121314151617181920212224234[[#This Row],[PEMBULATAN]]*O82</f>
        <v>69000</v>
      </c>
    </row>
    <row r="83" spans="1:16" ht="24" customHeight="1" x14ac:dyDescent="0.2">
      <c r="A83" s="93"/>
      <c r="B83" s="76"/>
      <c r="C83" s="90" t="s">
        <v>416</v>
      </c>
      <c r="D83" s="79" t="s">
        <v>82</v>
      </c>
      <c r="E83" s="13">
        <v>44415</v>
      </c>
      <c r="F83" s="77" t="s">
        <v>83</v>
      </c>
      <c r="G83" s="13">
        <v>44419</v>
      </c>
      <c r="H83" s="78" t="s">
        <v>84</v>
      </c>
      <c r="I83" s="15">
        <v>84</v>
      </c>
      <c r="J83" s="15">
        <v>50</v>
      </c>
      <c r="K83" s="15">
        <v>31</v>
      </c>
      <c r="L83" s="15">
        <v>17</v>
      </c>
      <c r="M83" s="84">
        <v>32.549999999999997</v>
      </c>
      <c r="N83" s="73">
        <v>33</v>
      </c>
      <c r="O83" s="64">
        <v>3000</v>
      </c>
      <c r="P83" s="65">
        <f>Table2245236891011121314151617181920212224234[[#This Row],[PEMBULATAN]]*O83</f>
        <v>99000</v>
      </c>
    </row>
    <row r="84" spans="1:16" ht="24" customHeight="1" x14ac:dyDescent="0.2">
      <c r="A84" s="93"/>
      <c r="B84" s="76"/>
      <c r="C84" s="90" t="s">
        <v>417</v>
      </c>
      <c r="D84" s="79" t="s">
        <v>82</v>
      </c>
      <c r="E84" s="13">
        <v>44415</v>
      </c>
      <c r="F84" s="77" t="s">
        <v>83</v>
      </c>
      <c r="G84" s="13">
        <v>44419</v>
      </c>
      <c r="H84" s="78" t="s">
        <v>84</v>
      </c>
      <c r="I84" s="15">
        <v>40</v>
      </c>
      <c r="J84" s="15">
        <v>50</v>
      </c>
      <c r="K84" s="15">
        <v>63</v>
      </c>
      <c r="L84" s="15">
        <v>32</v>
      </c>
      <c r="M84" s="84">
        <v>31.5</v>
      </c>
      <c r="N84" s="73">
        <v>32</v>
      </c>
      <c r="O84" s="64">
        <v>3000</v>
      </c>
      <c r="P84" s="65">
        <f>Table2245236891011121314151617181920212224234[[#This Row],[PEMBULATAN]]*O84</f>
        <v>96000</v>
      </c>
    </row>
    <row r="85" spans="1:16" ht="24" customHeight="1" x14ac:dyDescent="0.2">
      <c r="A85" s="93"/>
      <c r="B85" s="76"/>
      <c r="C85" s="90" t="s">
        <v>418</v>
      </c>
      <c r="D85" s="79" t="s">
        <v>82</v>
      </c>
      <c r="E85" s="13">
        <v>44415</v>
      </c>
      <c r="F85" s="77" t="s">
        <v>83</v>
      </c>
      <c r="G85" s="13">
        <v>44419</v>
      </c>
      <c r="H85" s="78" t="s">
        <v>84</v>
      </c>
      <c r="I85" s="15">
        <v>50</v>
      </c>
      <c r="J85" s="15">
        <v>49</v>
      </c>
      <c r="K85" s="15">
        <v>30</v>
      </c>
      <c r="L85" s="15">
        <v>10</v>
      </c>
      <c r="M85" s="84">
        <v>18.375</v>
      </c>
      <c r="N85" s="73">
        <v>19</v>
      </c>
      <c r="O85" s="64">
        <v>3000</v>
      </c>
      <c r="P85" s="65">
        <f>Table2245236891011121314151617181920212224234[[#This Row],[PEMBULATAN]]*O85</f>
        <v>57000</v>
      </c>
    </row>
    <row r="86" spans="1:16" ht="24" customHeight="1" x14ac:dyDescent="0.2">
      <c r="A86" s="93"/>
      <c r="B86" s="76"/>
      <c r="C86" s="90" t="s">
        <v>419</v>
      </c>
      <c r="D86" s="79" t="s">
        <v>82</v>
      </c>
      <c r="E86" s="13">
        <v>44415</v>
      </c>
      <c r="F86" s="77" t="s">
        <v>83</v>
      </c>
      <c r="G86" s="13">
        <v>44419</v>
      </c>
      <c r="H86" s="78" t="s">
        <v>84</v>
      </c>
      <c r="I86" s="15">
        <v>78</v>
      </c>
      <c r="J86" s="15">
        <v>65</v>
      </c>
      <c r="K86" s="15">
        <v>28</v>
      </c>
      <c r="L86" s="15">
        <v>15</v>
      </c>
      <c r="M86" s="84">
        <v>35.49</v>
      </c>
      <c r="N86" s="73">
        <v>36</v>
      </c>
      <c r="O86" s="64">
        <v>3000</v>
      </c>
      <c r="P86" s="65">
        <f>Table2245236891011121314151617181920212224234[[#This Row],[PEMBULATAN]]*O86</f>
        <v>108000</v>
      </c>
    </row>
    <row r="87" spans="1:16" ht="24" customHeight="1" x14ac:dyDescent="0.2">
      <c r="A87" s="93"/>
      <c r="B87" s="76"/>
      <c r="C87" s="90" t="s">
        <v>420</v>
      </c>
      <c r="D87" s="79" t="s">
        <v>82</v>
      </c>
      <c r="E87" s="13">
        <v>44415</v>
      </c>
      <c r="F87" s="77" t="s">
        <v>83</v>
      </c>
      <c r="G87" s="13">
        <v>44419</v>
      </c>
      <c r="H87" s="78" t="s">
        <v>84</v>
      </c>
      <c r="I87" s="15">
        <v>37</v>
      </c>
      <c r="J87" s="15">
        <v>27</v>
      </c>
      <c r="K87" s="15">
        <v>18</v>
      </c>
      <c r="L87" s="15">
        <v>2</v>
      </c>
      <c r="M87" s="84">
        <v>4.4954999999999998</v>
      </c>
      <c r="N87" s="73">
        <v>5</v>
      </c>
      <c r="O87" s="64">
        <v>3000</v>
      </c>
      <c r="P87" s="65">
        <f>Table2245236891011121314151617181920212224234[[#This Row],[PEMBULATAN]]*O87</f>
        <v>15000</v>
      </c>
    </row>
    <row r="88" spans="1:16" ht="24" customHeight="1" x14ac:dyDescent="0.2">
      <c r="A88" s="93"/>
      <c r="B88" s="76"/>
      <c r="C88" s="90" t="s">
        <v>421</v>
      </c>
      <c r="D88" s="79" t="s">
        <v>82</v>
      </c>
      <c r="E88" s="13">
        <v>44415</v>
      </c>
      <c r="F88" s="77" t="s">
        <v>83</v>
      </c>
      <c r="G88" s="13">
        <v>44419</v>
      </c>
      <c r="H88" s="78" t="s">
        <v>84</v>
      </c>
      <c r="I88" s="15">
        <v>90</v>
      </c>
      <c r="J88" s="15">
        <v>50</v>
      </c>
      <c r="K88" s="15">
        <v>20</v>
      </c>
      <c r="L88" s="15">
        <v>14</v>
      </c>
      <c r="M88" s="84">
        <v>22.5</v>
      </c>
      <c r="N88" s="73">
        <v>23</v>
      </c>
      <c r="O88" s="64">
        <v>3000</v>
      </c>
      <c r="P88" s="65">
        <f>Table2245236891011121314151617181920212224234[[#This Row],[PEMBULATAN]]*O88</f>
        <v>69000</v>
      </c>
    </row>
    <row r="89" spans="1:16" ht="24" customHeight="1" x14ac:dyDescent="0.2">
      <c r="A89" s="93"/>
      <c r="B89" s="76"/>
      <c r="C89" s="90" t="s">
        <v>422</v>
      </c>
      <c r="D89" s="79" t="s">
        <v>82</v>
      </c>
      <c r="E89" s="13">
        <v>44415</v>
      </c>
      <c r="F89" s="77" t="s">
        <v>83</v>
      </c>
      <c r="G89" s="13">
        <v>44419</v>
      </c>
      <c r="H89" s="78" t="s">
        <v>84</v>
      </c>
      <c r="I89" s="15">
        <v>58</v>
      </c>
      <c r="J89" s="15">
        <v>50</v>
      </c>
      <c r="K89" s="15">
        <v>28</v>
      </c>
      <c r="L89" s="15">
        <v>5</v>
      </c>
      <c r="M89" s="84">
        <v>20.3</v>
      </c>
      <c r="N89" s="73">
        <v>21</v>
      </c>
      <c r="O89" s="64">
        <v>3000</v>
      </c>
      <c r="P89" s="65">
        <f>Table2245236891011121314151617181920212224234[[#This Row],[PEMBULATAN]]*O89</f>
        <v>63000</v>
      </c>
    </row>
    <row r="90" spans="1:16" ht="24" customHeight="1" x14ac:dyDescent="0.2">
      <c r="A90" s="93"/>
      <c r="B90" s="76"/>
      <c r="C90" s="90" t="s">
        <v>423</v>
      </c>
      <c r="D90" s="79" t="s">
        <v>82</v>
      </c>
      <c r="E90" s="13">
        <v>44415</v>
      </c>
      <c r="F90" s="77" t="s">
        <v>83</v>
      </c>
      <c r="G90" s="13">
        <v>44419</v>
      </c>
      <c r="H90" s="78" t="s">
        <v>84</v>
      </c>
      <c r="I90" s="15">
        <v>50</v>
      </c>
      <c r="J90" s="15">
        <v>30</v>
      </c>
      <c r="K90" s="15">
        <v>23</v>
      </c>
      <c r="L90" s="15">
        <v>3</v>
      </c>
      <c r="M90" s="84">
        <v>8.625</v>
      </c>
      <c r="N90" s="73">
        <v>9</v>
      </c>
      <c r="O90" s="64">
        <v>3000</v>
      </c>
      <c r="P90" s="65">
        <f>Table2245236891011121314151617181920212224234[[#This Row],[PEMBULATAN]]*O90</f>
        <v>27000</v>
      </c>
    </row>
    <row r="91" spans="1:16" ht="24" customHeight="1" x14ac:dyDescent="0.2">
      <c r="A91" s="93"/>
      <c r="B91" s="76"/>
      <c r="C91" s="90" t="s">
        <v>424</v>
      </c>
      <c r="D91" s="79" t="s">
        <v>82</v>
      </c>
      <c r="E91" s="13">
        <v>44415</v>
      </c>
      <c r="F91" s="77" t="s">
        <v>83</v>
      </c>
      <c r="G91" s="13">
        <v>44419</v>
      </c>
      <c r="H91" s="78" t="s">
        <v>84</v>
      </c>
      <c r="I91" s="15">
        <v>50</v>
      </c>
      <c r="J91" s="15">
        <v>40</v>
      </c>
      <c r="K91" s="15">
        <v>25</v>
      </c>
      <c r="L91" s="15">
        <v>4</v>
      </c>
      <c r="M91" s="84">
        <v>12.5</v>
      </c>
      <c r="N91" s="73">
        <v>13</v>
      </c>
      <c r="O91" s="64">
        <v>3000</v>
      </c>
      <c r="P91" s="65">
        <f>Table2245236891011121314151617181920212224234[[#This Row],[PEMBULATAN]]*O91</f>
        <v>39000</v>
      </c>
    </row>
    <row r="92" spans="1:16" ht="24" customHeight="1" x14ac:dyDescent="0.2">
      <c r="A92" s="93"/>
      <c r="B92" s="76"/>
      <c r="C92" s="90" t="s">
        <v>425</v>
      </c>
      <c r="D92" s="79" t="s">
        <v>82</v>
      </c>
      <c r="E92" s="13">
        <v>44415</v>
      </c>
      <c r="F92" s="77" t="s">
        <v>83</v>
      </c>
      <c r="G92" s="13">
        <v>44419</v>
      </c>
      <c r="H92" s="78" t="s">
        <v>84</v>
      </c>
      <c r="I92" s="15">
        <v>90</v>
      </c>
      <c r="J92" s="15">
        <v>50</v>
      </c>
      <c r="K92" s="15">
        <v>35</v>
      </c>
      <c r="L92" s="15">
        <v>18</v>
      </c>
      <c r="M92" s="84">
        <v>39.375</v>
      </c>
      <c r="N92" s="73">
        <v>40</v>
      </c>
      <c r="O92" s="64">
        <v>3000</v>
      </c>
      <c r="P92" s="65">
        <f>Table2245236891011121314151617181920212224234[[#This Row],[PEMBULATAN]]*O92</f>
        <v>120000</v>
      </c>
    </row>
    <row r="93" spans="1:16" ht="24" customHeight="1" x14ac:dyDescent="0.2">
      <c r="A93" s="93"/>
      <c r="B93" s="76"/>
      <c r="C93" s="90" t="s">
        <v>426</v>
      </c>
      <c r="D93" s="79" t="s">
        <v>82</v>
      </c>
      <c r="E93" s="13">
        <v>44415</v>
      </c>
      <c r="F93" s="77" t="s">
        <v>83</v>
      </c>
      <c r="G93" s="13">
        <v>44419</v>
      </c>
      <c r="H93" s="78" t="s">
        <v>84</v>
      </c>
      <c r="I93" s="15">
        <v>50</v>
      </c>
      <c r="J93" s="15">
        <v>60</v>
      </c>
      <c r="K93" s="15">
        <v>25</v>
      </c>
      <c r="L93" s="15">
        <v>5</v>
      </c>
      <c r="M93" s="84">
        <v>18.75</v>
      </c>
      <c r="N93" s="73">
        <v>19</v>
      </c>
      <c r="O93" s="64">
        <v>3000</v>
      </c>
      <c r="P93" s="65">
        <f>Table2245236891011121314151617181920212224234[[#This Row],[PEMBULATAN]]*O93</f>
        <v>57000</v>
      </c>
    </row>
    <row r="94" spans="1:16" ht="24" customHeight="1" x14ac:dyDescent="0.2">
      <c r="A94" s="93"/>
      <c r="B94" s="76"/>
      <c r="C94" s="90" t="s">
        <v>427</v>
      </c>
      <c r="D94" s="79" t="s">
        <v>82</v>
      </c>
      <c r="E94" s="13">
        <v>44415</v>
      </c>
      <c r="F94" s="77" t="s">
        <v>83</v>
      </c>
      <c r="G94" s="13">
        <v>44419</v>
      </c>
      <c r="H94" s="78" t="s">
        <v>84</v>
      </c>
      <c r="I94" s="15">
        <v>55</v>
      </c>
      <c r="J94" s="15">
        <v>50</v>
      </c>
      <c r="K94" s="15">
        <v>23</v>
      </c>
      <c r="L94" s="15">
        <v>6</v>
      </c>
      <c r="M94" s="84">
        <v>15.8125</v>
      </c>
      <c r="N94" s="73">
        <v>16</v>
      </c>
      <c r="O94" s="64">
        <v>3000</v>
      </c>
      <c r="P94" s="65">
        <f>Table2245236891011121314151617181920212224234[[#This Row],[PEMBULATAN]]*O94</f>
        <v>48000</v>
      </c>
    </row>
    <row r="95" spans="1:16" ht="24" customHeight="1" x14ac:dyDescent="0.2">
      <c r="A95" s="93"/>
      <c r="B95" s="76"/>
      <c r="C95" s="90" t="s">
        <v>428</v>
      </c>
      <c r="D95" s="79" t="s">
        <v>82</v>
      </c>
      <c r="E95" s="13">
        <v>44415</v>
      </c>
      <c r="F95" s="77" t="s">
        <v>83</v>
      </c>
      <c r="G95" s="13">
        <v>44419</v>
      </c>
      <c r="H95" s="78" t="s">
        <v>84</v>
      </c>
      <c r="I95" s="15">
        <v>45</v>
      </c>
      <c r="J95" s="15">
        <v>36</v>
      </c>
      <c r="K95" s="15">
        <v>17</v>
      </c>
      <c r="L95" s="15">
        <v>1</v>
      </c>
      <c r="M95" s="84">
        <v>6.8849999999999998</v>
      </c>
      <c r="N95" s="73">
        <v>7</v>
      </c>
      <c r="O95" s="64">
        <v>3000</v>
      </c>
      <c r="P95" s="65">
        <f>Table2245236891011121314151617181920212224234[[#This Row],[PEMBULATAN]]*O95</f>
        <v>21000</v>
      </c>
    </row>
    <row r="96" spans="1:16" ht="24" customHeight="1" x14ac:dyDescent="0.2">
      <c r="A96" s="93"/>
      <c r="B96" s="76"/>
      <c r="C96" s="90" t="s">
        <v>429</v>
      </c>
      <c r="D96" s="79" t="s">
        <v>82</v>
      </c>
      <c r="E96" s="13">
        <v>44415</v>
      </c>
      <c r="F96" s="77" t="s">
        <v>83</v>
      </c>
      <c r="G96" s="13">
        <v>44419</v>
      </c>
      <c r="H96" s="78" t="s">
        <v>84</v>
      </c>
      <c r="I96" s="15">
        <v>98</v>
      </c>
      <c r="J96" s="15">
        <v>60</v>
      </c>
      <c r="K96" s="15">
        <v>18</v>
      </c>
      <c r="L96" s="15">
        <v>14</v>
      </c>
      <c r="M96" s="84">
        <v>26.46</v>
      </c>
      <c r="N96" s="73">
        <v>27</v>
      </c>
      <c r="O96" s="64">
        <v>3000</v>
      </c>
      <c r="P96" s="65">
        <f>Table2245236891011121314151617181920212224234[[#This Row],[PEMBULATAN]]*O96</f>
        <v>81000</v>
      </c>
    </row>
    <row r="97" spans="1:16" ht="24" customHeight="1" x14ac:dyDescent="0.2">
      <c r="A97" s="93"/>
      <c r="B97" s="76"/>
      <c r="C97" s="90" t="s">
        <v>430</v>
      </c>
      <c r="D97" s="79" t="s">
        <v>82</v>
      </c>
      <c r="E97" s="13">
        <v>44415</v>
      </c>
      <c r="F97" s="77" t="s">
        <v>83</v>
      </c>
      <c r="G97" s="13">
        <v>44419</v>
      </c>
      <c r="H97" s="78" t="s">
        <v>84</v>
      </c>
      <c r="I97" s="15">
        <v>80</v>
      </c>
      <c r="J97" s="15">
        <v>55</v>
      </c>
      <c r="K97" s="15">
        <v>28</v>
      </c>
      <c r="L97" s="15">
        <v>13</v>
      </c>
      <c r="M97" s="84">
        <v>30.8</v>
      </c>
      <c r="N97" s="73">
        <v>31</v>
      </c>
      <c r="O97" s="64">
        <v>3000</v>
      </c>
      <c r="P97" s="65">
        <f>Table2245236891011121314151617181920212224234[[#This Row],[PEMBULATAN]]*O97</f>
        <v>93000</v>
      </c>
    </row>
    <row r="98" spans="1:16" ht="24" customHeight="1" x14ac:dyDescent="0.2">
      <c r="A98" s="93"/>
      <c r="B98" s="76"/>
      <c r="C98" s="90" t="s">
        <v>431</v>
      </c>
      <c r="D98" s="79" t="s">
        <v>82</v>
      </c>
      <c r="E98" s="13">
        <v>44415</v>
      </c>
      <c r="F98" s="77" t="s">
        <v>83</v>
      </c>
      <c r="G98" s="13">
        <v>44419</v>
      </c>
      <c r="H98" s="78" t="s">
        <v>84</v>
      </c>
      <c r="I98" s="15">
        <v>50</v>
      </c>
      <c r="J98" s="15">
        <v>40</v>
      </c>
      <c r="K98" s="15">
        <v>23</v>
      </c>
      <c r="L98" s="15">
        <v>6</v>
      </c>
      <c r="M98" s="84">
        <v>11.5</v>
      </c>
      <c r="N98" s="73">
        <v>12</v>
      </c>
      <c r="O98" s="64">
        <v>3000</v>
      </c>
      <c r="P98" s="65">
        <f>Table2245236891011121314151617181920212224234[[#This Row],[PEMBULATAN]]*O98</f>
        <v>36000</v>
      </c>
    </row>
    <row r="99" spans="1:16" ht="24" customHeight="1" x14ac:dyDescent="0.2">
      <c r="A99" s="93"/>
      <c r="B99" s="76"/>
      <c r="C99" s="90" t="s">
        <v>432</v>
      </c>
      <c r="D99" s="79" t="s">
        <v>82</v>
      </c>
      <c r="E99" s="13">
        <v>44415</v>
      </c>
      <c r="F99" s="77" t="s">
        <v>83</v>
      </c>
      <c r="G99" s="13">
        <v>44419</v>
      </c>
      <c r="H99" s="78" t="s">
        <v>84</v>
      </c>
      <c r="I99" s="15">
        <v>83</v>
      </c>
      <c r="J99" s="15">
        <v>50</v>
      </c>
      <c r="K99" s="15">
        <v>20</v>
      </c>
      <c r="L99" s="15">
        <v>11</v>
      </c>
      <c r="M99" s="84">
        <v>20.75</v>
      </c>
      <c r="N99" s="73">
        <v>21</v>
      </c>
      <c r="O99" s="64">
        <v>3000</v>
      </c>
      <c r="P99" s="65">
        <f>Table2245236891011121314151617181920212224234[[#This Row],[PEMBULATAN]]*O99</f>
        <v>63000</v>
      </c>
    </row>
    <row r="100" spans="1:16" ht="24" customHeight="1" x14ac:dyDescent="0.2">
      <c r="A100" s="93"/>
      <c r="B100" s="76"/>
      <c r="C100" s="90" t="s">
        <v>433</v>
      </c>
      <c r="D100" s="79" t="s">
        <v>82</v>
      </c>
      <c r="E100" s="13">
        <v>44415</v>
      </c>
      <c r="F100" s="77" t="s">
        <v>83</v>
      </c>
      <c r="G100" s="13">
        <v>44419</v>
      </c>
      <c r="H100" s="78" t="s">
        <v>84</v>
      </c>
      <c r="I100" s="15">
        <v>86</v>
      </c>
      <c r="J100" s="15">
        <v>60</v>
      </c>
      <c r="K100" s="15">
        <v>19</v>
      </c>
      <c r="L100" s="15">
        <v>12</v>
      </c>
      <c r="M100" s="84">
        <v>24.51</v>
      </c>
      <c r="N100" s="73">
        <v>25</v>
      </c>
      <c r="O100" s="64">
        <v>3000</v>
      </c>
      <c r="P100" s="65">
        <f>Table2245236891011121314151617181920212224234[[#This Row],[PEMBULATAN]]*O100</f>
        <v>75000</v>
      </c>
    </row>
    <row r="101" spans="1:16" ht="24" customHeight="1" x14ac:dyDescent="0.2">
      <c r="A101" s="93"/>
      <c r="B101" s="76"/>
      <c r="C101" s="90" t="s">
        <v>434</v>
      </c>
      <c r="D101" s="79" t="s">
        <v>82</v>
      </c>
      <c r="E101" s="13">
        <v>44415</v>
      </c>
      <c r="F101" s="77" t="s">
        <v>83</v>
      </c>
      <c r="G101" s="13">
        <v>44419</v>
      </c>
      <c r="H101" s="78" t="s">
        <v>84</v>
      </c>
      <c r="I101" s="15">
        <v>80</v>
      </c>
      <c r="J101" s="15">
        <v>50</v>
      </c>
      <c r="K101" s="15">
        <v>17</v>
      </c>
      <c r="L101" s="15">
        <v>6</v>
      </c>
      <c r="M101" s="84">
        <v>17</v>
      </c>
      <c r="N101" s="73">
        <v>17</v>
      </c>
      <c r="O101" s="64">
        <v>3000</v>
      </c>
      <c r="P101" s="65">
        <f>Table2245236891011121314151617181920212224234[[#This Row],[PEMBULATAN]]*O101</f>
        <v>51000</v>
      </c>
    </row>
    <row r="102" spans="1:16" ht="24" customHeight="1" x14ac:dyDescent="0.2">
      <c r="A102" s="93"/>
      <c r="B102" s="76"/>
      <c r="C102" s="90" t="s">
        <v>435</v>
      </c>
      <c r="D102" s="79" t="s">
        <v>82</v>
      </c>
      <c r="E102" s="13">
        <v>44415</v>
      </c>
      <c r="F102" s="77" t="s">
        <v>83</v>
      </c>
      <c r="G102" s="13">
        <v>44419</v>
      </c>
      <c r="H102" s="78" t="s">
        <v>84</v>
      </c>
      <c r="I102" s="15">
        <v>84</v>
      </c>
      <c r="J102" s="15">
        <v>55</v>
      </c>
      <c r="K102" s="15">
        <v>27</v>
      </c>
      <c r="L102" s="15">
        <v>11</v>
      </c>
      <c r="M102" s="84">
        <v>31.184999999999999</v>
      </c>
      <c r="N102" s="73">
        <v>31</v>
      </c>
      <c r="O102" s="64">
        <v>3000</v>
      </c>
      <c r="P102" s="65">
        <f>Table2245236891011121314151617181920212224234[[#This Row],[PEMBULATAN]]*O102</f>
        <v>93000</v>
      </c>
    </row>
    <row r="103" spans="1:16" ht="24" customHeight="1" x14ac:dyDescent="0.2">
      <c r="A103" s="93"/>
      <c r="B103" s="76"/>
      <c r="C103" s="90" t="s">
        <v>436</v>
      </c>
      <c r="D103" s="79" t="s">
        <v>82</v>
      </c>
      <c r="E103" s="13">
        <v>44415</v>
      </c>
      <c r="F103" s="77" t="s">
        <v>83</v>
      </c>
      <c r="G103" s="13">
        <v>44419</v>
      </c>
      <c r="H103" s="78" t="s">
        <v>84</v>
      </c>
      <c r="I103" s="15">
        <v>80</v>
      </c>
      <c r="J103" s="15">
        <v>60</v>
      </c>
      <c r="K103" s="15">
        <v>25</v>
      </c>
      <c r="L103" s="15">
        <v>11</v>
      </c>
      <c r="M103" s="84">
        <v>30</v>
      </c>
      <c r="N103" s="73">
        <v>30</v>
      </c>
      <c r="O103" s="64">
        <v>3000</v>
      </c>
      <c r="P103" s="65">
        <f>Table2245236891011121314151617181920212224234[[#This Row],[PEMBULATAN]]*O103</f>
        <v>90000</v>
      </c>
    </row>
    <row r="104" spans="1:16" ht="24" customHeight="1" x14ac:dyDescent="0.2">
      <c r="A104" s="93"/>
      <c r="B104" s="76"/>
      <c r="C104" s="90" t="s">
        <v>437</v>
      </c>
      <c r="D104" s="79" t="s">
        <v>82</v>
      </c>
      <c r="E104" s="13">
        <v>44415</v>
      </c>
      <c r="F104" s="77" t="s">
        <v>83</v>
      </c>
      <c r="G104" s="13">
        <v>44419</v>
      </c>
      <c r="H104" s="78" t="s">
        <v>84</v>
      </c>
      <c r="I104" s="15">
        <v>90</v>
      </c>
      <c r="J104" s="15">
        <v>50</v>
      </c>
      <c r="K104" s="15">
        <v>28</v>
      </c>
      <c r="L104" s="15">
        <v>21</v>
      </c>
      <c r="M104" s="84">
        <v>31.5</v>
      </c>
      <c r="N104" s="73">
        <v>32</v>
      </c>
      <c r="O104" s="64">
        <v>3000</v>
      </c>
      <c r="P104" s="65">
        <f>Table2245236891011121314151617181920212224234[[#This Row],[PEMBULATAN]]*O104</f>
        <v>96000</v>
      </c>
    </row>
    <row r="105" spans="1:16" ht="24" customHeight="1" x14ac:dyDescent="0.2">
      <c r="A105" s="93"/>
      <c r="B105" s="76"/>
      <c r="C105" s="90" t="s">
        <v>438</v>
      </c>
      <c r="D105" s="79" t="s">
        <v>82</v>
      </c>
      <c r="E105" s="13">
        <v>44415</v>
      </c>
      <c r="F105" s="77" t="s">
        <v>83</v>
      </c>
      <c r="G105" s="13">
        <v>44419</v>
      </c>
      <c r="H105" s="78" t="s">
        <v>84</v>
      </c>
      <c r="I105" s="15">
        <v>50</v>
      </c>
      <c r="J105" s="15">
        <v>40</v>
      </c>
      <c r="K105" s="15">
        <v>35</v>
      </c>
      <c r="L105" s="15">
        <v>2</v>
      </c>
      <c r="M105" s="84">
        <v>17.5</v>
      </c>
      <c r="N105" s="73">
        <v>18</v>
      </c>
      <c r="O105" s="64">
        <v>3000</v>
      </c>
      <c r="P105" s="65">
        <f>Table2245236891011121314151617181920212224234[[#This Row],[PEMBULATAN]]*O105</f>
        <v>54000</v>
      </c>
    </row>
    <row r="106" spans="1:16" ht="24" customHeight="1" x14ac:dyDescent="0.2">
      <c r="A106" s="93"/>
      <c r="B106" s="76"/>
      <c r="C106" s="90" t="s">
        <v>439</v>
      </c>
      <c r="D106" s="79" t="s">
        <v>82</v>
      </c>
      <c r="E106" s="13">
        <v>44415</v>
      </c>
      <c r="F106" s="77" t="s">
        <v>83</v>
      </c>
      <c r="G106" s="13">
        <v>44419</v>
      </c>
      <c r="H106" s="78" t="s">
        <v>84</v>
      </c>
      <c r="I106" s="15">
        <v>80</v>
      </c>
      <c r="J106" s="15">
        <v>55</v>
      </c>
      <c r="K106" s="15">
        <v>35</v>
      </c>
      <c r="L106" s="15">
        <v>20</v>
      </c>
      <c r="M106" s="84">
        <v>38.5</v>
      </c>
      <c r="N106" s="73">
        <v>39</v>
      </c>
      <c r="O106" s="64">
        <v>3000</v>
      </c>
      <c r="P106" s="65">
        <f>Table2245236891011121314151617181920212224234[[#This Row],[PEMBULATAN]]*O106</f>
        <v>117000</v>
      </c>
    </row>
    <row r="107" spans="1:16" ht="24" customHeight="1" x14ac:dyDescent="0.2">
      <c r="A107" s="93"/>
      <c r="B107" s="76"/>
      <c r="C107" s="90" t="s">
        <v>440</v>
      </c>
      <c r="D107" s="79" t="s">
        <v>82</v>
      </c>
      <c r="E107" s="13">
        <v>44415</v>
      </c>
      <c r="F107" s="77" t="s">
        <v>83</v>
      </c>
      <c r="G107" s="13">
        <v>44419</v>
      </c>
      <c r="H107" s="78" t="s">
        <v>84</v>
      </c>
      <c r="I107" s="15">
        <v>43</v>
      </c>
      <c r="J107" s="15">
        <v>29</v>
      </c>
      <c r="K107" s="15">
        <v>23</v>
      </c>
      <c r="L107" s="15">
        <v>7</v>
      </c>
      <c r="M107" s="84">
        <v>7.1702500000000002</v>
      </c>
      <c r="N107" s="73">
        <v>7</v>
      </c>
      <c r="O107" s="64">
        <v>3000</v>
      </c>
      <c r="P107" s="65">
        <f>Table2245236891011121314151617181920212224234[[#This Row],[PEMBULATAN]]*O107</f>
        <v>21000</v>
      </c>
    </row>
    <row r="108" spans="1:16" ht="24" customHeight="1" x14ac:dyDescent="0.2">
      <c r="A108" s="93"/>
      <c r="B108" s="76"/>
      <c r="C108" s="90" t="s">
        <v>441</v>
      </c>
      <c r="D108" s="79" t="s">
        <v>82</v>
      </c>
      <c r="E108" s="13">
        <v>44415</v>
      </c>
      <c r="F108" s="77" t="s">
        <v>83</v>
      </c>
      <c r="G108" s="13">
        <v>44419</v>
      </c>
      <c r="H108" s="78" t="s">
        <v>84</v>
      </c>
      <c r="I108" s="15">
        <v>51</v>
      </c>
      <c r="J108" s="15">
        <v>51</v>
      </c>
      <c r="K108" s="15">
        <v>85</v>
      </c>
      <c r="L108" s="15">
        <v>16</v>
      </c>
      <c r="M108" s="84">
        <v>55.271250000000002</v>
      </c>
      <c r="N108" s="73">
        <v>55</v>
      </c>
      <c r="O108" s="64">
        <v>3000</v>
      </c>
      <c r="P108" s="65">
        <f>Table2245236891011121314151617181920212224234[[#This Row],[PEMBULATAN]]*O108</f>
        <v>165000</v>
      </c>
    </row>
    <row r="109" spans="1:16" ht="24" customHeight="1" x14ac:dyDescent="0.2">
      <c r="A109" s="93"/>
      <c r="B109" s="76"/>
      <c r="C109" s="90" t="s">
        <v>442</v>
      </c>
      <c r="D109" s="79" t="s">
        <v>82</v>
      </c>
      <c r="E109" s="13">
        <v>44415</v>
      </c>
      <c r="F109" s="77" t="s">
        <v>83</v>
      </c>
      <c r="G109" s="13">
        <v>44419</v>
      </c>
      <c r="H109" s="78" t="s">
        <v>84</v>
      </c>
      <c r="I109" s="15">
        <v>58</v>
      </c>
      <c r="J109" s="15">
        <v>28</v>
      </c>
      <c r="K109" s="15">
        <v>117</v>
      </c>
      <c r="L109" s="15">
        <v>29</v>
      </c>
      <c r="M109" s="84">
        <v>47.502000000000002</v>
      </c>
      <c r="N109" s="73">
        <v>48</v>
      </c>
      <c r="O109" s="64">
        <v>3000</v>
      </c>
      <c r="P109" s="65">
        <f>Table2245236891011121314151617181920212224234[[#This Row],[PEMBULATAN]]*O109</f>
        <v>144000</v>
      </c>
    </row>
    <row r="110" spans="1:16" ht="24" customHeight="1" x14ac:dyDescent="0.2">
      <c r="A110" s="93"/>
      <c r="B110" s="76"/>
      <c r="C110" s="90" t="s">
        <v>443</v>
      </c>
      <c r="D110" s="79" t="s">
        <v>82</v>
      </c>
      <c r="E110" s="13">
        <v>44415</v>
      </c>
      <c r="F110" s="77" t="s">
        <v>83</v>
      </c>
      <c r="G110" s="13">
        <v>44419</v>
      </c>
      <c r="H110" s="78" t="s">
        <v>84</v>
      </c>
      <c r="I110" s="15">
        <v>76</v>
      </c>
      <c r="J110" s="15">
        <v>55</v>
      </c>
      <c r="K110" s="15">
        <v>30</v>
      </c>
      <c r="L110" s="15">
        <v>17</v>
      </c>
      <c r="M110" s="84">
        <v>31.35</v>
      </c>
      <c r="N110" s="73">
        <v>32</v>
      </c>
      <c r="O110" s="64">
        <v>3000</v>
      </c>
      <c r="P110" s="65">
        <f>Table2245236891011121314151617181920212224234[[#This Row],[PEMBULATAN]]*O110</f>
        <v>96000</v>
      </c>
    </row>
    <row r="111" spans="1:16" ht="24" customHeight="1" x14ac:dyDescent="0.2">
      <c r="A111" s="93"/>
      <c r="B111" s="76"/>
      <c r="C111" s="90" t="s">
        <v>444</v>
      </c>
      <c r="D111" s="79" t="s">
        <v>82</v>
      </c>
      <c r="E111" s="13">
        <v>44415</v>
      </c>
      <c r="F111" s="77" t="s">
        <v>83</v>
      </c>
      <c r="G111" s="13">
        <v>44419</v>
      </c>
      <c r="H111" s="78" t="s">
        <v>84</v>
      </c>
      <c r="I111" s="15">
        <v>73</v>
      </c>
      <c r="J111" s="15">
        <v>50</v>
      </c>
      <c r="K111" s="15">
        <v>35</v>
      </c>
      <c r="L111" s="15">
        <v>10</v>
      </c>
      <c r="M111" s="84">
        <v>31.9375</v>
      </c>
      <c r="N111" s="73">
        <v>32</v>
      </c>
      <c r="O111" s="64">
        <v>3000</v>
      </c>
      <c r="P111" s="65">
        <f>Table2245236891011121314151617181920212224234[[#This Row],[PEMBULATAN]]*O111</f>
        <v>96000</v>
      </c>
    </row>
    <row r="112" spans="1:16" ht="24" customHeight="1" x14ac:dyDescent="0.2">
      <c r="A112" s="93"/>
      <c r="B112" s="76"/>
      <c r="C112" s="90" t="s">
        <v>445</v>
      </c>
      <c r="D112" s="79" t="s">
        <v>82</v>
      </c>
      <c r="E112" s="13">
        <v>44415</v>
      </c>
      <c r="F112" s="77" t="s">
        <v>83</v>
      </c>
      <c r="G112" s="13">
        <v>44419</v>
      </c>
      <c r="H112" s="78" t="s">
        <v>84</v>
      </c>
      <c r="I112" s="15">
        <v>85</v>
      </c>
      <c r="J112" s="15">
        <v>50</v>
      </c>
      <c r="K112" s="15">
        <v>53</v>
      </c>
      <c r="L112" s="15">
        <v>3</v>
      </c>
      <c r="M112" s="84">
        <v>56.3125</v>
      </c>
      <c r="N112" s="73">
        <v>57</v>
      </c>
      <c r="O112" s="64">
        <v>3000</v>
      </c>
      <c r="P112" s="65">
        <f>Table2245236891011121314151617181920212224234[[#This Row],[PEMBULATAN]]*O112</f>
        <v>171000</v>
      </c>
    </row>
    <row r="113" spans="1:16" ht="24" customHeight="1" x14ac:dyDescent="0.2">
      <c r="A113" s="93"/>
      <c r="B113" s="76"/>
      <c r="C113" s="90" t="s">
        <v>446</v>
      </c>
      <c r="D113" s="79" t="s">
        <v>82</v>
      </c>
      <c r="E113" s="13">
        <v>44415</v>
      </c>
      <c r="F113" s="77" t="s">
        <v>83</v>
      </c>
      <c r="G113" s="13">
        <v>44419</v>
      </c>
      <c r="H113" s="78" t="s">
        <v>84</v>
      </c>
      <c r="I113" s="15">
        <v>65</v>
      </c>
      <c r="J113" s="15">
        <v>47</v>
      </c>
      <c r="K113" s="15">
        <v>5</v>
      </c>
      <c r="L113" s="15">
        <v>3</v>
      </c>
      <c r="M113" s="84">
        <v>3.8187500000000001</v>
      </c>
      <c r="N113" s="73">
        <v>4</v>
      </c>
      <c r="O113" s="64">
        <v>3000</v>
      </c>
      <c r="P113" s="65">
        <f>Table2245236891011121314151617181920212224234[[#This Row],[PEMBULATAN]]*O113</f>
        <v>12000</v>
      </c>
    </row>
    <row r="114" spans="1:16" ht="24" customHeight="1" x14ac:dyDescent="0.2">
      <c r="A114" s="93"/>
      <c r="B114" s="76"/>
      <c r="C114" s="74" t="s">
        <v>447</v>
      </c>
      <c r="D114" s="79" t="s">
        <v>82</v>
      </c>
      <c r="E114" s="13">
        <v>44415</v>
      </c>
      <c r="F114" s="77" t="s">
        <v>83</v>
      </c>
      <c r="G114" s="13">
        <v>44419</v>
      </c>
      <c r="H114" s="78" t="s">
        <v>84</v>
      </c>
      <c r="I114" s="15">
        <v>50</v>
      </c>
      <c r="J114" s="15">
        <v>40</v>
      </c>
      <c r="K114" s="15">
        <v>18</v>
      </c>
      <c r="L114" s="15">
        <v>4</v>
      </c>
      <c r="M114" s="84">
        <v>9</v>
      </c>
      <c r="N114" s="73">
        <v>9</v>
      </c>
      <c r="O114" s="64">
        <v>3000</v>
      </c>
      <c r="P114" s="65">
        <f>Table2245236891011121314151617181920212224234[[#This Row],[PEMBULATAN]]*O114</f>
        <v>27000</v>
      </c>
    </row>
    <row r="115" spans="1:16" ht="24" customHeight="1" x14ac:dyDescent="0.2">
      <c r="A115" s="93"/>
      <c r="B115" s="76"/>
      <c r="C115" s="74" t="s">
        <v>448</v>
      </c>
      <c r="D115" s="79" t="s">
        <v>82</v>
      </c>
      <c r="E115" s="13">
        <v>44415</v>
      </c>
      <c r="F115" s="77" t="s">
        <v>83</v>
      </c>
      <c r="G115" s="13">
        <v>44419</v>
      </c>
      <c r="H115" s="78" t="s">
        <v>84</v>
      </c>
      <c r="I115" s="15">
        <v>60</v>
      </c>
      <c r="J115" s="15">
        <v>45</v>
      </c>
      <c r="K115" s="15">
        <v>28</v>
      </c>
      <c r="L115" s="15">
        <v>3</v>
      </c>
      <c r="M115" s="84">
        <v>18.899999999999999</v>
      </c>
      <c r="N115" s="73">
        <v>19</v>
      </c>
      <c r="O115" s="64">
        <v>3000</v>
      </c>
      <c r="P115" s="65">
        <f>Table2245236891011121314151617181920212224234[[#This Row],[PEMBULATAN]]*O115</f>
        <v>57000</v>
      </c>
    </row>
    <row r="116" spans="1:16" ht="24" customHeight="1" x14ac:dyDescent="0.2">
      <c r="A116" s="93"/>
      <c r="B116" s="76"/>
      <c r="C116" s="74" t="s">
        <v>449</v>
      </c>
      <c r="D116" s="79" t="s">
        <v>82</v>
      </c>
      <c r="E116" s="13">
        <v>44415</v>
      </c>
      <c r="F116" s="77" t="s">
        <v>83</v>
      </c>
      <c r="G116" s="13">
        <v>44419</v>
      </c>
      <c r="H116" s="78" t="s">
        <v>84</v>
      </c>
      <c r="I116" s="15">
        <v>85</v>
      </c>
      <c r="J116" s="15">
        <v>55</v>
      </c>
      <c r="K116" s="15">
        <v>27</v>
      </c>
      <c r="L116" s="15">
        <v>12</v>
      </c>
      <c r="M116" s="84">
        <v>31.556249999999999</v>
      </c>
      <c r="N116" s="73">
        <v>32</v>
      </c>
      <c r="O116" s="64">
        <v>3000</v>
      </c>
      <c r="P116" s="65">
        <f>Table2245236891011121314151617181920212224234[[#This Row],[PEMBULATAN]]*O116</f>
        <v>96000</v>
      </c>
    </row>
    <row r="117" spans="1:16" ht="24" customHeight="1" x14ac:dyDescent="0.2">
      <c r="A117" s="93"/>
      <c r="B117" s="76"/>
      <c r="C117" s="74" t="s">
        <v>450</v>
      </c>
      <c r="D117" s="79" t="s">
        <v>82</v>
      </c>
      <c r="E117" s="13">
        <v>44415</v>
      </c>
      <c r="F117" s="77" t="s">
        <v>83</v>
      </c>
      <c r="G117" s="13">
        <v>44419</v>
      </c>
      <c r="H117" s="78" t="s">
        <v>84</v>
      </c>
      <c r="I117" s="15">
        <v>70</v>
      </c>
      <c r="J117" s="15">
        <v>60</v>
      </c>
      <c r="K117" s="15">
        <v>28</v>
      </c>
      <c r="L117" s="15">
        <v>11</v>
      </c>
      <c r="M117" s="84">
        <v>29.4</v>
      </c>
      <c r="N117" s="73">
        <v>30</v>
      </c>
      <c r="O117" s="64">
        <v>3000</v>
      </c>
      <c r="P117" s="65">
        <f>Table2245236891011121314151617181920212224234[[#This Row],[PEMBULATAN]]*O117</f>
        <v>90000</v>
      </c>
    </row>
    <row r="118" spans="1:16" ht="24" customHeight="1" x14ac:dyDescent="0.2">
      <c r="A118" s="93"/>
      <c r="B118" s="76"/>
      <c r="C118" s="74" t="s">
        <v>451</v>
      </c>
      <c r="D118" s="79" t="s">
        <v>82</v>
      </c>
      <c r="E118" s="13">
        <v>44415</v>
      </c>
      <c r="F118" s="77" t="s">
        <v>83</v>
      </c>
      <c r="G118" s="13">
        <v>44419</v>
      </c>
      <c r="H118" s="78" t="s">
        <v>84</v>
      </c>
      <c r="I118" s="15">
        <v>58</v>
      </c>
      <c r="J118" s="15">
        <v>39</v>
      </c>
      <c r="K118" s="15">
        <v>30</v>
      </c>
      <c r="L118" s="15">
        <v>7</v>
      </c>
      <c r="M118" s="84">
        <v>16.965</v>
      </c>
      <c r="N118" s="73">
        <v>17</v>
      </c>
      <c r="O118" s="64">
        <v>3000</v>
      </c>
      <c r="P118" s="65">
        <f>Table2245236891011121314151617181920212224234[[#This Row],[PEMBULATAN]]*O118</f>
        <v>51000</v>
      </c>
    </row>
    <row r="119" spans="1:16" ht="24" customHeight="1" x14ac:dyDescent="0.2">
      <c r="A119" s="93"/>
      <c r="B119" s="76"/>
      <c r="C119" s="74" t="s">
        <v>452</v>
      </c>
      <c r="D119" s="79" t="s">
        <v>82</v>
      </c>
      <c r="E119" s="13">
        <v>44415</v>
      </c>
      <c r="F119" s="77" t="s">
        <v>83</v>
      </c>
      <c r="G119" s="13">
        <v>44419</v>
      </c>
      <c r="H119" s="78" t="s">
        <v>84</v>
      </c>
      <c r="I119" s="15">
        <v>34</v>
      </c>
      <c r="J119" s="15">
        <v>27</v>
      </c>
      <c r="K119" s="15">
        <v>27</v>
      </c>
      <c r="L119" s="15">
        <v>5</v>
      </c>
      <c r="M119" s="84">
        <v>6.1965000000000003</v>
      </c>
      <c r="N119" s="73">
        <v>6</v>
      </c>
      <c r="O119" s="64">
        <v>3000</v>
      </c>
      <c r="P119" s="65">
        <f>Table2245236891011121314151617181920212224234[[#This Row],[PEMBULATAN]]*O119</f>
        <v>18000</v>
      </c>
    </row>
    <row r="120" spans="1:16" ht="24" customHeight="1" x14ac:dyDescent="0.2">
      <c r="A120" s="93"/>
      <c r="B120" s="76"/>
      <c r="C120" s="74" t="s">
        <v>453</v>
      </c>
      <c r="D120" s="79" t="s">
        <v>82</v>
      </c>
      <c r="E120" s="13">
        <v>44415</v>
      </c>
      <c r="F120" s="77" t="s">
        <v>83</v>
      </c>
      <c r="G120" s="13">
        <v>44419</v>
      </c>
      <c r="H120" s="78" t="s">
        <v>84</v>
      </c>
      <c r="I120" s="15">
        <v>70</v>
      </c>
      <c r="J120" s="15">
        <v>50</v>
      </c>
      <c r="K120" s="15">
        <v>15</v>
      </c>
      <c r="L120" s="15">
        <v>4</v>
      </c>
      <c r="M120" s="84">
        <v>13.125</v>
      </c>
      <c r="N120" s="73">
        <v>13</v>
      </c>
      <c r="O120" s="64">
        <v>3000</v>
      </c>
      <c r="P120" s="65">
        <f>Table2245236891011121314151617181920212224234[[#This Row],[PEMBULATAN]]*O120</f>
        <v>39000</v>
      </c>
    </row>
    <row r="121" spans="1:16" ht="24" customHeight="1" x14ac:dyDescent="0.2">
      <c r="A121" s="93"/>
      <c r="B121" s="76"/>
      <c r="C121" s="74" t="s">
        <v>454</v>
      </c>
      <c r="D121" s="79" t="s">
        <v>82</v>
      </c>
      <c r="E121" s="13">
        <v>44415</v>
      </c>
      <c r="F121" s="77" t="s">
        <v>83</v>
      </c>
      <c r="G121" s="13">
        <v>44419</v>
      </c>
      <c r="H121" s="78" t="s">
        <v>84</v>
      </c>
      <c r="I121" s="15">
        <v>90</v>
      </c>
      <c r="J121" s="15">
        <v>60</v>
      </c>
      <c r="K121" s="15">
        <v>30</v>
      </c>
      <c r="L121" s="15">
        <v>7</v>
      </c>
      <c r="M121" s="84">
        <v>40.5</v>
      </c>
      <c r="N121" s="73">
        <v>41</v>
      </c>
      <c r="O121" s="64">
        <v>3000</v>
      </c>
      <c r="P121" s="65">
        <f>Table2245236891011121314151617181920212224234[[#This Row],[PEMBULATAN]]*O121</f>
        <v>123000</v>
      </c>
    </row>
    <row r="122" spans="1:16" ht="24" customHeight="1" x14ac:dyDescent="0.2">
      <c r="A122" s="93"/>
      <c r="B122" s="76"/>
      <c r="C122" s="74" t="s">
        <v>455</v>
      </c>
      <c r="D122" s="79" t="s">
        <v>82</v>
      </c>
      <c r="E122" s="13">
        <v>44415</v>
      </c>
      <c r="F122" s="77" t="s">
        <v>83</v>
      </c>
      <c r="G122" s="13">
        <v>44419</v>
      </c>
      <c r="H122" s="78" t="s">
        <v>84</v>
      </c>
      <c r="I122" s="15">
        <v>50</v>
      </c>
      <c r="J122" s="15">
        <v>43</v>
      </c>
      <c r="K122" s="15">
        <v>59</v>
      </c>
      <c r="L122" s="15">
        <v>30</v>
      </c>
      <c r="M122" s="84">
        <v>31.712499999999999</v>
      </c>
      <c r="N122" s="73">
        <v>32</v>
      </c>
      <c r="O122" s="64">
        <v>3000</v>
      </c>
      <c r="P122" s="65">
        <f>Table2245236891011121314151617181920212224234[[#This Row],[PEMBULATAN]]*O122</f>
        <v>96000</v>
      </c>
    </row>
    <row r="123" spans="1:16" ht="24" customHeight="1" x14ac:dyDescent="0.2">
      <c r="A123" s="93"/>
      <c r="B123" s="76"/>
      <c r="C123" s="74" t="s">
        <v>456</v>
      </c>
      <c r="D123" s="79" t="s">
        <v>82</v>
      </c>
      <c r="E123" s="13">
        <v>44415</v>
      </c>
      <c r="F123" s="77" t="s">
        <v>83</v>
      </c>
      <c r="G123" s="13">
        <v>44419</v>
      </c>
      <c r="H123" s="78" t="s">
        <v>84</v>
      </c>
      <c r="I123" s="15">
        <v>45</v>
      </c>
      <c r="J123" s="15">
        <v>53</v>
      </c>
      <c r="K123" s="15">
        <v>25</v>
      </c>
      <c r="L123" s="15">
        <v>4</v>
      </c>
      <c r="M123" s="84">
        <v>14.90625</v>
      </c>
      <c r="N123" s="73">
        <v>15</v>
      </c>
      <c r="O123" s="64">
        <v>3000</v>
      </c>
      <c r="P123" s="65">
        <f>Table2245236891011121314151617181920212224234[[#This Row],[PEMBULATAN]]*O123</f>
        <v>45000</v>
      </c>
    </row>
    <row r="124" spans="1:16" ht="24" customHeight="1" x14ac:dyDescent="0.2">
      <c r="A124" s="93"/>
      <c r="B124" s="76"/>
      <c r="C124" s="74" t="s">
        <v>457</v>
      </c>
      <c r="D124" s="79" t="s">
        <v>82</v>
      </c>
      <c r="E124" s="13">
        <v>44415</v>
      </c>
      <c r="F124" s="77" t="s">
        <v>83</v>
      </c>
      <c r="G124" s="13">
        <v>44419</v>
      </c>
      <c r="H124" s="78" t="s">
        <v>84</v>
      </c>
      <c r="I124" s="15">
        <v>90</v>
      </c>
      <c r="J124" s="15">
        <v>45</v>
      </c>
      <c r="K124" s="15">
        <v>35</v>
      </c>
      <c r="L124" s="15">
        <v>20</v>
      </c>
      <c r="M124" s="84">
        <v>35.4375</v>
      </c>
      <c r="N124" s="73">
        <v>36</v>
      </c>
      <c r="O124" s="64">
        <v>3000</v>
      </c>
      <c r="P124" s="65">
        <f>Table2245236891011121314151617181920212224234[[#This Row],[PEMBULATAN]]*O124</f>
        <v>108000</v>
      </c>
    </row>
    <row r="125" spans="1:16" ht="24" customHeight="1" x14ac:dyDescent="0.2">
      <c r="A125" s="93"/>
      <c r="B125" s="76"/>
      <c r="C125" s="74" t="s">
        <v>458</v>
      </c>
      <c r="D125" s="79" t="s">
        <v>82</v>
      </c>
      <c r="E125" s="13">
        <v>44415</v>
      </c>
      <c r="F125" s="77" t="s">
        <v>83</v>
      </c>
      <c r="G125" s="13">
        <v>44419</v>
      </c>
      <c r="H125" s="78" t="s">
        <v>84</v>
      </c>
      <c r="I125" s="15">
        <v>105</v>
      </c>
      <c r="J125" s="15">
        <v>4</v>
      </c>
      <c r="K125" s="15">
        <v>4</v>
      </c>
      <c r="L125" s="15">
        <v>1</v>
      </c>
      <c r="M125" s="84">
        <v>0.42</v>
      </c>
      <c r="N125" s="73">
        <v>1</v>
      </c>
      <c r="O125" s="64">
        <v>3000</v>
      </c>
      <c r="P125" s="65">
        <f>Table2245236891011121314151617181920212224234[[#This Row],[PEMBULATAN]]*O125</f>
        <v>3000</v>
      </c>
    </row>
    <row r="126" spans="1:16" ht="24" customHeight="1" x14ac:dyDescent="0.2">
      <c r="A126" s="93"/>
      <c r="B126" s="76"/>
      <c r="C126" s="74" t="s">
        <v>459</v>
      </c>
      <c r="D126" s="79" t="s">
        <v>82</v>
      </c>
      <c r="E126" s="13">
        <v>44415</v>
      </c>
      <c r="F126" s="77" t="s">
        <v>83</v>
      </c>
      <c r="G126" s="13">
        <v>44419</v>
      </c>
      <c r="H126" s="78" t="s">
        <v>84</v>
      </c>
      <c r="I126" s="15">
        <v>70</v>
      </c>
      <c r="J126" s="15">
        <v>55</v>
      </c>
      <c r="K126" s="15">
        <v>25</v>
      </c>
      <c r="L126" s="15">
        <v>7</v>
      </c>
      <c r="M126" s="84">
        <v>24.0625</v>
      </c>
      <c r="N126" s="73">
        <v>24</v>
      </c>
      <c r="O126" s="64">
        <v>3000</v>
      </c>
      <c r="P126" s="65">
        <f>Table2245236891011121314151617181920212224234[[#This Row],[PEMBULATAN]]*O126</f>
        <v>72000</v>
      </c>
    </row>
    <row r="127" spans="1:16" ht="24" customHeight="1" x14ac:dyDescent="0.2">
      <c r="A127" s="93"/>
      <c r="B127" s="76"/>
      <c r="C127" s="74" t="s">
        <v>460</v>
      </c>
      <c r="D127" s="79" t="s">
        <v>82</v>
      </c>
      <c r="E127" s="13">
        <v>44415</v>
      </c>
      <c r="F127" s="77" t="s">
        <v>83</v>
      </c>
      <c r="G127" s="13">
        <v>44419</v>
      </c>
      <c r="H127" s="78" t="s">
        <v>84</v>
      </c>
      <c r="I127" s="15">
        <v>39</v>
      </c>
      <c r="J127" s="15">
        <v>30</v>
      </c>
      <c r="K127" s="15">
        <v>22</v>
      </c>
      <c r="L127" s="15">
        <v>3</v>
      </c>
      <c r="M127" s="84">
        <v>6.4349999999999996</v>
      </c>
      <c r="N127" s="73">
        <v>7</v>
      </c>
      <c r="O127" s="64">
        <v>3000</v>
      </c>
      <c r="P127" s="65">
        <f>Table2245236891011121314151617181920212224234[[#This Row],[PEMBULATAN]]*O127</f>
        <v>21000</v>
      </c>
    </row>
    <row r="128" spans="1:16" ht="24" customHeight="1" x14ac:dyDescent="0.2">
      <c r="A128" s="93"/>
      <c r="B128" s="76"/>
      <c r="C128" s="74" t="s">
        <v>461</v>
      </c>
      <c r="D128" s="79" t="s">
        <v>82</v>
      </c>
      <c r="E128" s="13">
        <v>44415</v>
      </c>
      <c r="F128" s="77" t="s">
        <v>83</v>
      </c>
      <c r="G128" s="13">
        <v>44419</v>
      </c>
      <c r="H128" s="78" t="s">
        <v>84</v>
      </c>
      <c r="I128" s="15">
        <v>90</v>
      </c>
      <c r="J128" s="15">
        <v>55</v>
      </c>
      <c r="K128" s="15">
        <v>37</v>
      </c>
      <c r="L128" s="15">
        <v>9</v>
      </c>
      <c r="M128" s="84">
        <v>45.787500000000001</v>
      </c>
      <c r="N128" s="73">
        <v>46</v>
      </c>
      <c r="O128" s="64">
        <v>3000</v>
      </c>
      <c r="P128" s="65">
        <f>Table2245236891011121314151617181920212224234[[#This Row],[PEMBULATAN]]*O128</f>
        <v>138000</v>
      </c>
    </row>
    <row r="129" spans="1:16" ht="24" customHeight="1" x14ac:dyDescent="0.2">
      <c r="A129" s="93"/>
      <c r="B129" s="76"/>
      <c r="C129" s="74" t="s">
        <v>462</v>
      </c>
      <c r="D129" s="79" t="s">
        <v>82</v>
      </c>
      <c r="E129" s="13">
        <v>44415</v>
      </c>
      <c r="F129" s="77" t="s">
        <v>83</v>
      </c>
      <c r="G129" s="13">
        <v>44419</v>
      </c>
      <c r="H129" s="78" t="s">
        <v>84</v>
      </c>
      <c r="I129" s="15">
        <v>114</v>
      </c>
      <c r="J129" s="15">
        <v>23</v>
      </c>
      <c r="K129" s="15">
        <v>6</v>
      </c>
      <c r="L129" s="15">
        <v>3</v>
      </c>
      <c r="M129" s="84">
        <v>3.9329999999999998</v>
      </c>
      <c r="N129" s="73">
        <v>4</v>
      </c>
      <c r="O129" s="64">
        <v>3000</v>
      </c>
      <c r="P129" s="65">
        <f>Table2245236891011121314151617181920212224234[[#This Row],[PEMBULATAN]]*O129</f>
        <v>12000</v>
      </c>
    </row>
    <row r="130" spans="1:16" ht="24" customHeight="1" x14ac:dyDescent="0.2">
      <c r="A130" s="93"/>
      <c r="B130" s="76"/>
      <c r="C130" s="74" t="s">
        <v>463</v>
      </c>
      <c r="D130" s="79" t="s">
        <v>82</v>
      </c>
      <c r="E130" s="13">
        <v>44415</v>
      </c>
      <c r="F130" s="77" t="s">
        <v>83</v>
      </c>
      <c r="G130" s="13">
        <v>44419</v>
      </c>
      <c r="H130" s="78" t="s">
        <v>84</v>
      </c>
      <c r="I130" s="15">
        <v>100</v>
      </c>
      <c r="J130" s="15">
        <v>72</v>
      </c>
      <c r="K130" s="15">
        <v>3</v>
      </c>
      <c r="L130" s="15">
        <v>9</v>
      </c>
      <c r="M130" s="84">
        <v>5.4</v>
      </c>
      <c r="N130" s="73">
        <v>9</v>
      </c>
      <c r="O130" s="64">
        <v>3000</v>
      </c>
      <c r="P130" s="65">
        <f>Table2245236891011121314151617181920212224234[[#This Row],[PEMBULATAN]]*O130</f>
        <v>27000</v>
      </c>
    </row>
    <row r="131" spans="1:16" ht="24" customHeight="1" x14ac:dyDescent="0.2">
      <c r="A131" s="93"/>
      <c r="B131" s="76"/>
      <c r="C131" s="74" t="s">
        <v>464</v>
      </c>
      <c r="D131" s="79" t="s">
        <v>82</v>
      </c>
      <c r="E131" s="13">
        <v>44415</v>
      </c>
      <c r="F131" s="77" t="s">
        <v>83</v>
      </c>
      <c r="G131" s="13">
        <v>44419</v>
      </c>
      <c r="H131" s="78" t="s">
        <v>84</v>
      </c>
      <c r="I131" s="15">
        <v>76</v>
      </c>
      <c r="J131" s="15">
        <v>67</v>
      </c>
      <c r="K131" s="15">
        <v>43</v>
      </c>
      <c r="L131" s="15">
        <v>36</v>
      </c>
      <c r="M131" s="84">
        <v>54.738999999999997</v>
      </c>
      <c r="N131" s="73">
        <v>55</v>
      </c>
      <c r="O131" s="64">
        <v>3000</v>
      </c>
      <c r="P131" s="65">
        <f>Table2245236891011121314151617181920212224234[[#This Row],[PEMBULATAN]]*O131</f>
        <v>165000</v>
      </c>
    </row>
    <row r="132" spans="1:16" ht="24" customHeight="1" x14ac:dyDescent="0.2">
      <c r="A132" s="93"/>
      <c r="B132" s="76"/>
      <c r="C132" s="74" t="s">
        <v>465</v>
      </c>
      <c r="D132" s="79" t="s">
        <v>82</v>
      </c>
      <c r="E132" s="13">
        <v>44415</v>
      </c>
      <c r="F132" s="77" t="s">
        <v>83</v>
      </c>
      <c r="G132" s="13">
        <v>44419</v>
      </c>
      <c r="H132" s="78" t="s">
        <v>84</v>
      </c>
      <c r="I132" s="15">
        <v>60</v>
      </c>
      <c r="J132" s="15">
        <v>30</v>
      </c>
      <c r="K132" s="15">
        <v>19</v>
      </c>
      <c r="L132" s="15">
        <v>1</v>
      </c>
      <c r="M132" s="84">
        <v>8.5500000000000007</v>
      </c>
      <c r="N132" s="73">
        <v>9</v>
      </c>
      <c r="O132" s="64">
        <v>3000</v>
      </c>
      <c r="P132" s="65">
        <f>Table2245236891011121314151617181920212224234[[#This Row],[PEMBULATAN]]*O132</f>
        <v>27000</v>
      </c>
    </row>
    <row r="133" spans="1:16" ht="24" customHeight="1" x14ac:dyDescent="0.2">
      <c r="A133" s="93"/>
      <c r="B133" s="76"/>
      <c r="C133" s="74" t="s">
        <v>466</v>
      </c>
      <c r="D133" s="79" t="s">
        <v>82</v>
      </c>
      <c r="E133" s="13">
        <v>44415</v>
      </c>
      <c r="F133" s="77" t="s">
        <v>83</v>
      </c>
      <c r="G133" s="13">
        <v>44419</v>
      </c>
      <c r="H133" s="78" t="s">
        <v>84</v>
      </c>
      <c r="I133" s="15">
        <v>104</v>
      </c>
      <c r="J133" s="15">
        <v>23</v>
      </c>
      <c r="K133" s="15">
        <v>6</v>
      </c>
      <c r="L133" s="15">
        <v>2</v>
      </c>
      <c r="M133" s="84">
        <v>3.5880000000000001</v>
      </c>
      <c r="N133" s="73">
        <v>4</v>
      </c>
      <c r="O133" s="64">
        <v>3000</v>
      </c>
      <c r="P133" s="65">
        <f>Table2245236891011121314151617181920212224234[[#This Row],[PEMBULATAN]]*O133</f>
        <v>12000</v>
      </c>
    </row>
    <row r="134" spans="1:16" ht="24" customHeight="1" x14ac:dyDescent="0.2">
      <c r="A134" s="93"/>
      <c r="B134" s="76"/>
      <c r="C134" s="74" t="s">
        <v>467</v>
      </c>
      <c r="D134" s="79" t="s">
        <v>82</v>
      </c>
      <c r="E134" s="13">
        <v>44415</v>
      </c>
      <c r="F134" s="77" t="s">
        <v>83</v>
      </c>
      <c r="G134" s="13">
        <v>44419</v>
      </c>
      <c r="H134" s="78" t="s">
        <v>84</v>
      </c>
      <c r="I134" s="15">
        <v>140</v>
      </c>
      <c r="J134" s="15">
        <v>5</v>
      </c>
      <c r="K134" s="15">
        <v>5</v>
      </c>
      <c r="L134" s="15">
        <v>2</v>
      </c>
      <c r="M134" s="84">
        <v>0.875</v>
      </c>
      <c r="N134" s="73">
        <v>2</v>
      </c>
      <c r="O134" s="64">
        <v>3000</v>
      </c>
      <c r="P134" s="65">
        <f>Table2245236891011121314151617181920212224234[[#This Row],[PEMBULATAN]]*O134</f>
        <v>6000</v>
      </c>
    </row>
    <row r="135" spans="1:16" ht="24" customHeight="1" x14ac:dyDescent="0.2">
      <c r="A135" s="93"/>
      <c r="B135" s="76"/>
      <c r="C135" s="74" t="s">
        <v>468</v>
      </c>
      <c r="D135" s="79" t="s">
        <v>82</v>
      </c>
      <c r="E135" s="13">
        <v>44415</v>
      </c>
      <c r="F135" s="77" t="s">
        <v>83</v>
      </c>
      <c r="G135" s="13">
        <v>44419</v>
      </c>
      <c r="H135" s="78" t="s">
        <v>84</v>
      </c>
      <c r="I135" s="15">
        <v>50</v>
      </c>
      <c r="J135" s="15">
        <v>24</v>
      </c>
      <c r="K135" s="15">
        <v>22</v>
      </c>
      <c r="L135" s="15">
        <v>10</v>
      </c>
      <c r="M135" s="84">
        <v>6.6</v>
      </c>
      <c r="N135" s="73">
        <v>10</v>
      </c>
      <c r="O135" s="64">
        <v>3000</v>
      </c>
      <c r="P135" s="65">
        <f>Table2245236891011121314151617181920212224234[[#This Row],[PEMBULATAN]]*O135</f>
        <v>30000</v>
      </c>
    </row>
    <row r="136" spans="1:16" ht="24" customHeight="1" x14ac:dyDescent="0.2">
      <c r="A136" s="93"/>
      <c r="B136" s="76"/>
      <c r="C136" s="74" t="s">
        <v>469</v>
      </c>
      <c r="D136" s="79" t="s">
        <v>82</v>
      </c>
      <c r="E136" s="13">
        <v>44415</v>
      </c>
      <c r="F136" s="77" t="s">
        <v>83</v>
      </c>
      <c r="G136" s="13">
        <v>44419</v>
      </c>
      <c r="H136" s="78" t="s">
        <v>84</v>
      </c>
      <c r="I136" s="15">
        <v>90</v>
      </c>
      <c r="J136" s="15">
        <v>50</v>
      </c>
      <c r="K136" s="15">
        <v>15</v>
      </c>
      <c r="L136" s="15">
        <v>6</v>
      </c>
      <c r="M136" s="84">
        <v>16.875</v>
      </c>
      <c r="N136" s="73">
        <v>17</v>
      </c>
      <c r="O136" s="64">
        <v>3000</v>
      </c>
      <c r="P136" s="65">
        <f>Table2245236891011121314151617181920212224234[[#This Row],[PEMBULATAN]]*O136</f>
        <v>51000</v>
      </c>
    </row>
    <row r="137" spans="1:16" ht="24" customHeight="1" x14ac:dyDescent="0.2">
      <c r="A137" s="93"/>
      <c r="B137" s="76"/>
      <c r="C137" s="74" t="s">
        <v>470</v>
      </c>
      <c r="D137" s="79" t="s">
        <v>82</v>
      </c>
      <c r="E137" s="13">
        <v>44415</v>
      </c>
      <c r="F137" s="77" t="s">
        <v>83</v>
      </c>
      <c r="G137" s="13">
        <v>44419</v>
      </c>
      <c r="H137" s="78" t="s">
        <v>84</v>
      </c>
      <c r="I137" s="15">
        <v>48</v>
      </c>
      <c r="J137" s="15">
        <v>30</v>
      </c>
      <c r="K137" s="15">
        <v>15</v>
      </c>
      <c r="L137" s="15">
        <v>1</v>
      </c>
      <c r="M137" s="84">
        <v>5.4</v>
      </c>
      <c r="N137" s="73">
        <v>6</v>
      </c>
      <c r="O137" s="64">
        <v>3000</v>
      </c>
      <c r="P137" s="65">
        <f>Table2245236891011121314151617181920212224234[[#This Row],[PEMBULATAN]]*O137</f>
        <v>18000</v>
      </c>
    </row>
    <row r="138" spans="1:16" ht="24" customHeight="1" x14ac:dyDescent="0.2">
      <c r="A138" s="93"/>
      <c r="B138" s="76"/>
      <c r="C138" s="74" t="s">
        <v>471</v>
      </c>
      <c r="D138" s="79" t="s">
        <v>82</v>
      </c>
      <c r="E138" s="13">
        <v>44415</v>
      </c>
      <c r="F138" s="77" t="s">
        <v>83</v>
      </c>
      <c r="G138" s="13">
        <v>44419</v>
      </c>
      <c r="H138" s="78" t="s">
        <v>84</v>
      </c>
      <c r="I138" s="15">
        <v>40</v>
      </c>
      <c r="J138" s="15">
        <v>44</v>
      </c>
      <c r="K138" s="15">
        <v>12</v>
      </c>
      <c r="L138" s="15">
        <v>2</v>
      </c>
      <c r="M138" s="84">
        <v>5.28</v>
      </c>
      <c r="N138" s="73">
        <v>5</v>
      </c>
      <c r="O138" s="64">
        <v>3000</v>
      </c>
      <c r="P138" s="65">
        <f>Table2245236891011121314151617181920212224234[[#This Row],[PEMBULATAN]]*O138</f>
        <v>15000</v>
      </c>
    </row>
    <row r="139" spans="1:16" ht="24" customHeight="1" x14ac:dyDescent="0.2">
      <c r="A139" s="93"/>
      <c r="B139" s="76"/>
      <c r="C139" s="74" t="s">
        <v>472</v>
      </c>
      <c r="D139" s="79" t="s">
        <v>82</v>
      </c>
      <c r="E139" s="13">
        <v>44415</v>
      </c>
      <c r="F139" s="77" t="s">
        <v>83</v>
      </c>
      <c r="G139" s="13">
        <v>44419</v>
      </c>
      <c r="H139" s="78" t="s">
        <v>84</v>
      </c>
      <c r="I139" s="15">
        <v>90</v>
      </c>
      <c r="J139" s="15">
        <v>60</v>
      </c>
      <c r="K139" s="15">
        <v>15</v>
      </c>
      <c r="L139" s="15">
        <v>9</v>
      </c>
      <c r="M139" s="84">
        <v>20.25</v>
      </c>
      <c r="N139" s="73">
        <v>20</v>
      </c>
      <c r="O139" s="64">
        <v>3000</v>
      </c>
      <c r="P139" s="65">
        <f>Table2245236891011121314151617181920212224234[[#This Row],[PEMBULATAN]]*O139</f>
        <v>60000</v>
      </c>
    </row>
    <row r="140" spans="1:16" ht="24" customHeight="1" x14ac:dyDescent="0.2">
      <c r="A140" s="93"/>
      <c r="B140" s="76"/>
      <c r="C140" s="74" t="s">
        <v>473</v>
      </c>
      <c r="D140" s="79" t="s">
        <v>82</v>
      </c>
      <c r="E140" s="13">
        <v>44415</v>
      </c>
      <c r="F140" s="77" t="s">
        <v>83</v>
      </c>
      <c r="G140" s="13">
        <v>44419</v>
      </c>
      <c r="H140" s="78" t="s">
        <v>84</v>
      </c>
      <c r="I140" s="15">
        <v>62</v>
      </c>
      <c r="J140" s="15">
        <v>38</v>
      </c>
      <c r="K140" s="15">
        <v>30</v>
      </c>
      <c r="L140" s="15">
        <v>13</v>
      </c>
      <c r="M140" s="84">
        <v>17.670000000000002</v>
      </c>
      <c r="N140" s="73">
        <v>18</v>
      </c>
      <c r="O140" s="64">
        <v>3000</v>
      </c>
      <c r="P140" s="65">
        <f>Table2245236891011121314151617181920212224234[[#This Row],[PEMBULATAN]]*O140</f>
        <v>54000</v>
      </c>
    </row>
    <row r="141" spans="1:16" ht="24" customHeight="1" x14ac:dyDescent="0.2">
      <c r="A141" s="93"/>
      <c r="B141" s="76"/>
      <c r="C141" s="74" t="s">
        <v>474</v>
      </c>
      <c r="D141" s="79" t="s">
        <v>82</v>
      </c>
      <c r="E141" s="13">
        <v>44415</v>
      </c>
      <c r="F141" s="77" t="s">
        <v>83</v>
      </c>
      <c r="G141" s="13">
        <v>44419</v>
      </c>
      <c r="H141" s="78" t="s">
        <v>84</v>
      </c>
      <c r="I141" s="15">
        <v>80</v>
      </c>
      <c r="J141" s="15">
        <v>55</v>
      </c>
      <c r="K141" s="15">
        <v>28</v>
      </c>
      <c r="L141" s="15">
        <v>22</v>
      </c>
      <c r="M141" s="84">
        <v>30.8</v>
      </c>
      <c r="N141" s="73">
        <v>31</v>
      </c>
      <c r="O141" s="64">
        <v>3000</v>
      </c>
      <c r="P141" s="65">
        <f>Table2245236891011121314151617181920212224234[[#This Row],[PEMBULATAN]]*O141</f>
        <v>93000</v>
      </c>
    </row>
    <row r="142" spans="1:16" ht="24" customHeight="1" x14ac:dyDescent="0.2">
      <c r="A142" s="93"/>
      <c r="B142" s="76"/>
      <c r="C142" s="74" t="s">
        <v>475</v>
      </c>
      <c r="D142" s="79" t="s">
        <v>82</v>
      </c>
      <c r="E142" s="13">
        <v>44415</v>
      </c>
      <c r="F142" s="77" t="s">
        <v>83</v>
      </c>
      <c r="G142" s="13">
        <v>44419</v>
      </c>
      <c r="H142" s="78" t="s">
        <v>84</v>
      </c>
      <c r="I142" s="15">
        <v>90</v>
      </c>
      <c r="J142" s="15">
        <v>58</v>
      </c>
      <c r="K142" s="15">
        <v>30</v>
      </c>
      <c r="L142" s="15">
        <v>29</v>
      </c>
      <c r="M142" s="84">
        <v>39.15</v>
      </c>
      <c r="N142" s="73">
        <v>39</v>
      </c>
      <c r="O142" s="64">
        <v>3000</v>
      </c>
      <c r="P142" s="65">
        <f>Table2245236891011121314151617181920212224234[[#This Row],[PEMBULATAN]]*O142</f>
        <v>117000</v>
      </c>
    </row>
    <row r="143" spans="1:16" ht="24" customHeight="1" x14ac:dyDescent="0.2">
      <c r="A143" s="93"/>
      <c r="B143" s="76"/>
      <c r="C143" s="74" t="s">
        <v>476</v>
      </c>
      <c r="D143" s="79" t="s">
        <v>82</v>
      </c>
      <c r="E143" s="13">
        <v>44415</v>
      </c>
      <c r="F143" s="77" t="s">
        <v>83</v>
      </c>
      <c r="G143" s="13">
        <v>44419</v>
      </c>
      <c r="H143" s="78" t="s">
        <v>84</v>
      </c>
      <c r="I143" s="15">
        <v>70</v>
      </c>
      <c r="J143" s="15">
        <v>60</v>
      </c>
      <c r="K143" s="15">
        <v>25</v>
      </c>
      <c r="L143" s="15">
        <v>9</v>
      </c>
      <c r="M143" s="84">
        <v>26.25</v>
      </c>
      <c r="N143" s="73">
        <v>26</v>
      </c>
      <c r="O143" s="64">
        <v>3000</v>
      </c>
      <c r="P143" s="65">
        <f>Table2245236891011121314151617181920212224234[[#This Row],[PEMBULATAN]]*O143</f>
        <v>78000</v>
      </c>
    </row>
    <row r="144" spans="1:16" ht="24" customHeight="1" x14ac:dyDescent="0.2">
      <c r="A144" s="93"/>
      <c r="B144" s="76"/>
      <c r="C144" s="74" t="s">
        <v>477</v>
      </c>
      <c r="D144" s="79" t="s">
        <v>82</v>
      </c>
      <c r="E144" s="13">
        <v>44415</v>
      </c>
      <c r="F144" s="77" t="s">
        <v>83</v>
      </c>
      <c r="G144" s="13">
        <v>44419</v>
      </c>
      <c r="H144" s="78" t="s">
        <v>84</v>
      </c>
      <c r="I144" s="15">
        <v>90</v>
      </c>
      <c r="J144" s="15">
        <v>60</v>
      </c>
      <c r="K144" s="15">
        <v>25</v>
      </c>
      <c r="L144" s="15">
        <v>9</v>
      </c>
      <c r="M144" s="84">
        <v>33.75</v>
      </c>
      <c r="N144" s="73">
        <v>34</v>
      </c>
      <c r="O144" s="64">
        <v>3000</v>
      </c>
      <c r="P144" s="65">
        <f>Table2245236891011121314151617181920212224234[[#This Row],[PEMBULATAN]]*O144</f>
        <v>102000</v>
      </c>
    </row>
    <row r="145" spans="1:16" ht="24" customHeight="1" x14ac:dyDescent="0.2">
      <c r="A145" s="93"/>
      <c r="B145" s="76"/>
      <c r="C145" s="74" t="s">
        <v>478</v>
      </c>
      <c r="D145" s="79" t="s">
        <v>82</v>
      </c>
      <c r="E145" s="13">
        <v>44415</v>
      </c>
      <c r="F145" s="77" t="s">
        <v>83</v>
      </c>
      <c r="G145" s="13">
        <v>44419</v>
      </c>
      <c r="H145" s="78" t="s">
        <v>84</v>
      </c>
      <c r="I145" s="15">
        <v>66</v>
      </c>
      <c r="J145" s="15">
        <v>84</v>
      </c>
      <c r="K145" s="15">
        <v>18</v>
      </c>
      <c r="L145" s="15">
        <v>17</v>
      </c>
      <c r="M145" s="84">
        <v>24.948</v>
      </c>
      <c r="N145" s="73">
        <v>25</v>
      </c>
      <c r="O145" s="64">
        <v>3000</v>
      </c>
      <c r="P145" s="65">
        <f>Table2245236891011121314151617181920212224234[[#This Row],[PEMBULATAN]]*O145</f>
        <v>75000</v>
      </c>
    </row>
    <row r="146" spans="1:16" ht="24" customHeight="1" x14ac:dyDescent="0.2">
      <c r="A146" s="93"/>
      <c r="B146" s="76"/>
      <c r="C146" s="74" t="s">
        <v>479</v>
      </c>
      <c r="D146" s="79" t="s">
        <v>82</v>
      </c>
      <c r="E146" s="13">
        <v>44415</v>
      </c>
      <c r="F146" s="77" t="s">
        <v>83</v>
      </c>
      <c r="G146" s="13">
        <v>44419</v>
      </c>
      <c r="H146" s="78" t="s">
        <v>84</v>
      </c>
      <c r="I146" s="15">
        <v>40</v>
      </c>
      <c r="J146" s="15">
        <v>38</v>
      </c>
      <c r="K146" s="15">
        <v>58</v>
      </c>
      <c r="L146" s="15">
        <v>12</v>
      </c>
      <c r="M146" s="84">
        <v>22.04</v>
      </c>
      <c r="N146" s="73">
        <v>22</v>
      </c>
      <c r="O146" s="64">
        <v>3000</v>
      </c>
      <c r="P146" s="65">
        <f>Table2245236891011121314151617181920212224234[[#This Row],[PEMBULATAN]]*O146</f>
        <v>66000</v>
      </c>
    </row>
    <row r="147" spans="1:16" ht="24" customHeight="1" x14ac:dyDescent="0.2">
      <c r="A147" s="93"/>
      <c r="B147" s="76"/>
      <c r="C147" s="74" t="s">
        <v>480</v>
      </c>
      <c r="D147" s="79" t="s">
        <v>82</v>
      </c>
      <c r="E147" s="13">
        <v>44415</v>
      </c>
      <c r="F147" s="77" t="s">
        <v>83</v>
      </c>
      <c r="G147" s="13">
        <v>44419</v>
      </c>
      <c r="H147" s="78" t="s">
        <v>84</v>
      </c>
      <c r="I147" s="15">
        <v>54</v>
      </c>
      <c r="J147" s="15">
        <v>38</v>
      </c>
      <c r="K147" s="15">
        <v>18</v>
      </c>
      <c r="L147" s="15">
        <v>2</v>
      </c>
      <c r="M147" s="84">
        <v>9.234</v>
      </c>
      <c r="N147" s="73">
        <v>9</v>
      </c>
      <c r="O147" s="64">
        <v>3000</v>
      </c>
      <c r="P147" s="65">
        <f>Table2245236891011121314151617181920212224234[[#This Row],[PEMBULATAN]]*O147</f>
        <v>27000</v>
      </c>
    </row>
    <row r="148" spans="1:16" ht="24" customHeight="1" x14ac:dyDescent="0.2">
      <c r="A148" s="93"/>
      <c r="B148" s="76"/>
      <c r="C148" s="74" t="s">
        <v>481</v>
      </c>
      <c r="D148" s="79" t="s">
        <v>82</v>
      </c>
      <c r="E148" s="13">
        <v>44415</v>
      </c>
      <c r="F148" s="77" t="s">
        <v>83</v>
      </c>
      <c r="G148" s="13">
        <v>44419</v>
      </c>
      <c r="H148" s="78" t="s">
        <v>84</v>
      </c>
      <c r="I148" s="15">
        <v>86</v>
      </c>
      <c r="J148" s="15">
        <v>42</v>
      </c>
      <c r="K148" s="15">
        <v>20</v>
      </c>
      <c r="L148" s="15">
        <v>10</v>
      </c>
      <c r="M148" s="84">
        <v>18.059999999999999</v>
      </c>
      <c r="N148" s="73">
        <v>18</v>
      </c>
      <c r="O148" s="64">
        <v>3000</v>
      </c>
      <c r="P148" s="65">
        <f>Table2245236891011121314151617181920212224234[[#This Row],[PEMBULATAN]]*O148</f>
        <v>54000</v>
      </c>
    </row>
    <row r="149" spans="1:16" ht="24" customHeight="1" x14ac:dyDescent="0.2">
      <c r="A149" s="93"/>
      <c r="B149" s="76"/>
      <c r="C149" s="74" t="s">
        <v>482</v>
      </c>
      <c r="D149" s="79" t="s">
        <v>82</v>
      </c>
      <c r="E149" s="13">
        <v>44415</v>
      </c>
      <c r="F149" s="77" t="s">
        <v>83</v>
      </c>
      <c r="G149" s="13">
        <v>44419</v>
      </c>
      <c r="H149" s="78" t="s">
        <v>84</v>
      </c>
      <c r="I149" s="15">
        <v>86</v>
      </c>
      <c r="J149" s="15">
        <v>58</v>
      </c>
      <c r="K149" s="15">
        <v>25</v>
      </c>
      <c r="L149" s="15">
        <v>6</v>
      </c>
      <c r="M149" s="84">
        <v>31.175000000000001</v>
      </c>
      <c r="N149" s="73">
        <v>31</v>
      </c>
      <c r="O149" s="64">
        <v>3000</v>
      </c>
      <c r="P149" s="65">
        <f>Table2245236891011121314151617181920212224234[[#This Row],[PEMBULATAN]]*O149</f>
        <v>93000</v>
      </c>
    </row>
    <row r="150" spans="1:16" ht="24" customHeight="1" x14ac:dyDescent="0.2">
      <c r="A150" s="93"/>
      <c r="B150" s="76"/>
      <c r="C150" s="74" t="s">
        <v>483</v>
      </c>
      <c r="D150" s="79" t="s">
        <v>82</v>
      </c>
      <c r="E150" s="13">
        <v>44415</v>
      </c>
      <c r="F150" s="77" t="s">
        <v>83</v>
      </c>
      <c r="G150" s="13">
        <v>44419</v>
      </c>
      <c r="H150" s="78" t="s">
        <v>84</v>
      </c>
      <c r="I150" s="15">
        <v>95</v>
      </c>
      <c r="J150" s="15">
        <v>60</v>
      </c>
      <c r="K150" s="15">
        <v>38</v>
      </c>
      <c r="L150" s="15">
        <v>24</v>
      </c>
      <c r="M150" s="84">
        <v>54.15</v>
      </c>
      <c r="N150" s="73">
        <v>54</v>
      </c>
      <c r="O150" s="64">
        <v>3000</v>
      </c>
      <c r="P150" s="65">
        <f>Table2245236891011121314151617181920212224234[[#This Row],[PEMBULATAN]]*O150</f>
        <v>162000</v>
      </c>
    </row>
    <row r="151" spans="1:16" ht="24" customHeight="1" x14ac:dyDescent="0.2">
      <c r="A151" s="93"/>
      <c r="B151" s="76"/>
      <c r="C151" s="74" t="s">
        <v>484</v>
      </c>
      <c r="D151" s="79" t="s">
        <v>82</v>
      </c>
      <c r="E151" s="13">
        <v>44415</v>
      </c>
      <c r="F151" s="77" t="s">
        <v>83</v>
      </c>
      <c r="G151" s="13">
        <v>44419</v>
      </c>
      <c r="H151" s="78" t="s">
        <v>84</v>
      </c>
      <c r="I151" s="15">
        <v>62</v>
      </c>
      <c r="J151" s="15">
        <v>62</v>
      </c>
      <c r="K151" s="15">
        <v>5</v>
      </c>
      <c r="L151" s="15">
        <v>3</v>
      </c>
      <c r="M151" s="84">
        <v>4.8049999999999997</v>
      </c>
      <c r="N151" s="73">
        <v>5</v>
      </c>
      <c r="O151" s="64">
        <v>3000</v>
      </c>
      <c r="P151" s="65">
        <f>Table2245236891011121314151617181920212224234[[#This Row],[PEMBULATAN]]*O151</f>
        <v>15000</v>
      </c>
    </row>
    <row r="152" spans="1:16" ht="24" customHeight="1" x14ac:dyDescent="0.2">
      <c r="A152" s="93"/>
      <c r="B152" s="76"/>
      <c r="C152" s="74" t="s">
        <v>485</v>
      </c>
      <c r="D152" s="79" t="s">
        <v>82</v>
      </c>
      <c r="E152" s="13">
        <v>44415</v>
      </c>
      <c r="F152" s="77" t="s">
        <v>83</v>
      </c>
      <c r="G152" s="13">
        <v>44419</v>
      </c>
      <c r="H152" s="78" t="s">
        <v>84</v>
      </c>
      <c r="I152" s="15">
        <v>73</v>
      </c>
      <c r="J152" s="15">
        <v>87</v>
      </c>
      <c r="K152" s="15">
        <v>12</v>
      </c>
      <c r="L152" s="15">
        <v>5</v>
      </c>
      <c r="M152" s="84">
        <v>19.053000000000001</v>
      </c>
      <c r="N152" s="73">
        <v>19</v>
      </c>
      <c r="O152" s="64">
        <v>3000</v>
      </c>
      <c r="P152" s="65">
        <f>Table2245236891011121314151617181920212224234[[#This Row],[PEMBULATAN]]*O152</f>
        <v>57000</v>
      </c>
    </row>
    <row r="153" spans="1:16" ht="24" customHeight="1" x14ac:dyDescent="0.2">
      <c r="A153" s="93"/>
      <c r="B153" s="76"/>
      <c r="C153" s="74" t="s">
        <v>486</v>
      </c>
      <c r="D153" s="79" t="s">
        <v>82</v>
      </c>
      <c r="E153" s="13">
        <v>44415</v>
      </c>
      <c r="F153" s="77" t="s">
        <v>83</v>
      </c>
      <c r="G153" s="13">
        <v>44419</v>
      </c>
      <c r="H153" s="78" t="s">
        <v>84</v>
      </c>
      <c r="I153" s="15">
        <v>77</v>
      </c>
      <c r="J153" s="15">
        <v>65</v>
      </c>
      <c r="K153" s="15">
        <v>15</v>
      </c>
      <c r="L153" s="15">
        <v>6</v>
      </c>
      <c r="M153" s="84">
        <v>18.768750000000001</v>
      </c>
      <c r="N153" s="73">
        <v>19</v>
      </c>
      <c r="O153" s="64">
        <v>3000</v>
      </c>
      <c r="P153" s="65">
        <f>Table2245236891011121314151617181920212224234[[#This Row],[PEMBULATAN]]*O153</f>
        <v>57000</v>
      </c>
    </row>
    <row r="154" spans="1:16" ht="24" customHeight="1" x14ac:dyDescent="0.2">
      <c r="A154" s="93"/>
      <c r="B154" s="76"/>
      <c r="C154" s="74" t="s">
        <v>487</v>
      </c>
      <c r="D154" s="79" t="s">
        <v>82</v>
      </c>
      <c r="E154" s="13">
        <v>44415</v>
      </c>
      <c r="F154" s="77" t="s">
        <v>83</v>
      </c>
      <c r="G154" s="13">
        <v>44419</v>
      </c>
      <c r="H154" s="78" t="s">
        <v>84</v>
      </c>
      <c r="I154" s="15">
        <v>66</v>
      </c>
      <c r="J154" s="15">
        <v>50</v>
      </c>
      <c r="K154" s="15">
        <v>16</v>
      </c>
      <c r="L154" s="15">
        <v>4</v>
      </c>
      <c r="M154" s="84">
        <v>13.2</v>
      </c>
      <c r="N154" s="73">
        <v>13</v>
      </c>
      <c r="O154" s="64">
        <v>3000</v>
      </c>
      <c r="P154" s="65">
        <f>Table2245236891011121314151617181920212224234[[#This Row],[PEMBULATAN]]*O154</f>
        <v>39000</v>
      </c>
    </row>
    <row r="155" spans="1:16" ht="24" customHeight="1" x14ac:dyDescent="0.2">
      <c r="A155" s="93"/>
      <c r="B155" s="76"/>
      <c r="C155" s="74" t="s">
        <v>488</v>
      </c>
      <c r="D155" s="79" t="s">
        <v>82</v>
      </c>
      <c r="E155" s="13">
        <v>44415</v>
      </c>
      <c r="F155" s="77" t="s">
        <v>83</v>
      </c>
      <c r="G155" s="13">
        <v>44419</v>
      </c>
      <c r="H155" s="78" t="s">
        <v>84</v>
      </c>
      <c r="I155" s="15">
        <v>90</v>
      </c>
      <c r="J155" s="15">
        <v>60</v>
      </c>
      <c r="K155" s="15">
        <v>26</v>
      </c>
      <c r="L155" s="15">
        <v>11</v>
      </c>
      <c r="M155" s="84">
        <v>35.1</v>
      </c>
      <c r="N155" s="73">
        <v>35</v>
      </c>
      <c r="O155" s="64">
        <v>3000</v>
      </c>
      <c r="P155" s="65">
        <f>Table2245236891011121314151617181920212224234[[#This Row],[PEMBULATAN]]*O155</f>
        <v>105000</v>
      </c>
    </row>
    <row r="156" spans="1:16" ht="24" customHeight="1" x14ac:dyDescent="0.2">
      <c r="A156" s="93"/>
      <c r="B156" s="76"/>
      <c r="C156" s="74" t="s">
        <v>489</v>
      </c>
      <c r="D156" s="79" t="s">
        <v>82</v>
      </c>
      <c r="E156" s="13">
        <v>44415</v>
      </c>
      <c r="F156" s="77" t="s">
        <v>83</v>
      </c>
      <c r="G156" s="13">
        <v>44419</v>
      </c>
      <c r="H156" s="78" t="s">
        <v>84</v>
      </c>
      <c r="I156" s="15">
        <v>102</v>
      </c>
      <c r="J156" s="15">
        <v>20</v>
      </c>
      <c r="K156" s="15">
        <v>20</v>
      </c>
      <c r="L156" s="15">
        <v>1</v>
      </c>
      <c r="M156" s="84">
        <v>10.199999999999999</v>
      </c>
      <c r="N156" s="73">
        <v>10</v>
      </c>
      <c r="O156" s="64">
        <v>3000</v>
      </c>
      <c r="P156" s="65">
        <f>Table2245236891011121314151617181920212224234[[#This Row],[PEMBULATAN]]*O156</f>
        <v>30000</v>
      </c>
    </row>
    <row r="157" spans="1:16" ht="24" customHeight="1" x14ac:dyDescent="0.2">
      <c r="A157" s="93"/>
      <c r="B157" s="76"/>
      <c r="C157" s="74" t="s">
        <v>490</v>
      </c>
      <c r="D157" s="79" t="s">
        <v>82</v>
      </c>
      <c r="E157" s="13">
        <v>44415</v>
      </c>
      <c r="F157" s="77" t="s">
        <v>83</v>
      </c>
      <c r="G157" s="13">
        <v>44419</v>
      </c>
      <c r="H157" s="78" t="s">
        <v>84</v>
      </c>
      <c r="I157" s="15">
        <v>30</v>
      </c>
      <c r="J157" s="15">
        <v>40</v>
      </c>
      <c r="K157" s="15">
        <v>20</v>
      </c>
      <c r="L157" s="15">
        <v>15</v>
      </c>
      <c r="M157" s="84">
        <v>6</v>
      </c>
      <c r="N157" s="73">
        <v>15</v>
      </c>
      <c r="O157" s="64">
        <v>3000</v>
      </c>
      <c r="P157" s="65">
        <f>Table2245236891011121314151617181920212224234[[#This Row],[PEMBULATAN]]*O157</f>
        <v>45000</v>
      </c>
    </row>
    <row r="158" spans="1:16" ht="24" customHeight="1" x14ac:dyDescent="0.2">
      <c r="A158" s="93"/>
      <c r="B158" s="76"/>
      <c r="C158" s="74" t="s">
        <v>491</v>
      </c>
      <c r="D158" s="79" t="s">
        <v>82</v>
      </c>
      <c r="E158" s="13">
        <v>44415</v>
      </c>
      <c r="F158" s="77" t="s">
        <v>83</v>
      </c>
      <c r="G158" s="13">
        <v>44419</v>
      </c>
      <c r="H158" s="78" t="s">
        <v>84</v>
      </c>
      <c r="I158" s="15">
        <v>58</v>
      </c>
      <c r="J158" s="15">
        <v>40</v>
      </c>
      <c r="K158" s="15">
        <v>24</v>
      </c>
      <c r="L158" s="15">
        <v>7</v>
      </c>
      <c r="M158" s="84">
        <v>13.92</v>
      </c>
      <c r="N158" s="73">
        <v>14</v>
      </c>
      <c r="O158" s="64">
        <v>3000</v>
      </c>
      <c r="P158" s="65">
        <f>Table2245236891011121314151617181920212224234[[#This Row],[PEMBULATAN]]*O158</f>
        <v>42000</v>
      </c>
    </row>
    <row r="159" spans="1:16" ht="24" customHeight="1" x14ac:dyDescent="0.2">
      <c r="A159" s="93"/>
      <c r="B159" s="76"/>
      <c r="C159" s="74" t="s">
        <v>492</v>
      </c>
      <c r="D159" s="79" t="s">
        <v>82</v>
      </c>
      <c r="E159" s="13">
        <v>44415</v>
      </c>
      <c r="F159" s="77" t="s">
        <v>83</v>
      </c>
      <c r="G159" s="13">
        <v>44419</v>
      </c>
      <c r="H159" s="78" t="s">
        <v>84</v>
      </c>
      <c r="I159" s="15">
        <v>123</v>
      </c>
      <c r="J159" s="15">
        <v>5</v>
      </c>
      <c r="K159" s="15">
        <v>5</v>
      </c>
      <c r="L159" s="15">
        <v>1</v>
      </c>
      <c r="M159" s="84">
        <v>0.76875000000000004</v>
      </c>
      <c r="N159" s="73">
        <v>1</v>
      </c>
      <c r="O159" s="64">
        <v>3000</v>
      </c>
      <c r="P159" s="65">
        <f>Table2245236891011121314151617181920212224234[[#This Row],[PEMBULATAN]]*O159</f>
        <v>3000</v>
      </c>
    </row>
    <row r="160" spans="1:16" ht="24" customHeight="1" x14ac:dyDescent="0.2">
      <c r="A160" s="93"/>
      <c r="B160" s="76"/>
      <c r="C160" s="74" t="s">
        <v>493</v>
      </c>
      <c r="D160" s="79" t="s">
        <v>82</v>
      </c>
      <c r="E160" s="13">
        <v>44415</v>
      </c>
      <c r="F160" s="77" t="s">
        <v>83</v>
      </c>
      <c r="G160" s="13">
        <v>44419</v>
      </c>
      <c r="H160" s="78" t="s">
        <v>84</v>
      </c>
      <c r="I160" s="15">
        <v>55</v>
      </c>
      <c r="J160" s="15">
        <v>60</v>
      </c>
      <c r="K160" s="15">
        <v>20</v>
      </c>
      <c r="L160" s="15">
        <v>7</v>
      </c>
      <c r="M160" s="84">
        <v>16.5</v>
      </c>
      <c r="N160" s="73">
        <v>17</v>
      </c>
      <c r="O160" s="64">
        <v>3000</v>
      </c>
      <c r="P160" s="65">
        <f>Table2245236891011121314151617181920212224234[[#This Row],[PEMBULATAN]]*O160</f>
        <v>51000</v>
      </c>
    </row>
    <row r="161" spans="1:16" ht="24" customHeight="1" x14ac:dyDescent="0.2">
      <c r="A161" s="93"/>
      <c r="B161" s="76"/>
      <c r="C161" s="74" t="s">
        <v>494</v>
      </c>
      <c r="D161" s="79" t="s">
        <v>82</v>
      </c>
      <c r="E161" s="13">
        <v>44415</v>
      </c>
      <c r="F161" s="77" t="s">
        <v>83</v>
      </c>
      <c r="G161" s="13">
        <v>44419</v>
      </c>
      <c r="H161" s="78" t="s">
        <v>84</v>
      </c>
      <c r="I161" s="15">
        <v>63</v>
      </c>
      <c r="J161" s="15">
        <v>60</v>
      </c>
      <c r="K161" s="15">
        <v>13</v>
      </c>
      <c r="L161" s="15">
        <v>8</v>
      </c>
      <c r="M161" s="84">
        <v>12.285</v>
      </c>
      <c r="N161" s="73">
        <v>13</v>
      </c>
      <c r="O161" s="64">
        <v>3000</v>
      </c>
      <c r="P161" s="65">
        <f>Table2245236891011121314151617181920212224234[[#This Row],[PEMBULATAN]]*O161</f>
        <v>39000</v>
      </c>
    </row>
    <row r="162" spans="1:16" ht="24" customHeight="1" x14ac:dyDescent="0.2">
      <c r="A162" s="93"/>
      <c r="B162" s="76"/>
      <c r="C162" s="74" t="s">
        <v>495</v>
      </c>
      <c r="D162" s="79" t="s">
        <v>82</v>
      </c>
      <c r="E162" s="13">
        <v>44415</v>
      </c>
      <c r="F162" s="77" t="s">
        <v>83</v>
      </c>
      <c r="G162" s="13">
        <v>44419</v>
      </c>
      <c r="H162" s="78" t="s">
        <v>84</v>
      </c>
      <c r="I162" s="15">
        <v>68</v>
      </c>
      <c r="J162" s="15">
        <v>56</v>
      </c>
      <c r="K162" s="15">
        <v>25</v>
      </c>
      <c r="L162" s="15">
        <v>11</v>
      </c>
      <c r="M162" s="84">
        <v>23.8</v>
      </c>
      <c r="N162" s="73">
        <v>24</v>
      </c>
      <c r="O162" s="64">
        <v>3000</v>
      </c>
      <c r="P162" s="65">
        <f>Table2245236891011121314151617181920212224234[[#This Row],[PEMBULATAN]]*O162</f>
        <v>72000</v>
      </c>
    </row>
    <row r="163" spans="1:16" ht="24" customHeight="1" x14ac:dyDescent="0.2">
      <c r="A163" s="93"/>
      <c r="B163" s="76"/>
      <c r="C163" s="74" t="s">
        <v>496</v>
      </c>
      <c r="D163" s="79" t="s">
        <v>82</v>
      </c>
      <c r="E163" s="13">
        <v>44415</v>
      </c>
      <c r="F163" s="77" t="s">
        <v>83</v>
      </c>
      <c r="G163" s="13">
        <v>44419</v>
      </c>
      <c r="H163" s="78" t="s">
        <v>84</v>
      </c>
      <c r="I163" s="15">
        <v>85</v>
      </c>
      <c r="J163" s="15">
        <v>50</v>
      </c>
      <c r="K163" s="15">
        <v>30</v>
      </c>
      <c r="L163" s="15">
        <v>23</v>
      </c>
      <c r="M163" s="84">
        <v>31.875</v>
      </c>
      <c r="N163" s="73">
        <v>32</v>
      </c>
      <c r="O163" s="64">
        <v>3000</v>
      </c>
      <c r="P163" s="65">
        <f>Table2245236891011121314151617181920212224234[[#This Row],[PEMBULATAN]]*O163</f>
        <v>96000</v>
      </c>
    </row>
    <row r="164" spans="1:16" ht="24" customHeight="1" x14ac:dyDescent="0.2">
      <c r="A164" s="93"/>
      <c r="B164" s="76"/>
      <c r="C164" s="74" t="s">
        <v>497</v>
      </c>
      <c r="D164" s="79" t="s">
        <v>82</v>
      </c>
      <c r="E164" s="13">
        <v>44415</v>
      </c>
      <c r="F164" s="77" t="s">
        <v>83</v>
      </c>
      <c r="G164" s="13">
        <v>44419</v>
      </c>
      <c r="H164" s="78" t="s">
        <v>84</v>
      </c>
      <c r="I164" s="15">
        <v>90</v>
      </c>
      <c r="J164" s="15">
        <v>55</v>
      </c>
      <c r="K164" s="15">
        <v>35</v>
      </c>
      <c r="L164" s="15">
        <v>17</v>
      </c>
      <c r="M164" s="84">
        <v>43.3125</v>
      </c>
      <c r="N164" s="73">
        <v>44</v>
      </c>
      <c r="O164" s="64">
        <v>3000</v>
      </c>
      <c r="P164" s="65">
        <f>Table2245236891011121314151617181920212224234[[#This Row],[PEMBULATAN]]*O164</f>
        <v>132000</v>
      </c>
    </row>
    <row r="165" spans="1:16" ht="24" customHeight="1" x14ac:dyDescent="0.2">
      <c r="A165" s="93"/>
      <c r="B165" s="76"/>
      <c r="C165" s="74" t="s">
        <v>498</v>
      </c>
      <c r="D165" s="79" t="s">
        <v>82</v>
      </c>
      <c r="E165" s="13">
        <v>44415</v>
      </c>
      <c r="F165" s="77" t="s">
        <v>83</v>
      </c>
      <c r="G165" s="13">
        <v>44419</v>
      </c>
      <c r="H165" s="78" t="s">
        <v>84</v>
      </c>
      <c r="I165" s="15">
        <v>64</v>
      </c>
      <c r="J165" s="15">
        <v>55</v>
      </c>
      <c r="K165" s="15">
        <v>30</v>
      </c>
      <c r="L165" s="15">
        <v>7</v>
      </c>
      <c r="M165" s="84">
        <v>26.4</v>
      </c>
      <c r="N165" s="73">
        <v>27</v>
      </c>
      <c r="O165" s="64">
        <v>3000</v>
      </c>
      <c r="P165" s="65">
        <f>Table2245236891011121314151617181920212224234[[#This Row],[PEMBULATAN]]*O165</f>
        <v>81000</v>
      </c>
    </row>
    <row r="166" spans="1:16" ht="24" customHeight="1" x14ac:dyDescent="0.2">
      <c r="A166" s="93"/>
      <c r="B166" s="76"/>
      <c r="C166" s="74" t="s">
        <v>499</v>
      </c>
      <c r="D166" s="79" t="s">
        <v>82</v>
      </c>
      <c r="E166" s="13">
        <v>44415</v>
      </c>
      <c r="F166" s="77" t="s">
        <v>83</v>
      </c>
      <c r="G166" s="13">
        <v>44419</v>
      </c>
      <c r="H166" s="78" t="s">
        <v>84</v>
      </c>
      <c r="I166" s="15">
        <v>60</v>
      </c>
      <c r="J166" s="15">
        <v>58</v>
      </c>
      <c r="K166" s="15">
        <v>20</v>
      </c>
      <c r="L166" s="15">
        <v>8</v>
      </c>
      <c r="M166" s="84">
        <v>17.399999999999999</v>
      </c>
      <c r="N166" s="73">
        <v>18</v>
      </c>
      <c r="O166" s="64">
        <v>3000</v>
      </c>
      <c r="P166" s="65">
        <f>Table2245236891011121314151617181920212224234[[#This Row],[PEMBULATAN]]*O166</f>
        <v>54000</v>
      </c>
    </row>
    <row r="167" spans="1:16" ht="24" customHeight="1" x14ac:dyDescent="0.2">
      <c r="A167" s="93"/>
      <c r="B167" s="76"/>
      <c r="C167" s="74" t="s">
        <v>500</v>
      </c>
      <c r="D167" s="79" t="s">
        <v>82</v>
      </c>
      <c r="E167" s="13">
        <v>44415</v>
      </c>
      <c r="F167" s="77" t="s">
        <v>83</v>
      </c>
      <c r="G167" s="13">
        <v>44419</v>
      </c>
      <c r="H167" s="78" t="s">
        <v>84</v>
      </c>
      <c r="I167" s="15">
        <v>50</v>
      </c>
      <c r="J167" s="15">
        <v>33</v>
      </c>
      <c r="K167" s="15">
        <v>35</v>
      </c>
      <c r="L167" s="15">
        <v>7</v>
      </c>
      <c r="M167" s="84">
        <v>14.4375</v>
      </c>
      <c r="N167" s="73">
        <v>15</v>
      </c>
      <c r="O167" s="64">
        <v>3000</v>
      </c>
      <c r="P167" s="65">
        <f>Table2245236891011121314151617181920212224234[[#This Row],[PEMBULATAN]]*O167</f>
        <v>45000</v>
      </c>
    </row>
    <row r="168" spans="1:16" ht="24" customHeight="1" x14ac:dyDescent="0.2">
      <c r="A168" s="93"/>
      <c r="B168" s="76"/>
      <c r="C168" s="74" t="s">
        <v>501</v>
      </c>
      <c r="D168" s="79" t="s">
        <v>82</v>
      </c>
      <c r="E168" s="13">
        <v>44415</v>
      </c>
      <c r="F168" s="77" t="s">
        <v>83</v>
      </c>
      <c r="G168" s="13">
        <v>44419</v>
      </c>
      <c r="H168" s="78" t="s">
        <v>84</v>
      </c>
      <c r="I168" s="15">
        <v>68</v>
      </c>
      <c r="J168" s="15">
        <v>55</v>
      </c>
      <c r="K168" s="15">
        <v>20</v>
      </c>
      <c r="L168" s="15">
        <v>12</v>
      </c>
      <c r="M168" s="84">
        <v>18.7</v>
      </c>
      <c r="N168" s="73">
        <v>19</v>
      </c>
      <c r="O168" s="64">
        <v>3000</v>
      </c>
      <c r="P168" s="65">
        <f>Table2245236891011121314151617181920212224234[[#This Row],[PEMBULATAN]]*O168</f>
        <v>57000</v>
      </c>
    </row>
    <row r="169" spans="1:16" ht="24" customHeight="1" x14ac:dyDescent="0.2">
      <c r="A169" s="93"/>
      <c r="B169" s="76"/>
      <c r="C169" s="74" t="s">
        <v>502</v>
      </c>
      <c r="D169" s="79" t="s">
        <v>82</v>
      </c>
      <c r="E169" s="13">
        <v>44415</v>
      </c>
      <c r="F169" s="77" t="s">
        <v>83</v>
      </c>
      <c r="G169" s="13">
        <v>44419</v>
      </c>
      <c r="H169" s="78" t="s">
        <v>84</v>
      </c>
      <c r="I169" s="15">
        <v>60</v>
      </c>
      <c r="J169" s="15">
        <v>22</v>
      </c>
      <c r="K169" s="15">
        <v>49</v>
      </c>
      <c r="L169" s="15">
        <v>12</v>
      </c>
      <c r="M169" s="84">
        <v>16.170000000000002</v>
      </c>
      <c r="N169" s="73">
        <v>16</v>
      </c>
      <c r="O169" s="64">
        <v>3000</v>
      </c>
      <c r="P169" s="65">
        <f>Table2245236891011121314151617181920212224234[[#This Row],[PEMBULATAN]]*O169</f>
        <v>48000</v>
      </c>
    </row>
    <row r="170" spans="1:16" ht="24" customHeight="1" x14ac:dyDescent="0.2">
      <c r="A170" s="93"/>
      <c r="B170" s="76"/>
      <c r="C170" s="74" t="s">
        <v>503</v>
      </c>
      <c r="D170" s="79" t="s">
        <v>82</v>
      </c>
      <c r="E170" s="13">
        <v>44415</v>
      </c>
      <c r="F170" s="77" t="s">
        <v>83</v>
      </c>
      <c r="G170" s="13">
        <v>44419</v>
      </c>
      <c r="H170" s="78" t="s">
        <v>84</v>
      </c>
      <c r="I170" s="15">
        <v>84</v>
      </c>
      <c r="J170" s="15">
        <v>60</v>
      </c>
      <c r="K170" s="15">
        <v>39</v>
      </c>
      <c r="L170" s="15">
        <v>22</v>
      </c>
      <c r="M170" s="84">
        <v>49.14</v>
      </c>
      <c r="N170" s="73">
        <v>49</v>
      </c>
      <c r="O170" s="64">
        <v>3000</v>
      </c>
      <c r="P170" s="65">
        <f>Table2245236891011121314151617181920212224234[[#This Row],[PEMBULATAN]]*O170</f>
        <v>147000</v>
      </c>
    </row>
    <row r="171" spans="1:16" ht="24" customHeight="1" x14ac:dyDescent="0.2">
      <c r="A171" s="93"/>
      <c r="B171" s="76"/>
      <c r="C171" s="74" t="s">
        <v>504</v>
      </c>
      <c r="D171" s="79" t="s">
        <v>82</v>
      </c>
      <c r="E171" s="13">
        <v>44415</v>
      </c>
      <c r="F171" s="77" t="s">
        <v>83</v>
      </c>
      <c r="G171" s="13">
        <v>44419</v>
      </c>
      <c r="H171" s="78" t="s">
        <v>84</v>
      </c>
      <c r="I171" s="15">
        <v>44</v>
      </c>
      <c r="J171" s="15">
        <v>32</v>
      </c>
      <c r="K171" s="15">
        <v>33</v>
      </c>
      <c r="L171" s="15">
        <v>9</v>
      </c>
      <c r="M171" s="84">
        <v>11.616</v>
      </c>
      <c r="N171" s="73">
        <v>12</v>
      </c>
      <c r="O171" s="64">
        <v>3000</v>
      </c>
      <c r="P171" s="65">
        <f>Table2245236891011121314151617181920212224234[[#This Row],[PEMBULATAN]]*O171</f>
        <v>36000</v>
      </c>
    </row>
    <row r="172" spans="1:16" ht="24" customHeight="1" x14ac:dyDescent="0.2">
      <c r="A172" s="93"/>
      <c r="B172" s="76"/>
      <c r="C172" s="74" t="s">
        <v>505</v>
      </c>
      <c r="D172" s="79" t="s">
        <v>82</v>
      </c>
      <c r="E172" s="13">
        <v>44415</v>
      </c>
      <c r="F172" s="77" t="s">
        <v>83</v>
      </c>
      <c r="G172" s="13">
        <v>44419</v>
      </c>
      <c r="H172" s="78" t="s">
        <v>84</v>
      </c>
      <c r="I172" s="15">
        <v>60</v>
      </c>
      <c r="J172" s="15">
        <v>44</v>
      </c>
      <c r="K172" s="15">
        <v>28</v>
      </c>
      <c r="L172" s="15">
        <v>5</v>
      </c>
      <c r="M172" s="84">
        <v>18.48</v>
      </c>
      <c r="N172" s="73">
        <v>19</v>
      </c>
      <c r="O172" s="64">
        <v>3000</v>
      </c>
      <c r="P172" s="65">
        <f>Table2245236891011121314151617181920212224234[[#This Row],[PEMBULATAN]]*O172</f>
        <v>57000</v>
      </c>
    </row>
    <row r="173" spans="1:16" ht="24" customHeight="1" x14ac:dyDescent="0.2">
      <c r="A173" s="93"/>
      <c r="B173" s="76"/>
      <c r="C173" s="74" t="s">
        <v>506</v>
      </c>
      <c r="D173" s="79" t="s">
        <v>82</v>
      </c>
      <c r="E173" s="13">
        <v>44415</v>
      </c>
      <c r="F173" s="77" t="s">
        <v>83</v>
      </c>
      <c r="G173" s="13">
        <v>44419</v>
      </c>
      <c r="H173" s="78" t="s">
        <v>84</v>
      </c>
      <c r="I173" s="15">
        <v>42</v>
      </c>
      <c r="J173" s="15">
        <v>36</v>
      </c>
      <c r="K173" s="15">
        <v>32</v>
      </c>
      <c r="L173" s="15">
        <v>10</v>
      </c>
      <c r="M173" s="84">
        <v>12.096</v>
      </c>
      <c r="N173" s="73">
        <v>12</v>
      </c>
      <c r="O173" s="64">
        <v>3000</v>
      </c>
      <c r="P173" s="65">
        <f>Table2245236891011121314151617181920212224234[[#This Row],[PEMBULATAN]]*O173</f>
        <v>36000</v>
      </c>
    </row>
    <row r="174" spans="1:16" ht="24" customHeight="1" x14ac:dyDescent="0.2">
      <c r="A174" s="93"/>
      <c r="B174" s="76"/>
      <c r="C174" s="74" t="s">
        <v>507</v>
      </c>
      <c r="D174" s="79" t="s">
        <v>82</v>
      </c>
      <c r="E174" s="13">
        <v>44415</v>
      </c>
      <c r="F174" s="77" t="s">
        <v>83</v>
      </c>
      <c r="G174" s="13">
        <v>44419</v>
      </c>
      <c r="H174" s="78" t="s">
        <v>84</v>
      </c>
      <c r="I174" s="15">
        <v>82</v>
      </c>
      <c r="J174" s="15">
        <v>13</v>
      </c>
      <c r="K174" s="15">
        <v>18</v>
      </c>
      <c r="L174" s="15">
        <v>3</v>
      </c>
      <c r="M174" s="84">
        <v>4.7969999999999997</v>
      </c>
      <c r="N174" s="73">
        <v>5</v>
      </c>
      <c r="O174" s="64">
        <v>3000</v>
      </c>
      <c r="P174" s="65">
        <f>Table2245236891011121314151617181920212224234[[#This Row],[PEMBULATAN]]*O174</f>
        <v>15000</v>
      </c>
    </row>
    <row r="175" spans="1:16" ht="24" customHeight="1" x14ac:dyDescent="0.2">
      <c r="A175" s="93"/>
      <c r="B175" s="76"/>
      <c r="C175" s="74" t="s">
        <v>508</v>
      </c>
      <c r="D175" s="79" t="s">
        <v>82</v>
      </c>
      <c r="E175" s="13">
        <v>44415</v>
      </c>
      <c r="F175" s="77" t="s">
        <v>83</v>
      </c>
      <c r="G175" s="13">
        <v>44419</v>
      </c>
      <c r="H175" s="78" t="s">
        <v>84</v>
      </c>
      <c r="I175" s="15">
        <v>43</v>
      </c>
      <c r="J175" s="15">
        <v>35</v>
      </c>
      <c r="K175" s="15">
        <v>15</v>
      </c>
      <c r="L175" s="15">
        <v>3</v>
      </c>
      <c r="M175" s="84">
        <v>5.6437499999999998</v>
      </c>
      <c r="N175" s="73">
        <v>6</v>
      </c>
      <c r="O175" s="64">
        <v>3000</v>
      </c>
      <c r="P175" s="65">
        <f>Table2245236891011121314151617181920212224234[[#This Row],[PEMBULATAN]]*O175</f>
        <v>18000</v>
      </c>
    </row>
    <row r="176" spans="1:16" ht="24" customHeight="1" x14ac:dyDescent="0.2">
      <c r="A176" s="93"/>
      <c r="B176" s="76"/>
      <c r="C176" s="74" t="s">
        <v>509</v>
      </c>
      <c r="D176" s="79" t="s">
        <v>82</v>
      </c>
      <c r="E176" s="13">
        <v>44415</v>
      </c>
      <c r="F176" s="77" t="s">
        <v>83</v>
      </c>
      <c r="G176" s="13">
        <v>44419</v>
      </c>
      <c r="H176" s="78" t="s">
        <v>84</v>
      </c>
      <c r="I176" s="15">
        <v>81</v>
      </c>
      <c r="J176" s="15">
        <v>51</v>
      </c>
      <c r="K176" s="15">
        <v>32</v>
      </c>
      <c r="L176" s="15">
        <v>19</v>
      </c>
      <c r="M176" s="84">
        <v>33.048000000000002</v>
      </c>
      <c r="N176" s="73">
        <v>33</v>
      </c>
      <c r="O176" s="64">
        <v>3000</v>
      </c>
      <c r="P176" s="65">
        <f>Table2245236891011121314151617181920212224234[[#This Row],[PEMBULATAN]]*O176</f>
        <v>99000</v>
      </c>
    </row>
    <row r="177" spans="1:16" ht="24" customHeight="1" x14ac:dyDescent="0.2">
      <c r="A177" s="93"/>
      <c r="B177" s="76"/>
      <c r="C177" s="74" t="s">
        <v>510</v>
      </c>
      <c r="D177" s="79" t="s">
        <v>82</v>
      </c>
      <c r="E177" s="13">
        <v>44415</v>
      </c>
      <c r="F177" s="77" t="s">
        <v>83</v>
      </c>
      <c r="G177" s="13">
        <v>44419</v>
      </c>
      <c r="H177" s="78" t="s">
        <v>84</v>
      </c>
      <c r="I177" s="15">
        <v>54</v>
      </c>
      <c r="J177" s="15">
        <v>51</v>
      </c>
      <c r="K177" s="15">
        <v>13</v>
      </c>
      <c r="L177" s="15">
        <v>4</v>
      </c>
      <c r="M177" s="84">
        <v>8.9504999999999999</v>
      </c>
      <c r="N177" s="73">
        <v>9</v>
      </c>
      <c r="O177" s="64">
        <v>3000</v>
      </c>
      <c r="P177" s="65">
        <f>Table2245236891011121314151617181920212224234[[#This Row],[PEMBULATAN]]*O177</f>
        <v>27000</v>
      </c>
    </row>
    <row r="178" spans="1:16" ht="24" customHeight="1" x14ac:dyDescent="0.2">
      <c r="A178" s="93"/>
      <c r="B178" s="76"/>
      <c r="C178" s="74" t="s">
        <v>511</v>
      </c>
      <c r="D178" s="79" t="s">
        <v>82</v>
      </c>
      <c r="E178" s="13">
        <v>44415</v>
      </c>
      <c r="F178" s="77" t="s">
        <v>83</v>
      </c>
      <c r="G178" s="13">
        <v>44419</v>
      </c>
      <c r="H178" s="78" t="s">
        <v>84</v>
      </c>
      <c r="I178" s="15">
        <v>60</v>
      </c>
      <c r="J178" s="15">
        <v>51</v>
      </c>
      <c r="K178" s="15">
        <v>12</v>
      </c>
      <c r="L178" s="15">
        <v>4</v>
      </c>
      <c r="M178" s="84">
        <v>9.18</v>
      </c>
      <c r="N178" s="73">
        <v>9</v>
      </c>
      <c r="O178" s="64">
        <v>3000</v>
      </c>
      <c r="P178" s="65">
        <f>Table2245236891011121314151617181920212224234[[#This Row],[PEMBULATAN]]*O178</f>
        <v>27000</v>
      </c>
    </row>
    <row r="179" spans="1:16" ht="24" customHeight="1" x14ac:dyDescent="0.2">
      <c r="A179" s="93"/>
      <c r="B179" s="76"/>
      <c r="C179" s="74" t="s">
        <v>512</v>
      </c>
      <c r="D179" s="79" t="s">
        <v>82</v>
      </c>
      <c r="E179" s="13">
        <v>44415</v>
      </c>
      <c r="F179" s="77" t="s">
        <v>83</v>
      </c>
      <c r="G179" s="13">
        <v>44419</v>
      </c>
      <c r="H179" s="78" t="s">
        <v>84</v>
      </c>
      <c r="I179" s="15">
        <v>70</v>
      </c>
      <c r="J179" s="15">
        <v>59</v>
      </c>
      <c r="K179" s="15">
        <v>20</v>
      </c>
      <c r="L179" s="15">
        <v>6</v>
      </c>
      <c r="M179" s="84">
        <v>20.65</v>
      </c>
      <c r="N179" s="73">
        <v>21</v>
      </c>
      <c r="O179" s="64">
        <v>3000</v>
      </c>
      <c r="P179" s="65">
        <f>Table2245236891011121314151617181920212224234[[#This Row],[PEMBULATAN]]*O179</f>
        <v>63000</v>
      </c>
    </row>
    <row r="180" spans="1:16" ht="24" customHeight="1" x14ac:dyDescent="0.2">
      <c r="A180" s="93"/>
      <c r="B180" s="76"/>
      <c r="C180" s="74" t="s">
        <v>513</v>
      </c>
      <c r="D180" s="79" t="s">
        <v>82</v>
      </c>
      <c r="E180" s="13">
        <v>44415</v>
      </c>
      <c r="F180" s="77" t="s">
        <v>83</v>
      </c>
      <c r="G180" s="13">
        <v>44419</v>
      </c>
      <c r="H180" s="78" t="s">
        <v>84</v>
      </c>
      <c r="I180" s="15">
        <v>50</v>
      </c>
      <c r="J180" s="15">
        <v>61</v>
      </c>
      <c r="K180" s="15">
        <v>17</v>
      </c>
      <c r="L180" s="15">
        <v>4</v>
      </c>
      <c r="M180" s="84">
        <v>12.9625</v>
      </c>
      <c r="N180" s="73">
        <v>13</v>
      </c>
      <c r="O180" s="64">
        <v>3000</v>
      </c>
      <c r="P180" s="65">
        <f>Table2245236891011121314151617181920212224234[[#This Row],[PEMBULATAN]]*O180</f>
        <v>39000</v>
      </c>
    </row>
    <row r="181" spans="1:16" ht="24" customHeight="1" x14ac:dyDescent="0.2">
      <c r="A181" s="93"/>
      <c r="B181" s="76"/>
      <c r="C181" s="74" t="s">
        <v>514</v>
      </c>
      <c r="D181" s="79" t="s">
        <v>82</v>
      </c>
      <c r="E181" s="13">
        <v>44415</v>
      </c>
      <c r="F181" s="77" t="s">
        <v>83</v>
      </c>
      <c r="G181" s="13">
        <v>44419</v>
      </c>
      <c r="H181" s="78" t="s">
        <v>84</v>
      </c>
      <c r="I181" s="15">
        <v>80</v>
      </c>
      <c r="J181" s="15">
        <v>40</v>
      </c>
      <c r="K181" s="15">
        <v>10</v>
      </c>
      <c r="L181" s="15">
        <v>5</v>
      </c>
      <c r="M181" s="84">
        <v>8</v>
      </c>
      <c r="N181" s="73">
        <v>8</v>
      </c>
      <c r="O181" s="64">
        <v>3000</v>
      </c>
      <c r="P181" s="65">
        <f>Table2245236891011121314151617181920212224234[[#This Row],[PEMBULATAN]]*O181</f>
        <v>24000</v>
      </c>
    </row>
    <row r="182" spans="1:16" ht="24" customHeight="1" x14ac:dyDescent="0.2">
      <c r="A182" s="93"/>
      <c r="B182" s="76"/>
      <c r="C182" s="74" t="s">
        <v>515</v>
      </c>
      <c r="D182" s="79" t="s">
        <v>82</v>
      </c>
      <c r="E182" s="13">
        <v>44415</v>
      </c>
      <c r="F182" s="77" t="s">
        <v>83</v>
      </c>
      <c r="G182" s="13">
        <v>44419</v>
      </c>
      <c r="H182" s="78" t="s">
        <v>84</v>
      </c>
      <c r="I182" s="15">
        <v>80</v>
      </c>
      <c r="J182" s="15">
        <v>60</v>
      </c>
      <c r="K182" s="15">
        <v>12</v>
      </c>
      <c r="L182" s="15">
        <v>6</v>
      </c>
      <c r="M182" s="84">
        <v>14.4</v>
      </c>
      <c r="N182" s="73">
        <v>15</v>
      </c>
      <c r="O182" s="64">
        <v>3000</v>
      </c>
      <c r="P182" s="65">
        <f>Table2245236891011121314151617181920212224234[[#This Row],[PEMBULATAN]]*O182</f>
        <v>45000</v>
      </c>
    </row>
    <row r="183" spans="1:16" ht="24" customHeight="1" x14ac:dyDescent="0.2">
      <c r="A183" s="93"/>
      <c r="B183" s="76"/>
      <c r="C183" s="74" t="s">
        <v>516</v>
      </c>
      <c r="D183" s="79" t="s">
        <v>82</v>
      </c>
      <c r="E183" s="13">
        <v>44415</v>
      </c>
      <c r="F183" s="77" t="s">
        <v>83</v>
      </c>
      <c r="G183" s="13">
        <v>44419</v>
      </c>
      <c r="H183" s="78" t="s">
        <v>84</v>
      </c>
      <c r="I183" s="15">
        <v>40</v>
      </c>
      <c r="J183" s="15">
        <v>16</v>
      </c>
      <c r="K183" s="15">
        <v>28</v>
      </c>
      <c r="L183" s="15">
        <v>9</v>
      </c>
      <c r="M183" s="84">
        <v>4.4800000000000004</v>
      </c>
      <c r="N183" s="73">
        <v>9</v>
      </c>
      <c r="O183" s="64">
        <v>3000</v>
      </c>
      <c r="P183" s="65">
        <f>Table2245236891011121314151617181920212224234[[#This Row],[PEMBULATAN]]*O183</f>
        <v>27000</v>
      </c>
    </row>
    <row r="184" spans="1:16" ht="24" customHeight="1" x14ac:dyDescent="0.2">
      <c r="A184" s="93"/>
      <c r="B184" s="76"/>
      <c r="C184" s="74" t="s">
        <v>517</v>
      </c>
      <c r="D184" s="79" t="s">
        <v>82</v>
      </c>
      <c r="E184" s="13">
        <v>44415</v>
      </c>
      <c r="F184" s="77" t="s">
        <v>83</v>
      </c>
      <c r="G184" s="13">
        <v>44419</v>
      </c>
      <c r="H184" s="78" t="s">
        <v>84</v>
      </c>
      <c r="I184" s="15">
        <v>56</v>
      </c>
      <c r="J184" s="15">
        <v>50</v>
      </c>
      <c r="K184" s="15">
        <v>30</v>
      </c>
      <c r="L184" s="15">
        <v>11</v>
      </c>
      <c r="M184" s="84">
        <v>21</v>
      </c>
      <c r="N184" s="73">
        <v>21</v>
      </c>
      <c r="O184" s="64">
        <v>3000</v>
      </c>
      <c r="P184" s="65">
        <f>Table2245236891011121314151617181920212224234[[#This Row],[PEMBULATAN]]*O184</f>
        <v>63000</v>
      </c>
    </row>
    <row r="185" spans="1:16" ht="24" customHeight="1" x14ac:dyDescent="0.2">
      <c r="A185" s="93"/>
      <c r="B185" s="76"/>
      <c r="C185" s="74" t="s">
        <v>518</v>
      </c>
      <c r="D185" s="79" t="s">
        <v>82</v>
      </c>
      <c r="E185" s="13">
        <v>44415</v>
      </c>
      <c r="F185" s="77" t="s">
        <v>83</v>
      </c>
      <c r="G185" s="13">
        <v>44419</v>
      </c>
      <c r="H185" s="78" t="s">
        <v>84</v>
      </c>
      <c r="I185" s="15">
        <v>80</v>
      </c>
      <c r="J185" s="15">
        <v>50</v>
      </c>
      <c r="K185" s="15">
        <v>20</v>
      </c>
      <c r="L185" s="15">
        <v>4</v>
      </c>
      <c r="M185" s="84">
        <v>20</v>
      </c>
      <c r="N185" s="73">
        <v>20</v>
      </c>
      <c r="O185" s="64">
        <v>3000</v>
      </c>
      <c r="P185" s="65">
        <f>Table2245236891011121314151617181920212224234[[#This Row],[PEMBULATAN]]*O185</f>
        <v>60000</v>
      </c>
    </row>
    <row r="186" spans="1:16" ht="24" customHeight="1" x14ac:dyDescent="0.2">
      <c r="A186" s="93"/>
      <c r="B186" s="92"/>
      <c r="C186" s="74" t="s">
        <v>519</v>
      </c>
      <c r="D186" s="79" t="s">
        <v>82</v>
      </c>
      <c r="E186" s="13">
        <v>44415</v>
      </c>
      <c r="F186" s="77" t="s">
        <v>83</v>
      </c>
      <c r="G186" s="13">
        <v>44419</v>
      </c>
      <c r="H186" s="78" t="s">
        <v>84</v>
      </c>
      <c r="I186" s="15">
        <v>50</v>
      </c>
      <c r="J186" s="15">
        <v>49</v>
      </c>
      <c r="K186" s="15">
        <v>18</v>
      </c>
      <c r="L186" s="15">
        <v>2</v>
      </c>
      <c r="M186" s="84">
        <v>11.025</v>
      </c>
      <c r="N186" s="73">
        <v>11</v>
      </c>
      <c r="O186" s="64">
        <v>3000</v>
      </c>
      <c r="P186" s="65">
        <f>Table2245236891011121314151617181920212224234[[#This Row],[PEMBULATAN]]*O186</f>
        <v>33000</v>
      </c>
    </row>
    <row r="187" spans="1:16" ht="24" customHeight="1" x14ac:dyDescent="0.2">
      <c r="A187" s="93"/>
      <c r="B187" s="76" t="s">
        <v>520</v>
      </c>
      <c r="C187" s="74" t="s">
        <v>521</v>
      </c>
      <c r="D187" s="79" t="s">
        <v>82</v>
      </c>
      <c r="E187" s="13">
        <v>44415</v>
      </c>
      <c r="F187" s="77" t="s">
        <v>83</v>
      </c>
      <c r="G187" s="13">
        <v>44419</v>
      </c>
      <c r="H187" s="78" t="s">
        <v>84</v>
      </c>
      <c r="I187" s="15">
        <v>60</v>
      </c>
      <c r="J187" s="15">
        <v>44</v>
      </c>
      <c r="K187" s="15">
        <v>40</v>
      </c>
      <c r="L187" s="15">
        <v>16</v>
      </c>
      <c r="M187" s="84">
        <v>26.4</v>
      </c>
      <c r="N187" s="73">
        <v>27</v>
      </c>
      <c r="O187" s="64">
        <v>3000</v>
      </c>
      <c r="P187" s="65">
        <f>Table2245236891011121314151617181920212224234[[#This Row],[PEMBULATAN]]*O187</f>
        <v>81000</v>
      </c>
    </row>
    <row r="188" spans="1:16" ht="24" customHeight="1" x14ac:dyDescent="0.2">
      <c r="A188" s="93"/>
      <c r="B188" s="76"/>
      <c r="C188" s="74" t="s">
        <v>522</v>
      </c>
      <c r="D188" s="79" t="s">
        <v>82</v>
      </c>
      <c r="E188" s="13">
        <v>44415</v>
      </c>
      <c r="F188" s="77" t="s">
        <v>83</v>
      </c>
      <c r="G188" s="13">
        <v>44419</v>
      </c>
      <c r="H188" s="78" t="s">
        <v>84</v>
      </c>
      <c r="I188" s="15">
        <v>41</v>
      </c>
      <c r="J188" s="15">
        <v>36</v>
      </c>
      <c r="K188" s="15">
        <v>10</v>
      </c>
      <c r="L188" s="15">
        <v>2</v>
      </c>
      <c r="M188" s="84">
        <v>3.69</v>
      </c>
      <c r="N188" s="73">
        <v>4</v>
      </c>
      <c r="O188" s="64">
        <v>3000</v>
      </c>
      <c r="P188" s="65">
        <f>Table2245236891011121314151617181920212224234[[#This Row],[PEMBULATAN]]*O188</f>
        <v>12000</v>
      </c>
    </row>
    <row r="189" spans="1:16" ht="24" customHeight="1" x14ac:dyDescent="0.2">
      <c r="A189" s="93"/>
      <c r="B189" s="76"/>
      <c r="C189" s="74" t="s">
        <v>523</v>
      </c>
      <c r="D189" s="79" t="s">
        <v>82</v>
      </c>
      <c r="E189" s="13">
        <v>44415</v>
      </c>
      <c r="F189" s="77" t="s">
        <v>83</v>
      </c>
      <c r="G189" s="13">
        <v>44419</v>
      </c>
      <c r="H189" s="78" t="s">
        <v>84</v>
      </c>
      <c r="I189" s="15">
        <v>77</v>
      </c>
      <c r="J189" s="15">
        <v>50</v>
      </c>
      <c r="K189" s="15">
        <v>33</v>
      </c>
      <c r="L189" s="15">
        <v>23</v>
      </c>
      <c r="M189" s="84">
        <v>31.762499999999999</v>
      </c>
      <c r="N189" s="73">
        <v>32</v>
      </c>
      <c r="O189" s="64">
        <v>3000</v>
      </c>
      <c r="P189" s="65">
        <f>Table2245236891011121314151617181920212224234[[#This Row],[PEMBULATAN]]*O189</f>
        <v>96000</v>
      </c>
    </row>
    <row r="190" spans="1:16" ht="24" customHeight="1" x14ac:dyDescent="0.2">
      <c r="A190" s="93"/>
      <c r="B190" s="76"/>
      <c r="C190" s="74" t="s">
        <v>524</v>
      </c>
      <c r="D190" s="79" t="s">
        <v>82</v>
      </c>
      <c r="E190" s="13">
        <v>44415</v>
      </c>
      <c r="F190" s="77" t="s">
        <v>83</v>
      </c>
      <c r="G190" s="13">
        <v>44419</v>
      </c>
      <c r="H190" s="78" t="s">
        <v>84</v>
      </c>
      <c r="I190" s="15">
        <v>57</v>
      </c>
      <c r="J190" s="15">
        <v>36</v>
      </c>
      <c r="K190" s="15">
        <v>33</v>
      </c>
      <c r="L190" s="15">
        <v>22</v>
      </c>
      <c r="M190" s="84">
        <v>16.928999999999998</v>
      </c>
      <c r="N190" s="73">
        <v>22</v>
      </c>
      <c r="O190" s="64">
        <v>3000</v>
      </c>
      <c r="P190" s="65">
        <f>Table2245236891011121314151617181920212224234[[#This Row],[PEMBULATAN]]*O190</f>
        <v>66000</v>
      </c>
    </row>
    <row r="191" spans="1:16" ht="24" customHeight="1" x14ac:dyDescent="0.2">
      <c r="A191" s="93"/>
      <c r="B191" s="76"/>
      <c r="C191" s="74" t="s">
        <v>525</v>
      </c>
      <c r="D191" s="79" t="s">
        <v>82</v>
      </c>
      <c r="E191" s="13">
        <v>44415</v>
      </c>
      <c r="F191" s="77" t="s">
        <v>83</v>
      </c>
      <c r="G191" s="13">
        <v>44419</v>
      </c>
      <c r="H191" s="78" t="s">
        <v>84</v>
      </c>
      <c r="I191" s="15">
        <v>52</v>
      </c>
      <c r="J191" s="15">
        <v>24</v>
      </c>
      <c r="K191" s="15">
        <v>16</v>
      </c>
      <c r="L191" s="15">
        <v>3</v>
      </c>
      <c r="M191" s="84">
        <v>4.992</v>
      </c>
      <c r="N191" s="73">
        <v>5</v>
      </c>
      <c r="O191" s="64">
        <v>3000</v>
      </c>
      <c r="P191" s="65">
        <f>Table2245236891011121314151617181920212224234[[#This Row],[PEMBULATAN]]*O191</f>
        <v>15000</v>
      </c>
    </row>
    <row r="192" spans="1:16" ht="22.5" customHeight="1" x14ac:dyDescent="0.2">
      <c r="A192" s="144" t="s">
        <v>33</v>
      </c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6"/>
      <c r="M192" s="80">
        <f>SUBTOTAL(109,Table2245236891011121314151617181920212224234[KG VOLUME])</f>
        <v>3886.7380000000012</v>
      </c>
      <c r="N192" s="68">
        <f>SUM(N3:N191)</f>
        <v>3972</v>
      </c>
      <c r="O192" s="147">
        <f>SUM(P3:P191)</f>
        <v>11916000</v>
      </c>
      <c r="P192" s="148"/>
    </row>
    <row r="193" spans="1:16" ht="22.5" customHeight="1" x14ac:dyDescent="0.2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6"/>
      <c r="N193" s="88" t="s">
        <v>54</v>
      </c>
      <c r="O193" s="87"/>
      <c r="P193" s="87">
        <f>O192*10%</f>
        <v>1191600</v>
      </c>
    </row>
    <row r="194" spans="1:16" x14ac:dyDescent="0.2">
      <c r="A194" s="11"/>
      <c r="B194" s="56" t="s">
        <v>47</v>
      </c>
      <c r="C194" s="55"/>
      <c r="D194" s="57" t="s">
        <v>48</v>
      </c>
      <c r="H194" s="63"/>
      <c r="N194" s="62" t="s">
        <v>34</v>
      </c>
      <c r="P194" s="69">
        <f>O192*1%</f>
        <v>119160</v>
      </c>
    </row>
    <row r="195" spans="1:16" x14ac:dyDescent="0.2">
      <c r="A195" s="11"/>
      <c r="H195" s="63"/>
      <c r="N195" s="62" t="s">
        <v>35</v>
      </c>
      <c r="P195" s="71">
        <v>0</v>
      </c>
    </row>
    <row r="196" spans="1:16" ht="15.75" thickBot="1" x14ac:dyDescent="0.25">
      <c r="A196" s="11"/>
      <c r="H196" s="63"/>
      <c r="N196" s="62" t="s">
        <v>36</v>
      </c>
      <c r="P196" s="71">
        <v>0</v>
      </c>
    </row>
    <row r="197" spans="1:16" x14ac:dyDescent="0.2">
      <c r="A197" s="11"/>
      <c r="H197" s="63"/>
      <c r="N197" s="66" t="s">
        <v>37</v>
      </c>
      <c r="O197" s="67"/>
      <c r="P197" s="70">
        <f>O192-P193+P194</f>
        <v>10843560</v>
      </c>
    </row>
    <row r="198" spans="1:16" x14ac:dyDescent="0.2">
      <c r="B198" s="56"/>
      <c r="C198" s="55"/>
      <c r="D198" s="57"/>
    </row>
    <row r="200" spans="1:16" x14ac:dyDescent="0.2">
      <c r="A200" s="11"/>
      <c r="H200" s="63"/>
      <c r="P200" s="72"/>
    </row>
    <row r="201" spans="1:16" x14ac:dyDescent="0.2">
      <c r="A201" s="11"/>
      <c r="H201" s="63"/>
      <c r="O201" s="58"/>
      <c r="P201" s="72"/>
    </row>
    <row r="202" spans="1:16" s="3" customFormat="1" x14ac:dyDescent="0.25">
      <c r="A202" s="11"/>
      <c r="B202" s="2"/>
      <c r="C202" s="2"/>
      <c r="E202" s="12"/>
      <c r="H202" s="63"/>
      <c r="N202" s="14"/>
      <c r="O202" s="14"/>
      <c r="P202" s="14"/>
    </row>
    <row r="203" spans="1:16" s="3" customFormat="1" x14ac:dyDescent="0.25">
      <c r="A203" s="11"/>
      <c r="B203" s="2"/>
      <c r="C203" s="2"/>
      <c r="E203" s="12"/>
      <c r="H203" s="63"/>
      <c r="N203" s="14"/>
      <c r="O203" s="14"/>
      <c r="P203" s="14"/>
    </row>
    <row r="204" spans="1:16" s="3" customFormat="1" x14ac:dyDescent="0.25">
      <c r="A204" s="11"/>
      <c r="B204" s="2"/>
      <c r="C204" s="2"/>
      <c r="E204" s="12"/>
      <c r="H204" s="63"/>
      <c r="N204" s="14"/>
      <c r="O204" s="14"/>
      <c r="P204" s="14"/>
    </row>
    <row r="205" spans="1:16" s="3" customFormat="1" x14ac:dyDescent="0.25">
      <c r="A205" s="11"/>
      <c r="B205" s="2"/>
      <c r="C205" s="2"/>
      <c r="E205" s="12"/>
      <c r="H205" s="63"/>
      <c r="N205" s="14"/>
      <c r="O205" s="14"/>
      <c r="P205" s="14"/>
    </row>
    <row r="206" spans="1:16" s="3" customFormat="1" x14ac:dyDescent="0.25">
      <c r="A206" s="11"/>
      <c r="B206" s="2"/>
      <c r="C206" s="2"/>
      <c r="E206" s="12"/>
      <c r="H206" s="63"/>
      <c r="N206" s="14"/>
      <c r="O206" s="14"/>
      <c r="P206" s="14"/>
    </row>
    <row r="207" spans="1:16" s="3" customFormat="1" x14ac:dyDescent="0.25">
      <c r="A207" s="11"/>
      <c r="B207" s="2"/>
      <c r="C207" s="2"/>
      <c r="E207" s="12"/>
      <c r="H207" s="63"/>
      <c r="N207" s="14"/>
      <c r="O207" s="14"/>
      <c r="P207" s="14"/>
    </row>
    <row r="208" spans="1:16" s="3" customFormat="1" x14ac:dyDescent="0.25">
      <c r="A208" s="11"/>
      <c r="B208" s="2"/>
      <c r="C208" s="2"/>
      <c r="E208" s="12"/>
      <c r="H208" s="63"/>
      <c r="N208" s="14"/>
      <c r="O208" s="14"/>
      <c r="P208" s="14"/>
    </row>
    <row r="209" spans="1:16" s="3" customFormat="1" x14ac:dyDescent="0.25">
      <c r="A209" s="11"/>
      <c r="B209" s="2"/>
      <c r="C209" s="2"/>
      <c r="E209" s="12"/>
      <c r="H209" s="63"/>
      <c r="N209" s="14"/>
      <c r="O209" s="14"/>
      <c r="P209" s="14"/>
    </row>
    <row r="210" spans="1:16" s="3" customFormat="1" x14ac:dyDescent="0.25">
      <c r="A210" s="11"/>
      <c r="B210" s="2"/>
      <c r="C210" s="2"/>
      <c r="E210" s="12"/>
      <c r="H210" s="63"/>
      <c r="N210" s="14"/>
      <c r="O210" s="14"/>
      <c r="P210" s="14"/>
    </row>
    <row r="211" spans="1:16" s="3" customFormat="1" x14ac:dyDescent="0.25">
      <c r="A211" s="11"/>
      <c r="B211" s="2"/>
      <c r="C211" s="2"/>
      <c r="E211" s="12"/>
      <c r="H211" s="63"/>
      <c r="N211" s="14"/>
      <c r="O211" s="14"/>
      <c r="P211" s="14"/>
    </row>
    <row r="212" spans="1:16" s="3" customFormat="1" x14ac:dyDescent="0.25">
      <c r="A212" s="11"/>
      <c r="B212" s="2"/>
      <c r="C212" s="2"/>
      <c r="E212" s="12"/>
      <c r="H212" s="63"/>
      <c r="N212" s="14"/>
      <c r="O212" s="14"/>
      <c r="P212" s="14"/>
    </row>
    <row r="213" spans="1:16" s="3" customFormat="1" x14ac:dyDescent="0.25">
      <c r="A213" s="11"/>
      <c r="B213" s="2"/>
      <c r="C213" s="2"/>
      <c r="E213" s="12"/>
      <c r="H213" s="63"/>
      <c r="N213" s="14"/>
      <c r="O213" s="14"/>
      <c r="P213" s="14"/>
    </row>
  </sheetData>
  <mergeCells count="3">
    <mergeCell ref="A3:A4"/>
    <mergeCell ref="A192:L192"/>
    <mergeCell ref="O192:P192"/>
  </mergeCells>
  <conditionalFormatting sqref="B3">
    <cfRule type="duplicateValues" dxfId="560" priority="2"/>
  </conditionalFormatting>
  <conditionalFormatting sqref="B4:B191">
    <cfRule type="duplicateValues" dxfId="559" priority="5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92D050"/>
  </sheetPr>
  <dimension ref="A1:P37"/>
  <sheetViews>
    <sheetView zoomScale="110" zoomScaleNormal="110" workbookViewId="0">
      <pane xSplit="3" ySplit="2" topLeftCell="D13" activePane="bottomRight" state="frozen"/>
      <selection activeCell="H5" sqref="H5"/>
      <selection pane="topRight" activeCell="H5" sqref="H5"/>
      <selection pane="bottomLeft" activeCell="H5" sqref="H5"/>
      <selection pane="bottomRight" activeCell="A16" sqref="A16:L1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3" customHeight="1" x14ac:dyDescent="0.2">
      <c r="A3" s="142" t="s">
        <v>85</v>
      </c>
      <c r="B3" s="75" t="s">
        <v>526</v>
      </c>
      <c r="C3" s="9" t="s">
        <v>527</v>
      </c>
      <c r="D3" s="77" t="s">
        <v>82</v>
      </c>
      <c r="E3" s="13">
        <v>44415</v>
      </c>
      <c r="F3" s="77" t="s">
        <v>83</v>
      </c>
      <c r="G3" s="13">
        <v>44419</v>
      </c>
      <c r="H3" s="10" t="s">
        <v>84</v>
      </c>
      <c r="I3" s="1">
        <v>45</v>
      </c>
      <c r="J3" s="1">
        <v>30</v>
      </c>
      <c r="K3" s="1">
        <v>43</v>
      </c>
      <c r="L3" s="1">
        <v>10</v>
      </c>
      <c r="M3" s="83">
        <v>14.512499999999999</v>
      </c>
      <c r="N3" s="8">
        <v>15</v>
      </c>
      <c r="O3" s="64">
        <v>3000</v>
      </c>
      <c r="P3" s="65">
        <f>Table22452368910111213141516171819202122242345[[#This Row],[PEMBULATAN]]*O3</f>
        <v>45000</v>
      </c>
    </row>
    <row r="4" spans="1:16" ht="33" customHeight="1" x14ac:dyDescent="0.2">
      <c r="A4" s="143"/>
      <c r="B4" s="76"/>
      <c r="C4" s="9" t="s">
        <v>528</v>
      </c>
      <c r="D4" s="77" t="s">
        <v>82</v>
      </c>
      <c r="E4" s="13">
        <v>44415</v>
      </c>
      <c r="F4" s="77" t="s">
        <v>83</v>
      </c>
      <c r="G4" s="13">
        <v>44419</v>
      </c>
      <c r="H4" s="10" t="s">
        <v>84</v>
      </c>
      <c r="I4" s="1">
        <v>45</v>
      </c>
      <c r="J4" s="1">
        <v>30</v>
      </c>
      <c r="K4" s="1">
        <v>43</v>
      </c>
      <c r="L4" s="1">
        <v>10</v>
      </c>
      <c r="M4" s="83">
        <v>14.512499999999999</v>
      </c>
      <c r="N4" s="8">
        <v>15</v>
      </c>
      <c r="O4" s="64">
        <v>3000</v>
      </c>
      <c r="P4" s="65">
        <f>Table22452368910111213141516171819202122242345[[#This Row],[PEMBULATAN]]*O4</f>
        <v>45000</v>
      </c>
    </row>
    <row r="5" spans="1:16" ht="33" customHeight="1" x14ac:dyDescent="0.2">
      <c r="A5" s="93"/>
      <c r="B5" s="76"/>
      <c r="C5" s="90" t="s">
        <v>529</v>
      </c>
      <c r="D5" s="79" t="s">
        <v>82</v>
      </c>
      <c r="E5" s="13">
        <v>44415</v>
      </c>
      <c r="F5" s="77" t="s">
        <v>83</v>
      </c>
      <c r="G5" s="13">
        <v>44419</v>
      </c>
      <c r="H5" s="78" t="s">
        <v>84</v>
      </c>
      <c r="I5" s="15">
        <v>45</v>
      </c>
      <c r="J5" s="15">
        <v>30</v>
      </c>
      <c r="K5" s="15">
        <v>43</v>
      </c>
      <c r="L5" s="15">
        <v>10</v>
      </c>
      <c r="M5" s="84">
        <v>14.512499999999999</v>
      </c>
      <c r="N5" s="73">
        <v>15</v>
      </c>
      <c r="O5" s="64">
        <v>3000</v>
      </c>
      <c r="P5" s="65">
        <f>Table22452368910111213141516171819202122242345[[#This Row],[PEMBULATAN]]*O5</f>
        <v>45000</v>
      </c>
    </row>
    <row r="6" spans="1:16" ht="33" customHeight="1" x14ac:dyDescent="0.2">
      <c r="A6" s="93"/>
      <c r="B6" s="76"/>
      <c r="C6" s="90" t="s">
        <v>530</v>
      </c>
      <c r="D6" s="79" t="s">
        <v>82</v>
      </c>
      <c r="E6" s="13">
        <v>44415</v>
      </c>
      <c r="F6" s="77" t="s">
        <v>83</v>
      </c>
      <c r="G6" s="13">
        <v>44419</v>
      </c>
      <c r="H6" s="78" t="s">
        <v>84</v>
      </c>
      <c r="I6" s="15">
        <v>45</v>
      </c>
      <c r="J6" s="15">
        <v>30</v>
      </c>
      <c r="K6" s="15">
        <v>43</v>
      </c>
      <c r="L6" s="15">
        <v>10</v>
      </c>
      <c r="M6" s="84">
        <v>14.512499999999999</v>
      </c>
      <c r="N6" s="73">
        <v>15</v>
      </c>
      <c r="O6" s="64">
        <v>3000</v>
      </c>
      <c r="P6" s="65">
        <f>Table22452368910111213141516171819202122242345[[#This Row],[PEMBULATAN]]*O6</f>
        <v>45000</v>
      </c>
    </row>
    <row r="7" spans="1:16" ht="33" customHeight="1" x14ac:dyDescent="0.2">
      <c r="A7" s="93"/>
      <c r="B7" s="76"/>
      <c r="C7" s="90" t="s">
        <v>531</v>
      </c>
      <c r="D7" s="79" t="s">
        <v>82</v>
      </c>
      <c r="E7" s="13">
        <v>44415</v>
      </c>
      <c r="F7" s="77" t="s">
        <v>83</v>
      </c>
      <c r="G7" s="13">
        <v>44419</v>
      </c>
      <c r="H7" s="78" t="s">
        <v>84</v>
      </c>
      <c r="I7" s="15">
        <v>43</v>
      </c>
      <c r="J7" s="15">
        <v>45</v>
      </c>
      <c r="K7" s="15">
        <v>12</v>
      </c>
      <c r="L7" s="15">
        <v>10</v>
      </c>
      <c r="M7" s="84">
        <v>5.8049999999999997</v>
      </c>
      <c r="N7" s="73">
        <v>10</v>
      </c>
      <c r="O7" s="64">
        <v>3000</v>
      </c>
      <c r="P7" s="65">
        <f>Table22452368910111213141516171819202122242345[[#This Row],[PEMBULATAN]]*O7</f>
        <v>30000</v>
      </c>
    </row>
    <row r="8" spans="1:16" ht="33" customHeight="1" x14ac:dyDescent="0.2">
      <c r="A8" s="93"/>
      <c r="B8" s="76"/>
      <c r="C8" s="90" t="s">
        <v>532</v>
      </c>
      <c r="D8" s="79" t="s">
        <v>82</v>
      </c>
      <c r="E8" s="13">
        <v>44415</v>
      </c>
      <c r="F8" s="77" t="s">
        <v>83</v>
      </c>
      <c r="G8" s="13">
        <v>44419</v>
      </c>
      <c r="H8" s="78" t="s">
        <v>84</v>
      </c>
      <c r="I8" s="15">
        <v>43</v>
      </c>
      <c r="J8" s="15">
        <v>45</v>
      </c>
      <c r="K8" s="15">
        <v>12</v>
      </c>
      <c r="L8" s="15">
        <v>10</v>
      </c>
      <c r="M8" s="84">
        <v>5.8049999999999997</v>
      </c>
      <c r="N8" s="73">
        <v>10</v>
      </c>
      <c r="O8" s="64">
        <v>3000</v>
      </c>
      <c r="P8" s="65">
        <f>Table22452368910111213141516171819202122242345[[#This Row],[PEMBULATAN]]*O8</f>
        <v>30000</v>
      </c>
    </row>
    <row r="9" spans="1:16" ht="33" customHeight="1" x14ac:dyDescent="0.2">
      <c r="A9" s="93"/>
      <c r="B9" s="76"/>
      <c r="C9" s="90" t="s">
        <v>533</v>
      </c>
      <c r="D9" s="79" t="s">
        <v>82</v>
      </c>
      <c r="E9" s="13">
        <v>44415</v>
      </c>
      <c r="F9" s="77" t="s">
        <v>83</v>
      </c>
      <c r="G9" s="13">
        <v>44419</v>
      </c>
      <c r="H9" s="78" t="s">
        <v>84</v>
      </c>
      <c r="I9" s="15">
        <v>43</v>
      </c>
      <c r="J9" s="15">
        <v>45</v>
      </c>
      <c r="K9" s="15">
        <v>12</v>
      </c>
      <c r="L9" s="15">
        <v>10</v>
      </c>
      <c r="M9" s="84">
        <v>5.8049999999999997</v>
      </c>
      <c r="N9" s="73">
        <v>10</v>
      </c>
      <c r="O9" s="64">
        <v>3000</v>
      </c>
      <c r="P9" s="65">
        <f>Table22452368910111213141516171819202122242345[[#This Row],[PEMBULATAN]]*O9</f>
        <v>30000</v>
      </c>
    </row>
    <row r="10" spans="1:16" ht="33" customHeight="1" x14ac:dyDescent="0.2">
      <c r="A10" s="93"/>
      <c r="B10" s="76"/>
      <c r="C10" s="90" t="s">
        <v>534</v>
      </c>
      <c r="D10" s="79" t="s">
        <v>82</v>
      </c>
      <c r="E10" s="13">
        <v>44415</v>
      </c>
      <c r="F10" s="77" t="s">
        <v>83</v>
      </c>
      <c r="G10" s="13">
        <v>44419</v>
      </c>
      <c r="H10" s="78" t="s">
        <v>84</v>
      </c>
      <c r="I10" s="15">
        <v>43</v>
      </c>
      <c r="J10" s="15">
        <v>45</v>
      </c>
      <c r="K10" s="15">
        <v>12</v>
      </c>
      <c r="L10" s="15">
        <v>10</v>
      </c>
      <c r="M10" s="84">
        <v>5.8049999999999997</v>
      </c>
      <c r="N10" s="73">
        <v>10</v>
      </c>
      <c r="O10" s="64">
        <v>3000</v>
      </c>
      <c r="P10" s="65">
        <f>Table22452368910111213141516171819202122242345[[#This Row],[PEMBULATAN]]*O10</f>
        <v>30000</v>
      </c>
    </row>
    <row r="11" spans="1:16" ht="33" customHeight="1" x14ac:dyDescent="0.2">
      <c r="A11" s="93"/>
      <c r="B11" s="76"/>
      <c r="C11" s="90" t="s">
        <v>535</v>
      </c>
      <c r="D11" s="79" t="s">
        <v>82</v>
      </c>
      <c r="E11" s="13">
        <v>44415</v>
      </c>
      <c r="F11" s="77" t="s">
        <v>83</v>
      </c>
      <c r="G11" s="13">
        <v>44419</v>
      </c>
      <c r="H11" s="78" t="s">
        <v>84</v>
      </c>
      <c r="I11" s="15">
        <v>43</v>
      </c>
      <c r="J11" s="15">
        <v>45</v>
      </c>
      <c r="K11" s="15">
        <v>12</v>
      </c>
      <c r="L11" s="15">
        <v>10</v>
      </c>
      <c r="M11" s="84">
        <v>5.8049999999999997</v>
      </c>
      <c r="N11" s="73">
        <v>10</v>
      </c>
      <c r="O11" s="64">
        <v>3000</v>
      </c>
      <c r="P11" s="65">
        <f>Table22452368910111213141516171819202122242345[[#This Row],[PEMBULATAN]]*O11</f>
        <v>30000</v>
      </c>
    </row>
    <row r="12" spans="1:16" ht="33" customHeight="1" x14ac:dyDescent="0.2">
      <c r="A12" s="93"/>
      <c r="B12" s="76"/>
      <c r="C12" s="90" t="s">
        <v>536</v>
      </c>
      <c r="D12" s="79" t="s">
        <v>82</v>
      </c>
      <c r="E12" s="13">
        <v>44415</v>
      </c>
      <c r="F12" s="77" t="s">
        <v>83</v>
      </c>
      <c r="G12" s="13">
        <v>44419</v>
      </c>
      <c r="H12" s="78" t="s">
        <v>84</v>
      </c>
      <c r="I12" s="15">
        <v>53</v>
      </c>
      <c r="J12" s="15">
        <v>34</v>
      </c>
      <c r="K12" s="15">
        <v>9</v>
      </c>
      <c r="L12" s="15">
        <v>10</v>
      </c>
      <c r="M12" s="84">
        <v>4.0545</v>
      </c>
      <c r="N12" s="73">
        <v>10</v>
      </c>
      <c r="O12" s="64">
        <v>3000</v>
      </c>
      <c r="P12" s="65">
        <f>Table22452368910111213141516171819202122242345[[#This Row],[PEMBULATAN]]*O12</f>
        <v>30000</v>
      </c>
    </row>
    <row r="13" spans="1:16" ht="33" customHeight="1" x14ac:dyDescent="0.2">
      <c r="A13" s="93"/>
      <c r="B13" s="76"/>
      <c r="C13" s="90" t="s">
        <v>537</v>
      </c>
      <c r="D13" s="79" t="s">
        <v>82</v>
      </c>
      <c r="E13" s="13">
        <v>44415</v>
      </c>
      <c r="F13" s="77" t="s">
        <v>83</v>
      </c>
      <c r="G13" s="13">
        <v>44419</v>
      </c>
      <c r="H13" s="78" t="s">
        <v>84</v>
      </c>
      <c r="I13" s="15">
        <v>53</v>
      </c>
      <c r="J13" s="15">
        <v>34</v>
      </c>
      <c r="K13" s="15">
        <v>9</v>
      </c>
      <c r="L13" s="15">
        <v>10</v>
      </c>
      <c r="M13" s="84">
        <v>4.0545</v>
      </c>
      <c r="N13" s="73">
        <v>10</v>
      </c>
      <c r="O13" s="64">
        <v>3000</v>
      </c>
      <c r="P13" s="65">
        <f>Table22452368910111213141516171819202122242345[[#This Row],[PEMBULATAN]]*O13</f>
        <v>30000</v>
      </c>
    </row>
    <row r="14" spans="1:16" ht="33" customHeight="1" x14ac:dyDescent="0.2">
      <c r="A14" s="93"/>
      <c r="B14" s="92"/>
      <c r="C14" s="90" t="s">
        <v>538</v>
      </c>
      <c r="D14" s="79" t="s">
        <v>82</v>
      </c>
      <c r="E14" s="13">
        <v>44415</v>
      </c>
      <c r="F14" s="77" t="s">
        <v>83</v>
      </c>
      <c r="G14" s="13">
        <v>44419</v>
      </c>
      <c r="H14" s="78" t="s">
        <v>84</v>
      </c>
      <c r="I14" s="15">
        <v>53</v>
      </c>
      <c r="J14" s="15">
        <v>34</v>
      </c>
      <c r="K14" s="15">
        <v>9</v>
      </c>
      <c r="L14" s="15">
        <v>10</v>
      </c>
      <c r="M14" s="84">
        <v>4.0545</v>
      </c>
      <c r="N14" s="73">
        <v>10</v>
      </c>
      <c r="O14" s="64">
        <v>3000</v>
      </c>
      <c r="P14" s="65">
        <f>Table22452368910111213141516171819202122242345[[#This Row],[PEMBULATAN]]*O14</f>
        <v>30000</v>
      </c>
    </row>
    <row r="15" spans="1:16" ht="33" customHeight="1" x14ac:dyDescent="0.2">
      <c r="A15" s="93"/>
      <c r="B15" s="76" t="s">
        <v>539</v>
      </c>
      <c r="C15" s="96" t="s">
        <v>540</v>
      </c>
      <c r="D15" s="97" t="s">
        <v>82</v>
      </c>
      <c r="E15" s="98">
        <v>44415</v>
      </c>
      <c r="F15" s="99" t="s">
        <v>83</v>
      </c>
      <c r="G15" s="98">
        <v>44419</v>
      </c>
      <c r="H15" s="100" t="s">
        <v>84</v>
      </c>
      <c r="I15" s="101">
        <v>25</v>
      </c>
      <c r="J15" s="101">
        <v>35</v>
      </c>
      <c r="K15" s="101">
        <v>16</v>
      </c>
      <c r="L15" s="101">
        <v>2</v>
      </c>
      <c r="M15" s="102">
        <v>3.5</v>
      </c>
      <c r="N15" s="103">
        <v>4</v>
      </c>
      <c r="O15" s="64">
        <v>3000</v>
      </c>
      <c r="P15" s="65">
        <f>Table22452368910111213141516171819202122242345[[#This Row],[PEMBULATAN]]*O15</f>
        <v>12000</v>
      </c>
    </row>
    <row r="16" spans="1:16" ht="22.5" customHeight="1" x14ac:dyDescent="0.2">
      <c r="A16" s="144" t="s">
        <v>33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6"/>
      <c r="M16" s="80">
        <f>SUBTOTAL(109,Table22452368910111213141516171819202122242345[KG VOLUME])</f>
        <v>102.73850000000003</v>
      </c>
      <c r="N16" s="95">
        <f>SUM(N3:N15)</f>
        <v>144</v>
      </c>
      <c r="O16" s="147">
        <f>SUM(P3:P15)</f>
        <v>432000</v>
      </c>
      <c r="P16" s="148"/>
    </row>
    <row r="17" spans="1:16" ht="22.5" customHeight="1" x14ac:dyDescent="0.2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6"/>
      <c r="N17" s="88" t="s">
        <v>54</v>
      </c>
      <c r="O17" s="87"/>
      <c r="P17" s="87">
        <f>O16*10%</f>
        <v>43200</v>
      </c>
    </row>
    <row r="18" spans="1:16" x14ac:dyDescent="0.2">
      <c r="A18" s="11"/>
      <c r="B18" s="56" t="s">
        <v>47</v>
      </c>
      <c r="C18" s="55"/>
      <c r="D18" s="57" t="s">
        <v>48</v>
      </c>
      <c r="H18" s="63"/>
      <c r="N18" s="62" t="s">
        <v>34</v>
      </c>
      <c r="P18" s="69">
        <f>O16*1%</f>
        <v>4320</v>
      </c>
    </row>
    <row r="19" spans="1:16" x14ac:dyDescent="0.2">
      <c r="A19" s="11"/>
      <c r="H19" s="63"/>
      <c r="N19" s="62" t="s">
        <v>35</v>
      </c>
      <c r="P19" s="71">
        <v>0</v>
      </c>
    </row>
    <row r="20" spans="1:16" ht="15.75" thickBot="1" x14ac:dyDescent="0.25">
      <c r="A20" s="11"/>
      <c r="H20" s="63"/>
      <c r="N20" s="62" t="s">
        <v>36</v>
      </c>
      <c r="P20" s="71">
        <v>0</v>
      </c>
    </row>
    <row r="21" spans="1:16" x14ac:dyDescent="0.2">
      <c r="A21" s="11"/>
      <c r="H21" s="63"/>
      <c r="N21" s="66" t="s">
        <v>37</v>
      </c>
      <c r="O21" s="67"/>
      <c r="P21" s="70">
        <f>O16-P17+P18</f>
        <v>393120</v>
      </c>
    </row>
    <row r="22" spans="1:16" x14ac:dyDescent="0.2">
      <c r="B22" s="56"/>
      <c r="C22" s="55"/>
      <c r="D22" s="57"/>
    </row>
    <row r="24" spans="1:16" x14ac:dyDescent="0.2">
      <c r="A24" s="11"/>
      <c r="H24" s="63"/>
      <c r="P24" s="72"/>
    </row>
    <row r="25" spans="1:16" x14ac:dyDescent="0.2">
      <c r="A25" s="11"/>
      <c r="H25" s="63"/>
      <c r="O25" s="58"/>
      <c r="P25" s="72"/>
    </row>
    <row r="26" spans="1:16" s="3" customFormat="1" x14ac:dyDescent="0.25">
      <c r="A26" s="11"/>
      <c r="B26" s="2"/>
      <c r="C26" s="2"/>
      <c r="E26" s="12"/>
      <c r="H26" s="63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3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3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3"/>
      <c r="N29" s="14"/>
      <c r="O29" s="14"/>
      <c r="P29" s="14"/>
    </row>
    <row r="30" spans="1:16" s="3" customFormat="1" x14ac:dyDescent="0.25">
      <c r="A30" s="11"/>
      <c r="B30" s="2"/>
      <c r="C30" s="2"/>
      <c r="E30" s="12"/>
      <c r="H30" s="63"/>
      <c r="N30" s="14"/>
      <c r="O30" s="14"/>
      <c r="P30" s="14"/>
    </row>
    <row r="31" spans="1:16" s="3" customFormat="1" x14ac:dyDescent="0.25">
      <c r="A31" s="11"/>
      <c r="B31" s="2"/>
      <c r="C31" s="2"/>
      <c r="E31" s="12"/>
      <c r="H31" s="63"/>
      <c r="N31" s="14"/>
      <c r="O31" s="14"/>
      <c r="P31" s="14"/>
    </row>
    <row r="32" spans="1:16" s="3" customFormat="1" x14ac:dyDescent="0.25">
      <c r="A32" s="11"/>
      <c r="B32" s="2"/>
      <c r="C32" s="2"/>
      <c r="E32" s="12"/>
      <c r="H32" s="63"/>
      <c r="N32" s="14"/>
      <c r="O32" s="14"/>
      <c r="P32" s="14"/>
    </row>
    <row r="33" spans="1:16" s="3" customFormat="1" x14ac:dyDescent="0.25">
      <c r="A33" s="11"/>
      <c r="B33" s="2"/>
      <c r="C33" s="2"/>
      <c r="E33" s="12"/>
      <c r="H33" s="63"/>
      <c r="N33" s="14"/>
      <c r="O33" s="14"/>
      <c r="P33" s="14"/>
    </row>
    <row r="34" spans="1:16" s="3" customFormat="1" x14ac:dyDescent="0.25">
      <c r="A34" s="11"/>
      <c r="B34" s="2"/>
      <c r="C34" s="2"/>
      <c r="E34" s="12"/>
      <c r="H34" s="63"/>
      <c r="N34" s="14"/>
      <c r="O34" s="14"/>
      <c r="P34" s="14"/>
    </row>
    <row r="35" spans="1:16" s="3" customFormat="1" x14ac:dyDescent="0.25">
      <c r="A35" s="11"/>
      <c r="B35" s="2"/>
      <c r="C35" s="2"/>
      <c r="E35" s="12"/>
      <c r="H35" s="63"/>
      <c r="N35" s="14"/>
      <c r="O35" s="14"/>
      <c r="P35" s="14"/>
    </row>
    <row r="36" spans="1:16" s="3" customFormat="1" x14ac:dyDescent="0.25">
      <c r="A36" s="11"/>
      <c r="B36" s="2"/>
      <c r="C36" s="2"/>
      <c r="E36" s="12"/>
      <c r="H36" s="63"/>
      <c r="N36" s="14"/>
      <c r="O36" s="14"/>
      <c r="P36" s="14"/>
    </row>
    <row r="37" spans="1:16" s="3" customFormat="1" x14ac:dyDescent="0.25">
      <c r="A37" s="11"/>
      <c r="B37" s="2"/>
      <c r="C37" s="2"/>
      <c r="E37" s="12"/>
      <c r="H37" s="63"/>
      <c r="N37" s="14"/>
      <c r="O37" s="14"/>
      <c r="P37" s="14"/>
    </row>
  </sheetData>
  <mergeCells count="3">
    <mergeCell ref="A3:A4"/>
    <mergeCell ref="A16:L16"/>
    <mergeCell ref="O16:P16"/>
  </mergeCells>
  <conditionalFormatting sqref="B3">
    <cfRule type="duplicateValues" dxfId="543" priority="3"/>
  </conditionalFormatting>
  <conditionalFormatting sqref="B4:B14">
    <cfRule type="duplicateValues" dxfId="542" priority="54"/>
  </conditionalFormatting>
  <conditionalFormatting sqref="B15">
    <cfRule type="duplicateValues" dxfId="541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92D050"/>
  </sheetPr>
  <dimension ref="A1:P54"/>
  <sheetViews>
    <sheetView zoomScale="110" zoomScaleNormal="110" workbookViewId="0">
      <pane xSplit="3" ySplit="2" topLeftCell="D27" activePane="bottomRight" state="frozen"/>
      <selection activeCell="H5" sqref="H5"/>
      <selection pane="topRight" activeCell="H5" sqref="H5"/>
      <selection pane="bottomLeft" activeCell="H5" sqref="H5"/>
      <selection pane="bottomRight" activeCell="E32" sqref="E3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0" customHeight="1" x14ac:dyDescent="0.2">
      <c r="A3" s="142" t="s">
        <v>574</v>
      </c>
      <c r="B3" s="75" t="s">
        <v>541</v>
      </c>
      <c r="C3" s="9" t="s">
        <v>542</v>
      </c>
      <c r="D3" s="77" t="s">
        <v>198</v>
      </c>
      <c r="E3" s="13">
        <v>44416</v>
      </c>
      <c r="F3" s="77" t="s">
        <v>83</v>
      </c>
      <c r="G3" s="13">
        <v>44419</v>
      </c>
      <c r="H3" s="10" t="s">
        <v>84</v>
      </c>
      <c r="I3" s="1">
        <v>61</v>
      </c>
      <c r="J3" s="1">
        <v>41</v>
      </c>
      <c r="K3" s="1">
        <v>76</v>
      </c>
      <c r="L3" s="1">
        <v>31</v>
      </c>
      <c r="M3" s="83">
        <v>47.518999999999998</v>
      </c>
      <c r="N3" s="8">
        <v>48</v>
      </c>
      <c r="O3" s="64">
        <v>3000</v>
      </c>
      <c r="P3" s="65">
        <f>Table224523689101112131415161718192021222423456[[#This Row],[PEMBULATAN]]*O3</f>
        <v>144000</v>
      </c>
    </row>
    <row r="4" spans="1:16" ht="30" customHeight="1" x14ac:dyDescent="0.2">
      <c r="A4" s="143"/>
      <c r="B4" s="76"/>
      <c r="C4" s="9" t="s">
        <v>543</v>
      </c>
      <c r="D4" s="77" t="s">
        <v>198</v>
      </c>
      <c r="E4" s="13">
        <v>44416</v>
      </c>
      <c r="F4" s="77" t="s">
        <v>83</v>
      </c>
      <c r="G4" s="13">
        <v>44419</v>
      </c>
      <c r="H4" s="10" t="s">
        <v>84</v>
      </c>
      <c r="I4" s="1">
        <v>61</v>
      </c>
      <c r="J4" s="1">
        <v>41</v>
      </c>
      <c r="K4" s="1">
        <v>76</v>
      </c>
      <c r="L4" s="1">
        <v>31</v>
      </c>
      <c r="M4" s="83">
        <v>47.518999999999998</v>
      </c>
      <c r="N4" s="8">
        <v>48</v>
      </c>
      <c r="O4" s="64">
        <v>3000</v>
      </c>
      <c r="P4" s="65">
        <f>Table224523689101112131415161718192021222423456[[#This Row],[PEMBULATAN]]*O4</f>
        <v>144000</v>
      </c>
    </row>
    <row r="5" spans="1:16" ht="30" customHeight="1" x14ac:dyDescent="0.2">
      <c r="A5" s="93"/>
      <c r="B5" s="76"/>
      <c r="C5" s="90" t="s">
        <v>544</v>
      </c>
      <c r="D5" s="79" t="s">
        <v>198</v>
      </c>
      <c r="E5" s="13">
        <v>44416</v>
      </c>
      <c r="F5" s="77" t="s">
        <v>83</v>
      </c>
      <c r="G5" s="13">
        <v>44419</v>
      </c>
      <c r="H5" s="78" t="s">
        <v>84</v>
      </c>
      <c r="I5" s="15">
        <v>61</v>
      </c>
      <c r="J5" s="15">
        <v>41</v>
      </c>
      <c r="K5" s="15">
        <v>76</v>
      </c>
      <c r="L5" s="15">
        <v>31</v>
      </c>
      <c r="M5" s="84">
        <v>47.518999999999998</v>
      </c>
      <c r="N5" s="73">
        <v>48</v>
      </c>
      <c r="O5" s="64">
        <v>3000</v>
      </c>
      <c r="P5" s="65">
        <f>Table224523689101112131415161718192021222423456[[#This Row],[PEMBULATAN]]*O5</f>
        <v>144000</v>
      </c>
    </row>
    <row r="6" spans="1:16" ht="30" customHeight="1" x14ac:dyDescent="0.2">
      <c r="A6" s="93"/>
      <c r="B6" s="76"/>
      <c r="C6" s="90" t="s">
        <v>545</v>
      </c>
      <c r="D6" s="79" t="s">
        <v>198</v>
      </c>
      <c r="E6" s="13">
        <v>44416</v>
      </c>
      <c r="F6" s="77" t="s">
        <v>83</v>
      </c>
      <c r="G6" s="13">
        <v>44419</v>
      </c>
      <c r="H6" s="78" t="s">
        <v>84</v>
      </c>
      <c r="I6" s="15">
        <v>56</v>
      </c>
      <c r="J6" s="15">
        <v>64</v>
      </c>
      <c r="K6" s="15">
        <v>22</v>
      </c>
      <c r="L6" s="15">
        <v>10</v>
      </c>
      <c r="M6" s="84">
        <v>19.712</v>
      </c>
      <c r="N6" s="73">
        <v>20</v>
      </c>
      <c r="O6" s="64">
        <v>3000</v>
      </c>
      <c r="P6" s="65">
        <f>Table224523689101112131415161718192021222423456[[#This Row],[PEMBULATAN]]*O6</f>
        <v>60000</v>
      </c>
    </row>
    <row r="7" spans="1:16" ht="30" customHeight="1" x14ac:dyDescent="0.2">
      <c r="A7" s="93"/>
      <c r="B7" s="76"/>
      <c r="C7" s="90" t="s">
        <v>546</v>
      </c>
      <c r="D7" s="79" t="s">
        <v>198</v>
      </c>
      <c r="E7" s="13">
        <v>44416</v>
      </c>
      <c r="F7" s="77" t="s">
        <v>83</v>
      </c>
      <c r="G7" s="13">
        <v>44419</v>
      </c>
      <c r="H7" s="78" t="s">
        <v>84</v>
      </c>
      <c r="I7" s="15">
        <v>51</v>
      </c>
      <c r="J7" s="15">
        <v>32</v>
      </c>
      <c r="K7" s="15">
        <v>32</v>
      </c>
      <c r="L7" s="15">
        <v>3</v>
      </c>
      <c r="M7" s="84">
        <v>13.055999999999999</v>
      </c>
      <c r="N7" s="73">
        <v>13</v>
      </c>
      <c r="O7" s="64">
        <v>3000</v>
      </c>
      <c r="P7" s="65">
        <f>Table224523689101112131415161718192021222423456[[#This Row],[PEMBULATAN]]*O7</f>
        <v>39000</v>
      </c>
    </row>
    <row r="8" spans="1:16" ht="30" customHeight="1" x14ac:dyDescent="0.2">
      <c r="A8" s="93"/>
      <c r="B8" s="76"/>
      <c r="C8" s="90" t="s">
        <v>547</v>
      </c>
      <c r="D8" s="79" t="s">
        <v>198</v>
      </c>
      <c r="E8" s="13">
        <v>44416</v>
      </c>
      <c r="F8" s="77" t="s">
        <v>83</v>
      </c>
      <c r="G8" s="13">
        <v>44419</v>
      </c>
      <c r="H8" s="78" t="s">
        <v>84</v>
      </c>
      <c r="I8" s="15">
        <v>33</v>
      </c>
      <c r="J8" s="15">
        <v>43</v>
      </c>
      <c r="K8" s="15">
        <v>11</v>
      </c>
      <c r="L8" s="15">
        <v>8</v>
      </c>
      <c r="M8" s="84">
        <v>3.90225</v>
      </c>
      <c r="N8" s="73">
        <v>8</v>
      </c>
      <c r="O8" s="64">
        <v>3000</v>
      </c>
      <c r="P8" s="65">
        <f>Table224523689101112131415161718192021222423456[[#This Row],[PEMBULATAN]]*O8</f>
        <v>24000</v>
      </c>
    </row>
    <row r="9" spans="1:16" ht="30" customHeight="1" x14ac:dyDescent="0.2">
      <c r="A9" s="93"/>
      <c r="B9" s="92"/>
      <c r="C9" s="90" t="s">
        <v>548</v>
      </c>
      <c r="D9" s="79" t="s">
        <v>198</v>
      </c>
      <c r="E9" s="13">
        <v>44416</v>
      </c>
      <c r="F9" s="77" t="s">
        <v>83</v>
      </c>
      <c r="G9" s="13">
        <v>44419</v>
      </c>
      <c r="H9" s="78" t="s">
        <v>84</v>
      </c>
      <c r="I9" s="15">
        <v>37</v>
      </c>
      <c r="J9" s="15">
        <v>35</v>
      </c>
      <c r="K9" s="15">
        <v>13</v>
      </c>
      <c r="L9" s="15">
        <v>4</v>
      </c>
      <c r="M9" s="84">
        <v>4.2087500000000002</v>
      </c>
      <c r="N9" s="73">
        <v>4</v>
      </c>
      <c r="O9" s="64">
        <v>3000</v>
      </c>
      <c r="P9" s="65">
        <f>Table224523689101112131415161718192021222423456[[#This Row],[PEMBULATAN]]*O9</f>
        <v>12000</v>
      </c>
    </row>
    <row r="10" spans="1:16" ht="30" customHeight="1" x14ac:dyDescent="0.2">
      <c r="A10" s="93"/>
      <c r="B10" s="76" t="s">
        <v>549</v>
      </c>
      <c r="C10" s="90" t="s">
        <v>550</v>
      </c>
      <c r="D10" s="79" t="s">
        <v>198</v>
      </c>
      <c r="E10" s="13">
        <v>44416</v>
      </c>
      <c r="F10" s="77" t="s">
        <v>83</v>
      </c>
      <c r="G10" s="13">
        <v>44419</v>
      </c>
      <c r="H10" s="78" t="s">
        <v>84</v>
      </c>
      <c r="I10" s="15">
        <v>102</v>
      </c>
      <c r="J10" s="15">
        <v>62</v>
      </c>
      <c r="K10" s="15">
        <v>32</v>
      </c>
      <c r="L10" s="15">
        <v>15</v>
      </c>
      <c r="M10" s="84">
        <v>50.591999999999999</v>
      </c>
      <c r="N10" s="73">
        <v>51</v>
      </c>
      <c r="O10" s="64">
        <v>3000</v>
      </c>
      <c r="P10" s="65">
        <f>Table224523689101112131415161718192021222423456[[#This Row],[PEMBULATAN]]*O10</f>
        <v>153000</v>
      </c>
    </row>
    <row r="11" spans="1:16" ht="30" customHeight="1" x14ac:dyDescent="0.2">
      <c r="A11" s="93"/>
      <c r="B11" s="76"/>
      <c r="C11" s="90" t="s">
        <v>551</v>
      </c>
      <c r="D11" s="79" t="s">
        <v>198</v>
      </c>
      <c r="E11" s="13">
        <v>44416</v>
      </c>
      <c r="F11" s="77" t="s">
        <v>83</v>
      </c>
      <c r="G11" s="13">
        <v>44419</v>
      </c>
      <c r="H11" s="78" t="s">
        <v>84</v>
      </c>
      <c r="I11" s="15">
        <v>80</v>
      </c>
      <c r="J11" s="15">
        <v>65</v>
      </c>
      <c r="K11" s="15">
        <v>22</v>
      </c>
      <c r="L11" s="15">
        <v>8</v>
      </c>
      <c r="M11" s="84">
        <v>28.6</v>
      </c>
      <c r="N11" s="73">
        <v>29</v>
      </c>
      <c r="O11" s="64">
        <v>3000</v>
      </c>
      <c r="P11" s="65">
        <f>Table224523689101112131415161718192021222423456[[#This Row],[PEMBULATAN]]*O11</f>
        <v>87000</v>
      </c>
    </row>
    <row r="12" spans="1:16" ht="30" customHeight="1" x14ac:dyDescent="0.2">
      <c r="A12" s="93"/>
      <c r="B12" s="76"/>
      <c r="C12" s="90" t="s">
        <v>552</v>
      </c>
      <c r="D12" s="79" t="s">
        <v>198</v>
      </c>
      <c r="E12" s="13">
        <v>44416</v>
      </c>
      <c r="F12" s="77" t="s">
        <v>83</v>
      </c>
      <c r="G12" s="13">
        <v>44419</v>
      </c>
      <c r="H12" s="78" t="s">
        <v>84</v>
      </c>
      <c r="I12" s="15">
        <v>93</v>
      </c>
      <c r="J12" s="15">
        <v>58</v>
      </c>
      <c r="K12" s="15">
        <v>40</v>
      </c>
      <c r="L12" s="15">
        <v>23</v>
      </c>
      <c r="M12" s="84">
        <v>53.94</v>
      </c>
      <c r="N12" s="73">
        <v>54</v>
      </c>
      <c r="O12" s="64">
        <v>3000</v>
      </c>
      <c r="P12" s="65">
        <f>Table224523689101112131415161718192021222423456[[#This Row],[PEMBULATAN]]*O12</f>
        <v>162000</v>
      </c>
    </row>
    <row r="13" spans="1:16" ht="30" customHeight="1" x14ac:dyDescent="0.2">
      <c r="A13" s="93"/>
      <c r="B13" s="76"/>
      <c r="C13" s="90" t="s">
        <v>553</v>
      </c>
      <c r="D13" s="79" t="s">
        <v>198</v>
      </c>
      <c r="E13" s="13">
        <v>44416</v>
      </c>
      <c r="F13" s="77" t="s">
        <v>83</v>
      </c>
      <c r="G13" s="13">
        <v>44419</v>
      </c>
      <c r="H13" s="78" t="s">
        <v>84</v>
      </c>
      <c r="I13" s="15">
        <v>92</v>
      </c>
      <c r="J13" s="15">
        <v>61</v>
      </c>
      <c r="K13" s="15">
        <v>30</v>
      </c>
      <c r="L13" s="15">
        <v>14</v>
      </c>
      <c r="M13" s="84">
        <v>42.09</v>
      </c>
      <c r="N13" s="73">
        <v>42</v>
      </c>
      <c r="O13" s="64">
        <v>3000</v>
      </c>
      <c r="P13" s="65">
        <f>Table224523689101112131415161718192021222423456[[#This Row],[PEMBULATAN]]*O13</f>
        <v>126000</v>
      </c>
    </row>
    <row r="14" spans="1:16" ht="30" customHeight="1" x14ac:dyDescent="0.2">
      <c r="A14" s="93"/>
      <c r="B14" s="76"/>
      <c r="C14" s="90" t="s">
        <v>554</v>
      </c>
      <c r="D14" s="79" t="s">
        <v>198</v>
      </c>
      <c r="E14" s="13">
        <v>44416</v>
      </c>
      <c r="F14" s="77" t="s">
        <v>83</v>
      </c>
      <c r="G14" s="13">
        <v>44419</v>
      </c>
      <c r="H14" s="78" t="s">
        <v>84</v>
      </c>
      <c r="I14" s="15">
        <v>101</v>
      </c>
      <c r="J14" s="15">
        <v>65</v>
      </c>
      <c r="K14" s="15">
        <v>35</v>
      </c>
      <c r="L14" s="15">
        <v>29</v>
      </c>
      <c r="M14" s="84">
        <v>57.443750000000001</v>
      </c>
      <c r="N14" s="73">
        <v>58</v>
      </c>
      <c r="O14" s="64">
        <v>3000</v>
      </c>
      <c r="P14" s="65">
        <f>Table224523689101112131415161718192021222423456[[#This Row],[PEMBULATAN]]*O14</f>
        <v>174000</v>
      </c>
    </row>
    <row r="15" spans="1:16" ht="30" customHeight="1" x14ac:dyDescent="0.2">
      <c r="A15" s="93"/>
      <c r="B15" s="76"/>
      <c r="C15" s="90" t="s">
        <v>555</v>
      </c>
      <c r="D15" s="79" t="s">
        <v>198</v>
      </c>
      <c r="E15" s="13">
        <v>44416</v>
      </c>
      <c r="F15" s="77" t="s">
        <v>83</v>
      </c>
      <c r="G15" s="13">
        <v>44419</v>
      </c>
      <c r="H15" s="78" t="s">
        <v>84</v>
      </c>
      <c r="I15" s="15">
        <v>86</v>
      </c>
      <c r="J15" s="15">
        <v>55</v>
      </c>
      <c r="K15" s="15">
        <v>26</v>
      </c>
      <c r="L15" s="15">
        <v>16</v>
      </c>
      <c r="M15" s="84">
        <v>30.745000000000001</v>
      </c>
      <c r="N15" s="73">
        <v>31</v>
      </c>
      <c r="O15" s="64">
        <v>3000</v>
      </c>
      <c r="P15" s="65">
        <f>Table224523689101112131415161718192021222423456[[#This Row],[PEMBULATAN]]*O15</f>
        <v>93000</v>
      </c>
    </row>
    <row r="16" spans="1:16" ht="30" customHeight="1" x14ac:dyDescent="0.2">
      <c r="A16" s="93"/>
      <c r="B16" s="76"/>
      <c r="C16" s="90" t="s">
        <v>556</v>
      </c>
      <c r="D16" s="79" t="s">
        <v>198</v>
      </c>
      <c r="E16" s="13">
        <v>44416</v>
      </c>
      <c r="F16" s="77" t="s">
        <v>83</v>
      </c>
      <c r="G16" s="13">
        <v>44419</v>
      </c>
      <c r="H16" s="78" t="s">
        <v>84</v>
      </c>
      <c r="I16" s="15">
        <v>95</v>
      </c>
      <c r="J16" s="15">
        <v>55</v>
      </c>
      <c r="K16" s="15">
        <v>24</v>
      </c>
      <c r="L16" s="15">
        <v>6</v>
      </c>
      <c r="M16" s="84">
        <v>31.35</v>
      </c>
      <c r="N16" s="73">
        <v>32</v>
      </c>
      <c r="O16" s="64">
        <v>3000</v>
      </c>
      <c r="P16" s="65">
        <f>Table224523689101112131415161718192021222423456[[#This Row],[PEMBULATAN]]*O16</f>
        <v>96000</v>
      </c>
    </row>
    <row r="17" spans="1:16" ht="30" customHeight="1" x14ac:dyDescent="0.2">
      <c r="A17" s="93"/>
      <c r="B17" s="76"/>
      <c r="C17" s="90" t="s">
        <v>557</v>
      </c>
      <c r="D17" s="79" t="s">
        <v>198</v>
      </c>
      <c r="E17" s="13">
        <v>44416</v>
      </c>
      <c r="F17" s="77" t="s">
        <v>83</v>
      </c>
      <c r="G17" s="13">
        <v>44419</v>
      </c>
      <c r="H17" s="78" t="s">
        <v>84</v>
      </c>
      <c r="I17" s="15">
        <v>102</v>
      </c>
      <c r="J17" s="15">
        <v>61</v>
      </c>
      <c r="K17" s="15">
        <v>31</v>
      </c>
      <c r="L17" s="15">
        <v>14</v>
      </c>
      <c r="M17" s="84">
        <v>48.220500000000001</v>
      </c>
      <c r="N17" s="73">
        <v>48</v>
      </c>
      <c r="O17" s="64">
        <v>3000</v>
      </c>
      <c r="P17" s="65">
        <f>Table224523689101112131415161718192021222423456[[#This Row],[PEMBULATAN]]*O17</f>
        <v>144000</v>
      </c>
    </row>
    <row r="18" spans="1:16" ht="30" customHeight="1" x14ac:dyDescent="0.2">
      <c r="A18" s="93"/>
      <c r="B18" s="76"/>
      <c r="C18" s="90" t="s">
        <v>558</v>
      </c>
      <c r="D18" s="79" t="s">
        <v>198</v>
      </c>
      <c r="E18" s="13">
        <v>44416</v>
      </c>
      <c r="F18" s="77" t="s">
        <v>83</v>
      </c>
      <c r="G18" s="13">
        <v>44419</v>
      </c>
      <c r="H18" s="78" t="s">
        <v>84</v>
      </c>
      <c r="I18" s="15">
        <v>91</v>
      </c>
      <c r="J18" s="15">
        <v>55</v>
      </c>
      <c r="K18" s="15">
        <v>38</v>
      </c>
      <c r="L18" s="15">
        <v>24</v>
      </c>
      <c r="M18" s="84">
        <v>47.547499999999999</v>
      </c>
      <c r="N18" s="73">
        <v>48</v>
      </c>
      <c r="O18" s="64">
        <v>3000</v>
      </c>
      <c r="P18" s="65">
        <f>Table224523689101112131415161718192021222423456[[#This Row],[PEMBULATAN]]*O18</f>
        <v>144000</v>
      </c>
    </row>
    <row r="19" spans="1:16" ht="30" customHeight="1" x14ac:dyDescent="0.2">
      <c r="A19" s="93"/>
      <c r="B19" s="76"/>
      <c r="C19" s="90" t="s">
        <v>559</v>
      </c>
      <c r="D19" s="79" t="s">
        <v>198</v>
      </c>
      <c r="E19" s="13">
        <v>44416</v>
      </c>
      <c r="F19" s="77" t="s">
        <v>83</v>
      </c>
      <c r="G19" s="13">
        <v>44419</v>
      </c>
      <c r="H19" s="78" t="s">
        <v>84</v>
      </c>
      <c r="I19" s="15">
        <v>101</v>
      </c>
      <c r="J19" s="15">
        <v>60</v>
      </c>
      <c r="K19" s="15">
        <v>34</v>
      </c>
      <c r="L19" s="15">
        <v>13</v>
      </c>
      <c r="M19" s="84">
        <v>51.51</v>
      </c>
      <c r="N19" s="73">
        <v>52</v>
      </c>
      <c r="O19" s="64">
        <v>3000</v>
      </c>
      <c r="P19" s="65">
        <f>Table224523689101112131415161718192021222423456[[#This Row],[PEMBULATAN]]*O19</f>
        <v>156000</v>
      </c>
    </row>
    <row r="20" spans="1:16" ht="30" customHeight="1" x14ac:dyDescent="0.2">
      <c r="A20" s="93"/>
      <c r="B20" s="76"/>
      <c r="C20" s="90" t="s">
        <v>560</v>
      </c>
      <c r="D20" s="79" t="s">
        <v>198</v>
      </c>
      <c r="E20" s="13">
        <v>44416</v>
      </c>
      <c r="F20" s="77" t="s">
        <v>83</v>
      </c>
      <c r="G20" s="13">
        <v>44419</v>
      </c>
      <c r="H20" s="78" t="s">
        <v>84</v>
      </c>
      <c r="I20" s="15">
        <v>95</v>
      </c>
      <c r="J20" s="15">
        <v>53</v>
      </c>
      <c r="K20" s="15">
        <v>43</v>
      </c>
      <c r="L20" s="15">
        <v>23</v>
      </c>
      <c r="M20" s="84">
        <v>54.126249999999999</v>
      </c>
      <c r="N20" s="73">
        <v>54</v>
      </c>
      <c r="O20" s="64">
        <v>3000</v>
      </c>
      <c r="P20" s="65">
        <f>Table224523689101112131415161718192021222423456[[#This Row],[PEMBULATAN]]*O20</f>
        <v>162000</v>
      </c>
    </row>
    <row r="21" spans="1:16" ht="30" customHeight="1" x14ac:dyDescent="0.2">
      <c r="A21" s="93"/>
      <c r="B21" s="76"/>
      <c r="C21" s="90" t="s">
        <v>561</v>
      </c>
      <c r="D21" s="79" t="s">
        <v>198</v>
      </c>
      <c r="E21" s="13">
        <v>44416</v>
      </c>
      <c r="F21" s="77" t="s">
        <v>83</v>
      </c>
      <c r="G21" s="13">
        <v>44419</v>
      </c>
      <c r="H21" s="78" t="s">
        <v>84</v>
      </c>
      <c r="I21" s="15">
        <v>95</v>
      </c>
      <c r="J21" s="15">
        <v>60</v>
      </c>
      <c r="K21" s="15">
        <v>41</v>
      </c>
      <c r="L21" s="15">
        <v>23</v>
      </c>
      <c r="M21" s="84">
        <v>58.424999999999997</v>
      </c>
      <c r="N21" s="73">
        <v>59</v>
      </c>
      <c r="O21" s="64">
        <v>3000</v>
      </c>
      <c r="P21" s="65">
        <f>Table224523689101112131415161718192021222423456[[#This Row],[PEMBULATAN]]*O21</f>
        <v>177000</v>
      </c>
    </row>
    <row r="22" spans="1:16" ht="30" customHeight="1" x14ac:dyDescent="0.2">
      <c r="A22" s="93"/>
      <c r="B22" s="76"/>
      <c r="C22" s="90" t="s">
        <v>562</v>
      </c>
      <c r="D22" s="79" t="s">
        <v>198</v>
      </c>
      <c r="E22" s="13">
        <v>44416</v>
      </c>
      <c r="F22" s="77" t="s">
        <v>83</v>
      </c>
      <c r="G22" s="13">
        <v>44419</v>
      </c>
      <c r="H22" s="78" t="s">
        <v>84</v>
      </c>
      <c r="I22" s="15">
        <v>90</v>
      </c>
      <c r="J22" s="15">
        <v>60</v>
      </c>
      <c r="K22" s="15">
        <v>40</v>
      </c>
      <c r="L22" s="15">
        <v>21</v>
      </c>
      <c r="M22" s="84">
        <v>54</v>
      </c>
      <c r="N22" s="73">
        <v>54</v>
      </c>
      <c r="O22" s="64">
        <v>3000</v>
      </c>
      <c r="P22" s="65">
        <f>Table224523689101112131415161718192021222423456[[#This Row],[PEMBULATAN]]*O22</f>
        <v>162000</v>
      </c>
    </row>
    <row r="23" spans="1:16" ht="30" customHeight="1" x14ac:dyDescent="0.2">
      <c r="A23" s="93"/>
      <c r="B23" s="76"/>
      <c r="C23" s="90" t="s">
        <v>563</v>
      </c>
      <c r="D23" s="79" t="s">
        <v>198</v>
      </c>
      <c r="E23" s="13">
        <v>44416</v>
      </c>
      <c r="F23" s="77" t="s">
        <v>83</v>
      </c>
      <c r="G23" s="13">
        <v>44419</v>
      </c>
      <c r="H23" s="78" t="s">
        <v>84</v>
      </c>
      <c r="I23" s="15">
        <v>103</v>
      </c>
      <c r="J23" s="15">
        <v>62</v>
      </c>
      <c r="K23" s="15">
        <v>32</v>
      </c>
      <c r="L23" s="15">
        <v>24</v>
      </c>
      <c r="M23" s="84">
        <v>51.088000000000001</v>
      </c>
      <c r="N23" s="73">
        <v>51</v>
      </c>
      <c r="O23" s="64">
        <v>3000</v>
      </c>
      <c r="P23" s="65">
        <f>Table224523689101112131415161718192021222423456[[#This Row],[PEMBULATAN]]*O23</f>
        <v>153000</v>
      </c>
    </row>
    <row r="24" spans="1:16" ht="30" customHeight="1" x14ac:dyDescent="0.2">
      <c r="A24" s="93"/>
      <c r="B24" s="76"/>
      <c r="C24" s="90" t="s">
        <v>564</v>
      </c>
      <c r="D24" s="79" t="s">
        <v>198</v>
      </c>
      <c r="E24" s="13">
        <v>44416</v>
      </c>
      <c r="F24" s="77" t="s">
        <v>83</v>
      </c>
      <c r="G24" s="13">
        <v>44419</v>
      </c>
      <c r="H24" s="78" t="s">
        <v>84</v>
      </c>
      <c r="I24" s="15">
        <v>90</v>
      </c>
      <c r="J24" s="15">
        <v>61</v>
      </c>
      <c r="K24" s="15">
        <v>41</v>
      </c>
      <c r="L24" s="15">
        <v>21</v>
      </c>
      <c r="M24" s="84">
        <v>56.272500000000001</v>
      </c>
      <c r="N24" s="73">
        <v>56</v>
      </c>
      <c r="O24" s="64">
        <v>3000</v>
      </c>
      <c r="P24" s="65">
        <f>Table224523689101112131415161718192021222423456[[#This Row],[PEMBULATAN]]*O24</f>
        <v>168000</v>
      </c>
    </row>
    <row r="25" spans="1:16" ht="30" customHeight="1" x14ac:dyDescent="0.2">
      <c r="A25" s="93"/>
      <c r="B25" s="76"/>
      <c r="C25" s="90" t="s">
        <v>565</v>
      </c>
      <c r="D25" s="79" t="s">
        <v>198</v>
      </c>
      <c r="E25" s="13">
        <v>44416</v>
      </c>
      <c r="F25" s="77" t="s">
        <v>83</v>
      </c>
      <c r="G25" s="13">
        <v>44419</v>
      </c>
      <c r="H25" s="78" t="s">
        <v>84</v>
      </c>
      <c r="I25" s="15">
        <v>95</v>
      </c>
      <c r="J25" s="15">
        <v>53</v>
      </c>
      <c r="K25" s="15">
        <v>41</v>
      </c>
      <c r="L25" s="15">
        <v>19</v>
      </c>
      <c r="M25" s="84">
        <v>51.608750000000001</v>
      </c>
      <c r="N25" s="73">
        <v>52</v>
      </c>
      <c r="O25" s="64">
        <v>3000</v>
      </c>
      <c r="P25" s="65">
        <f>Table224523689101112131415161718192021222423456[[#This Row],[PEMBULATAN]]*O25</f>
        <v>156000</v>
      </c>
    </row>
    <row r="26" spans="1:16" ht="30" customHeight="1" x14ac:dyDescent="0.2">
      <c r="A26" s="93"/>
      <c r="B26" s="76"/>
      <c r="C26" s="90" t="s">
        <v>566</v>
      </c>
      <c r="D26" s="79" t="s">
        <v>198</v>
      </c>
      <c r="E26" s="13">
        <v>44416</v>
      </c>
      <c r="F26" s="77" t="s">
        <v>83</v>
      </c>
      <c r="G26" s="13">
        <v>44419</v>
      </c>
      <c r="H26" s="78" t="s">
        <v>84</v>
      </c>
      <c r="I26" s="15">
        <v>81</v>
      </c>
      <c r="J26" s="15">
        <v>63</v>
      </c>
      <c r="K26" s="15">
        <v>30</v>
      </c>
      <c r="L26" s="15">
        <v>21</v>
      </c>
      <c r="M26" s="84">
        <v>38.272500000000001</v>
      </c>
      <c r="N26" s="73">
        <v>38</v>
      </c>
      <c r="O26" s="64">
        <v>3000</v>
      </c>
      <c r="P26" s="65">
        <f>Table224523689101112131415161718192021222423456[[#This Row],[PEMBULATAN]]*O26</f>
        <v>114000</v>
      </c>
    </row>
    <row r="27" spans="1:16" ht="30" customHeight="1" x14ac:dyDescent="0.2">
      <c r="A27" s="93"/>
      <c r="B27" s="76"/>
      <c r="C27" s="90" t="s">
        <v>567</v>
      </c>
      <c r="D27" s="79" t="s">
        <v>198</v>
      </c>
      <c r="E27" s="13">
        <v>44416</v>
      </c>
      <c r="F27" s="77" t="s">
        <v>83</v>
      </c>
      <c r="G27" s="13">
        <v>44419</v>
      </c>
      <c r="H27" s="78" t="s">
        <v>84</v>
      </c>
      <c r="I27" s="15">
        <v>91</v>
      </c>
      <c r="J27" s="15">
        <v>60</v>
      </c>
      <c r="K27" s="15">
        <v>36</v>
      </c>
      <c r="L27" s="15">
        <v>27</v>
      </c>
      <c r="M27" s="84">
        <v>49.14</v>
      </c>
      <c r="N27" s="73">
        <v>49</v>
      </c>
      <c r="O27" s="64">
        <v>3000</v>
      </c>
      <c r="P27" s="65">
        <f>Table224523689101112131415161718192021222423456[[#This Row],[PEMBULATAN]]*O27</f>
        <v>147000</v>
      </c>
    </row>
    <row r="28" spans="1:16" ht="30" customHeight="1" x14ac:dyDescent="0.2">
      <c r="A28" s="93"/>
      <c r="B28" s="76"/>
      <c r="C28" s="90" t="s">
        <v>568</v>
      </c>
      <c r="D28" s="79" t="s">
        <v>198</v>
      </c>
      <c r="E28" s="13">
        <v>44416</v>
      </c>
      <c r="F28" s="77" t="s">
        <v>83</v>
      </c>
      <c r="G28" s="13">
        <v>44419</v>
      </c>
      <c r="H28" s="78" t="s">
        <v>84</v>
      </c>
      <c r="I28" s="15">
        <v>93</v>
      </c>
      <c r="J28" s="15">
        <v>50</v>
      </c>
      <c r="K28" s="15">
        <v>33</v>
      </c>
      <c r="L28" s="15">
        <v>32</v>
      </c>
      <c r="M28" s="84">
        <v>38.362499999999997</v>
      </c>
      <c r="N28" s="73">
        <v>39</v>
      </c>
      <c r="O28" s="64">
        <v>3000</v>
      </c>
      <c r="P28" s="65">
        <f>Table224523689101112131415161718192021222423456[[#This Row],[PEMBULATAN]]*O28</f>
        <v>117000</v>
      </c>
    </row>
    <row r="29" spans="1:16" ht="30" customHeight="1" x14ac:dyDescent="0.2">
      <c r="A29" s="93"/>
      <c r="B29" s="92"/>
      <c r="C29" s="90" t="s">
        <v>569</v>
      </c>
      <c r="D29" s="79" t="s">
        <v>198</v>
      </c>
      <c r="E29" s="13">
        <v>44416</v>
      </c>
      <c r="F29" s="77" t="s">
        <v>83</v>
      </c>
      <c r="G29" s="13">
        <v>44419</v>
      </c>
      <c r="H29" s="78" t="s">
        <v>84</v>
      </c>
      <c r="I29" s="15">
        <v>92</v>
      </c>
      <c r="J29" s="15">
        <v>70</v>
      </c>
      <c r="K29" s="15">
        <v>33</v>
      </c>
      <c r="L29" s="15">
        <v>19</v>
      </c>
      <c r="M29" s="84">
        <v>53.13</v>
      </c>
      <c r="N29" s="73">
        <v>53</v>
      </c>
      <c r="O29" s="64">
        <v>3000</v>
      </c>
      <c r="P29" s="65">
        <f>Table224523689101112131415161718192021222423456[[#This Row],[PEMBULATAN]]*O29</f>
        <v>159000</v>
      </c>
    </row>
    <row r="30" spans="1:16" ht="30" customHeight="1" x14ac:dyDescent="0.2">
      <c r="A30" s="93"/>
      <c r="B30" s="76" t="s">
        <v>570</v>
      </c>
      <c r="C30" s="90" t="s">
        <v>571</v>
      </c>
      <c r="D30" s="79" t="s">
        <v>198</v>
      </c>
      <c r="E30" s="13">
        <v>44416</v>
      </c>
      <c r="F30" s="77" t="s">
        <v>83</v>
      </c>
      <c r="G30" s="13">
        <v>44419</v>
      </c>
      <c r="H30" s="78" t="s">
        <v>84</v>
      </c>
      <c r="I30" s="15">
        <v>70</v>
      </c>
      <c r="J30" s="15">
        <v>51</v>
      </c>
      <c r="K30" s="15">
        <v>21</v>
      </c>
      <c r="L30" s="15">
        <v>10</v>
      </c>
      <c r="M30" s="84">
        <v>18.7425</v>
      </c>
      <c r="N30" s="73">
        <v>19</v>
      </c>
      <c r="O30" s="64">
        <v>3000</v>
      </c>
      <c r="P30" s="65">
        <f>Table224523689101112131415161718192021222423456[[#This Row],[PEMBULATAN]]*O30</f>
        <v>57000</v>
      </c>
    </row>
    <row r="31" spans="1:16" ht="30" customHeight="1" x14ac:dyDescent="0.2">
      <c r="A31" s="93"/>
      <c r="B31" s="76"/>
      <c r="C31" s="90" t="s">
        <v>572</v>
      </c>
      <c r="D31" s="79" t="s">
        <v>198</v>
      </c>
      <c r="E31" s="13">
        <v>44416</v>
      </c>
      <c r="F31" s="77" t="s">
        <v>83</v>
      </c>
      <c r="G31" s="13">
        <v>44419</v>
      </c>
      <c r="H31" s="78" t="s">
        <v>84</v>
      </c>
      <c r="I31" s="15">
        <v>51</v>
      </c>
      <c r="J31" s="15">
        <v>49</v>
      </c>
      <c r="K31" s="15">
        <v>15</v>
      </c>
      <c r="L31" s="15">
        <v>13</v>
      </c>
      <c r="M31" s="84">
        <v>9.3712499999999999</v>
      </c>
      <c r="N31" s="73">
        <v>13</v>
      </c>
      <c r="O31" s="64">
        <v>3000</v>
      </c>
      <c r="P31" s="65">
        <f>Table224523689101112131415161718192021222423456[[#This Row],[PEMBULATAN]]*O31</f>
        <v>39000</v>
      </c>
    </row>
    <row r="32" spans="1:16" ht="30" customHeight="1" x14ac:dyDescent="0.2">
      <c r="A32" s="93"/>
      <c r="B32" s="76"/>
      <c r="C32" s="90" t="s">
        <v>573</v>
      </c>
      <c r="D32" s="79" t="s">
        <v>198</v>
      </c>
      <c r="E32" s="13">
        <v>44416</v>
      </c>
      <c r="F32" s="77" t="s">
        <v>83</v>
      </c>
      <c r="G32" s="13">
        <v>44419</v>
      </c>
      <c r="H32" s="78" t="s">
        <v>84</v>
      </c>
      <c r="I32" s="15">
        <v>77</v>
      </c>
      <c r="J32" s="15">
        <v>62</v>
      </c>
      <c r="K32" s="15">
        <v>36</v>
      </c>
      <c r="L32" s="15">
        <v>22</v>
      </c>
      <c r="M32" s="84">
        <v>42.966000000000001</v>
      </c>
      <c r="N32" s="73">
        <v>43</v>
      </c>
      <c r="O32" s="64">
        <v>3000</v>
      </c>
      <c r="P32" s="65">
        <f>Table224523689101112131415161718192021222423456[[#This Row],[PEMBULATAN]]*O32</f>
        <v>129000</v>
      </c>
    </row>
    <row r="33" spans="1:16" ht="22.5" customHeight="1" x14ac:dyDescent="0.2">
      <c r="A33" s="144" t="s">
        <v>33</v>
      </c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6"/>
      <c r="M33" s="80">
        <f>SUBTOTAL(109,Table224523689101112131415161718192021222423456[KG VOLUME])</f>
        <v>1200.98</v>
      </c>
      <c r="N33" s="68">
        <f>SUM(N3:N32)</f>
        <v>1214</v>
      </c>
      <c r="O33" s="147">
        <f>SUM(P3:P32)</f>
        <v>3642000</v>
      </c>
      <c r="P33" s="148"/>
    </row>
    <row r="34" spans="1:16" ht="22.5" customHeight="1" x14ac:dyDescent="0.2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6"/>
      <c r="N34" s="88" t="s">
        <v>54</v>
      </c>
      <c r="O34" s="87"/>
      <c r="P34" s="87">
        <f>O33*10%</f>
        <v>364200</v>
      </c>
    </row>
    <row r="35" spans="1:16" x14ac:dyDescent="0.2">
      <c r="A35" s="11"/>
      <c r="B35" s="56" t="s">
        <v>47</v>
      </c>
      <c r="C35" s="55"/>
      <c r="D35" s="57" t="s">
        <v>48</v>
      </c>
      <c r="H35" s="63"/>
      <c r="N35" s="62" t="s">
        <v>34</v>
      </c>
      <c r="P35" s="69">
        <f>O33*1%</f>
        <v>36420</v>
      </c>
    </row>
    <row r="36" spans="1:16" x14ac:dyDescent="0.2">
      <c r="A36" s="11"/>
      <c r="H36" s="63"/>
      <c r="N36" s="62" t="s">
        <v>35</v>
      </c>
      <c r="P36" s="71">
        <v>0</v>
      </c>
    </row>
    <row r="37" spans="1:16" ht="15.75" thickBot="1" x14ac:dyDescent="0.25">
      <c r="A37" s="11"/>
      <c r="H37" s="63"/>
      <c r="N37" s="62" t="s">
        <v>36</v>
      </c>
      <c r="P37" s="71">
        <v>0</v>
      </c>
    </row>
    <row r="38" spans="1:16" x14ac:dyDescent="0.2">
      <c r="A38" s="11"/>
      <c r="H38" s="63"/>
      <c r="N38" s="66" t="s">
        <v>37</v>
      </c>
      <c r="O38" s="67"/>
      <c r="P38" s="70">
        <f>O33-P34+P35</f>
        <v>3314220</v>
      </c>
    </row>
    <row r="39" spans="1:16" x14ac:dyDescent="0.2">
      <c r="B39" s="56"/>
      <c r="C39" s="55"/>
      <c r="D39" s="57"/>
    </row>
    <row r="41" spans="1:16" x14ac:dyDescent="0.2">
      <c r="A41" s="11"/>
      <c r="H41" s="63"/>
      <c r="P41" s="72"/>
    </row>
    <row r="42" spans="1:16" x14ac:dyDescent="0.2">
      <c r="A42" s="11"/>
      <c r="H42" s="63"/>
      <c r="O42" s="58"/>
      <c r="P42" s="72"/>
    </row>
    <row r="43" spans="1:16" s="3" customFormat="1" x14ac:dyDescent="0.25">
      <c r="A43" s="11"/>
      <c r="B43" s="2"/>
      <c r="C43" s="2"/>
      <c r="E43" s="12"/>
      <c r="H43" s="63"/>
      <c r="N43" s="14"/>
      <c r="O43" s="14"/>
      <c r="P43" s="14"/>
    </row>
    <row r="44" spans="1:16" s="3" customFormat="1" x14ac:dyDescent="0.25">
      <c r="A44" s="11"/>
      <c r="B44" s="2"/>
      <c r="C44" s="2"/>
      <c r="E44" s="12"/>
      <c r="H44" s="63"/>
      <c r="N44" s="14"/>
      <c r="O44" s="14"/>
      <c r="P44" s="14"/>
    </row>
    <row r="45" spans="1:16" s="3" customFormat="1" x14ac:dyDescent="0.25">
      <c r="A45" s="11"/>
      <c r="B45" s="2"/>
      <c r="C45" s="2"/>
      <c r="E45" s="12"/>
      <c r="H45" s="63"/>
      <c r="N45" s="14"/>
      <c r="O45" s="14"/>
      <c r="P45" s="14"/>
    </row>
    <row r="46" spans="1:16" s="3" customFormat="1" x14ac:dyDescent="0.25">
      <c r="A46" s="11"/>
      <c r="B46" s="2"/>
      <c r="C46" s="2"/>
      <c r="E46" s="12"/>
      <c r="H46" s="63"/>
      <c r="N46" s="14"/>
      <c r="O46" s="14"/>
      <c r="P46" s="14"/>
    </row>
    <row r="47" spans="1:16" s="3" customFormat="1" x14ac:dyDescent="0.25">
      <c r="A47" s="11"/>
      <c r="B47" s="2"/>
      <c r="C47" s="2"/>
      <c r="E47" s="12"/>
      <c r="H47" s="63"/>
      <c r="N47" s="14"/>
      <c r="O47" s="14"/>
      <c r="P47" s="14"/>
    </row>
    <row r="48" spans="1:16" s="3" customFormat="1" x14ac:dyDescent="0.25">
      <c r="A48" s="11"/>
      <c r="B48" s="2"/>
      <c r="C48" s="2"/>
      <c r="E48" s="12"/>
      <c r="H48" s="63"/>
      <c r="N48" s="14"/>
      <c r="O48" s="14"/>
      <c r="P48" s="14"/>
    </row>
    <row r="49" spans="1:16" s="3" customFormat="1" x14ac:dyDescent="0.25">
      <c r="A49" s="11"/>
      <c r="B49" s="2"/>
      <c r="C49" s="2"/>
      <c r="E49" s="12"/>
      <c r="H49" s="63"/>
      <c r="N49" s="14"/>
      <c r="O49" s="14"/>
      <c r="P49" s="14"/>
    </row>
    <row r="50" spans="1:16" s="3" customFormat="1" x14ac:dyDescent="0.25">
      <c r="A50" s="11"/>
      <c r="B50" s="2"/>
      <c r="C50" s="2"/>
      <c r="E50" s="12"/>
      <c r="H50" s="63"/>
      <c r="N50" s="14"/>
      <c r="O50" s="14"/>
      <c r="P50" s="14"/>
    </row>
    <row r="51" spans="1:16" s="3" customFormat="1" x14ac:dyDescent="0.25">
      <c r="A51" s="11"/>
      <c r="B51" s="2"/>
      <c r="C51" s="2"/>
      <c r="E51" s="12"/>
      <c r="H51" s="63"/>
      <c r="N51" s="14"/>
      <c r="O51" s="14"/>
      <c r="P51" s="14"/>
    </row>
    <row r="52" spans="1:16" s="3" customFormat="1" x14ac:dyDescent="0.25">
      <c r="A52" s="11"/>
      <c r="B52" s="2"/>
      <c r="C52" s="2"/>
      <c r="E52" s="12"/>
      <c r="H52" s="63"/>
      <c r="N52" s="14"/>
      <c r="O52" s="14"/>
      <c r="P52" s="14"/>
    </row>
    <row r="53" spans="1:16" s="3" customFormat="1" x14ac:dyDescent="0.25">
      <c r="A53" s="11"/>
      <c r="B53" s="2"/>
      <c r="C53" s="2"/>
      <c r="E53" s="12"/>
      <c r="H53" s="63"/>
      <c r="N53" s="14"/>
      <c r="O53" s="14"/>
      <c r="P53" s="14"/>
    </row>
    <row r="54" spans="1:16" s="3" customFormat="1" x14ac:dyDescent="0.25">
      <c r="A54" s="11"/>
      <c r="B54" s="2"/>
      <c r="C54" s="2"/>
      <c r="E54" s="12"/>
      <c r="H54" s="63"/>
      <c r="N54" s="14"/>
      <c r="O54" s="14"/>
      <c r="P54" s="14"/>
    </row>
  </sheetData>
  <mergeCells count="3">
    <mergeCell ref="A3:A4"/>
    <mergeCell ref="A33:L33"/>
    <mergeCell ref="O33:P33"/>
  </mergeCells>
  <conditionalFormatting sqref="B3">
    <cfRule type="duplicateValues" dxfId="525" priority="2"/>
  </conditionalFormatting>
  <conditionalFormatting sqref="B4:B32">
    <cfRule type="duplicateValues" dxfId="524" priority="5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92D050"/>
  </sheetPr>
  <dimension ref="A1:P225"/>
  <sheetViews>
    <sheetView zoomScale="110" zoomScaleNormal="110" workbookViewId="0">
      <pane xSplit="3" ySplit="2" topLeftCell="D203" activePane="bottomRight" state="frozen"/>
      <selection activeCell="H5" sqref="H5"/>
      <selection pane="topRight" activeCell="H5" sqref="H5"/>
      <selection pane="bottomLeft" activeCell="H5" sqref="H5"/>
      <selection pane="bottomRight" activeCell="O209" sqref="O20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777</v>
      </c>
      <c r="B3" s="75" t="s">
        <v>575</v>
      </c>
      <c r="C3" s="9" t="s">
        <v>576</v>
      </c>
      <c r="D3" s="77" t="s">
        <v>198</v>
      </c>
      <c r="E3" s="13">
        <v>44416</v>
      </c>
      <c r="F3" s="77" t="s">
        <v>83</v>
      </c>
      <c r="G3" s="13">
        <v>44419</v>
      </c>
      <c r="H3" s="10" t="s">
        <v>84</v>
      </c>
      <c r="I3" s="1">
        <v>91</v>
      </c>
      <c r="J3" s="1">
        <v>44</v>
      </c>
      <c r="K3" s="1">
        <v>20</v>
      </c>
      <c r="L3" s="1">
        <v>10</v>
      </c>
      <c r="M3" s="83">
        <v>20.02</v>
      </c>
      <c r="N3" s="8">
        <v>20</v>
      </c>
      <c r="O3" s="64">
        <v>3000</v>
      </c>
      <c r="P3" s="65">
        <f>Table2245236891011121314151617181920212224234567[[#This Row],[PEMBULATAN]]*O3</f>
        <v>60000</v>
      </c>
    </row>
    <row r="4" spans="1:16" ht="39" customHeight="1" x14ac:dyDescent="0.2">
      <c r="A4" s="143"/>
      <c r="B4" s="76"/>
      <c r="C4" s="9" t="s">
        <v>577</v>
      </c>
      <c r="D4" s="77" t="s">
        <v>198</v>
      </c>
      <c r="E4" s="13">
        <v>44416</v>
      </c>
      <c r="F4" s="77" t="s">
        <v>83</v>
      </c>
      <c r="G4" s="13">
        <v>44419</v>
      </c>
      <c r="H4" s="10" t="s">
        <v>84</v>
      </c>
      <c r="I4" s="1">
        <v>83</v>
      </c>
      <c r="J4" s="1">
        <v>43</v>
      </c>
      <c r="K4" s="1">
        <v>20</v>
      </c>
      <c r="L4" s="1">
        <v>10</v>
      </c>
      <c r="M4" s="83">
        <v>17.844999999999999</v>
      </c>
      <c r="N4" s="8">
        <v>18</v>
      </c>
      <c r="O4" s="64">
        <v>3000</v>
      </c>
      <c r="P4" s="65">
        <f>Table2245236891011121314151617181920212224234567[[#This Row],[PEMBULATAN]]*O4</f>
        <v>54000</v>
      </c>
    </row>
    <row r="5" spans="1:16" ht="39" customHeight="1" x14ac:dyDescent="0.2">
      <c r="A5" s="93"/>
      <c r="B5" s="76"/>
      <c r="C5" s="90" t="s">
        <v>578</v>
      </c>
      <c r="D5" s="79" t="s">
        <v>198</v>
      </c>
      <c r="E5" s="13">
        <v>44416</v>
      </c>
      <c r="F5" s="77" t="s">
        <v>83</v>
      </c>
      <c r="G5" s="13">
        <v>44419</v>
      </c>
      <c r="H5" s="78" t="s">
        <v>84</v>
      </c>
      <c r="I5" s="15">
        <v>92</v>
      </c>
      <c r="J5" s="15">
        <v>61</v>
      </c>
      <c r="K5" s="15">
        <v>38</v>
      </c>
      <c r="L5" s="15">
        <v>9</v>
      </c>
      <c r="M5" s="84">
        <v>53.314</v>
      </c>
      <c r="N5" s="73">
        <v>54</v>
      </c>
      <c r="O5" s="64">
        <v>3000</v>
      </c>
      <c r="P5" s="65">
        <f>Table2245236891011121314151617181920212224234567[[#This Row],[PEMBULATAN]]*O5</f>
        <v>162000</v>
      </c>
    </row>
    <row r="6" spans="1:16" ht="39" customHeight="1" x14ac:dyDescent="0.2">
      <c r="A6" s="93"/>
      <c r="B6" s="76"/>
      <c r="C6" s="90" t="s">
        <v>579</v>
      </c>
      <c r="D6" s="79" t="s">
        <v>198</v>
      </c>
      <c r="E6" s="13">
        <v>44416</v>
      </c>
      <c r="F6" s="77" t="s">
        <v>83</v>
      </c>
      <c r="G6" s="13">
        <v>44419</v>
      </c>
      <c r="H6" s="78" t="s">
        <v>84</v>
      </c>
      <c r="I6" s="15">
        <v>100</v>
      </c>
      <c r="J6" s="15">
        <v>51</v>
      </c>
      <c r="K6" s="15">
        <v>30</v>
      </c>
      <c r="L6" s="15">
        <v>7</v>
      </c>
      <c r="M6" s="84">
        <v>38.25</v>
      </c>
      <c r="N6" s="73">
        <v>38</v>
      </c>
      <c r="O6" s="64">
        <v>3000</v>
      </c>
      <c r="P6" s="65">
        <f>Table2245236891011121314151617181920212224234567[[#This Row],[PEMBULATAN]]*O6</f>
        <v>114000</v>
      </c>
    </row>
    <row r="7" spans="1:16" ht="39" customHeight="1" x14ac:dyDescent="0.2">
      <c r="A7" s="93"/>
      <c r="B7" s="76"/>
      <c r="C7" s="90" t="s">
        <v>580</v>
      </c>
      <c r="D7" s="79" t="s">
        <v>198</v>
      </c>
      <c r="E7" s="13">
        <v>44416</v>
      </c>
      <c r="F7" s="77" t="s">
        <v>83</v>
      </c>
      <c r="G7" s="13">
        <v>44419</v>
      </c>
      <c r="H7" s="78" t="s">
        <v>84</v>
      </c>
      <c r="I7" s="15">
        <v>94</v>
      </c>
      <c r="J7" s="15">
        <v>52</v>
      </c>
      <c r="K7" s="15">
        <v>33</v>
      </c>
      <c r="L7" s="15">
        <v>23</v>
      </c>
      <c r="M7" s="84">
        <v>40.326000000000001</v>
      </c>
      <c r="N7" s="73">
        <v>41</v>
      </c>
      <c r="O7" s="64">
        <v>3000</v>
      </c>
      <c r="P7" s="65">
        <f>Table2245236891011121314151617181920212224234567[[#This Row],[PEMBULATAN]]*O7</f>
        <v>123000</v>
      </c>
    </row>
    <row r="8" spans="1:16" ht="39" customHeight="1" x14ac:dyDescent="0.2">
      <c r="A8" s="93"/>
      <c r="B8" s="76"/>
      <c r="C8" s="90" t="s">
        <v>581</v>
      </c>
      <c r="D8" s="79" t="s">
        <v>198</v>
      </c>
      <c r="E8" s="13">
        <v>44416</v>
      </c>
      <c r="F8" s="77" t="s">
        <v>83</v>
      </c>
      <c r="G8" s="13">
        <v>44419</v>
      </c>
      <c r="H8" s="78" t="s">
        <v>84</v>
      </c>
      <c r="I8" s="15">
        <v>85</v>
      </c>
      <c r="J8" s="15">
        <v>52</v>
      </c>
      <c r="K8" s="15">
        <v>33</v>
      </c>
      <c r="L8" s="15">
        <v>14</v>
      </c>
      <c r="M8" s="84">
        <v>36.465000000000003</v>
      </c>
      <c r="N8" s="73">
        <v>37</v>
      </c>
      <c r="O8" s="64">
        <v>3000</v>
      </c>
      <c r="P8" s="65">
        <f>Table2245236891011121314151617181920212224234567[[#This Row],[PEMBULATAN]]*O8</f>
        <v>111000</v>
      </c>
    </row>
    <row r="9" spans="1:16" ht="39" customHeight="1" x14ac:dyDescent="0.2">
      <c r="A9" s="93"/>
      <c r="B9" s="76"/>
      <c r="C9" s="90" t="s">
        <v>582</v>
      </c>
      <c r="D9" s="79" t="s">
        <v>198</v>
      </c>
      <c r="E9" s="13">
        <v>44416</v>
      </c>
      <c r="F9" s="77" t="s">
        <v>83</v>
      </c>
      <c r="G9" s="13">
        <v>44419</v>
      </c>
      <c r="H9" s="78" t="s">
        <v>84</v>
      </c>
      <c r="I9" s="15">
        <v>72</v>
      </c>
      <c r="J9" s="15">
        <v>55</v>
      </c>
      <c r="K9" s="15">
        <v>28</v>
      </c>
      <c r="L9" s="15">
        <v>10</v>
      </c>
      <c r="M9" s="84">
        <v>27.72</v>
      </c>
      <c r="N9" s="73">
        <v>28</v>
      </c>
      <c r="O9" s="64">
        <v>3000</v>
      </c>
      <c r="P9" s="65">
        <f>Table2245236891011121314151617181920212224234567[[#This Row],[PEMBULATAN]]*O9</f>
        <v>84000</v>
      </c>
    </row>
    <row r="10" spans="1:16" ht="39" customHeight="1" x14ac:dyDescent="0.2">
      <c r="A10" s="93"/>
      <c r="B10" s="76"/>
      <c r="C10" s="90" t="s">
        <v>583</v>
      </c>
      <c r="D10" s="79" t="s">
        <v>198</v>
      </c>
      <c r="E10" s="13">
        <v>44416</v>
      </c>
      <c r="F10" s="77" t="s">
        <v>83</v>
      </c>
      <c r="G10" s="13">
        <v>44419</v>
      </c>
      <c r="H10" s="78" t="s">
        <v>84</v>
      </c>
      <c r="I10" s="15">
        <v>92</v>
      </c>
      <c r="J10" s="15">
        <v>63</v>
      </c>
      <c r="K10" s="15">
        <v>20</v>
      </c>
      <c r="L10" s="15">
        <v>10</v>
      </c>
      <c r="M10" s="84">
        <v>28.98</v>
      </c>
      <c r="N10" s="73">
        <v>29</v>
      </c>
      <c r="O10" s="64">
        <v>3000</v>
      </c>
      <c r="P10" s="65">
        <f>Table2245236891011121314151617181920212224234567[[#This Row],[PEMBULATAN]]*O10</f>
        <v>87000</v>
      </c>
    </row>
    <row r="11" spans="1:16" ht="39" customHeight="1" x14ac:dyDescent="0.2">
      <c r="A11" s="93"/>
      <c r="B11" s="76"/>
      <c r="C11" s="90" t="s">
        <v>584</v>
      </c>
      <c r="D11" s="79" t="s">
        <v>198</v>
      </c>
      <c r="E11" s="13">
        <v>44416</v>
      </c>
      <c r="F11" s="77" t="s">
        <v>83</v>
      </c>
      <c r="G11" s="13">
        <v>44419</v>
      </c>
      <c r="H11" s="78" t="s">
        <v>84</v>
      </c>
      <c r="I11" s="15">
        <v>90</v>
      </c>
      <c r="J11" s="15">
        <v>60</v>
      </c>
      <c r="K11" s="15">
        <v>30</v>
      </c>
      <c r="L11" s="15">
        <v>8</v>
      </c>
      <c r="M11" s="84">
        <v>40.5</v>
      </c>
      <c r="N11" s="73">
        <v>41</v>
      </c>
      <c r="O11" s="64">
        <v>3000</v>
      </c>
      <c r="P11" s="65">
        <f>Table2245236891011121314151617181920212224234567[[#This Row],[PEMBULATAN]]*O11</f>
        <v>123000</v>
      </c>
    </row>
    <row r="12" spans="1:16" ht="39" customHeight="1" x14ac:dyDescent="0.2">
      <c r="A12" s="93"/>
      <c r="B12" s="76"/>
      <c r="C12" s="90" t="s">
        <v>585</v>
      </c>
      <c r="D12" s="79" t="s">
        <v>198</v>
      </c>
      <c r="E12" s="13">
        <v>44416</v>
      </c>
      <c r="F12" s="77" t="s">
        <v>83</v>
      </c>
      <c r="G12" s="13">
        <v>44419</v>
      </c>
      <c r="H12" s="78" t="s">
        <v>84</v>
      </c>
      <c r="I12" s="15">
        <v>98</v>
      </c>
      <c r="J12" s="15">
        <v>63</v>
      </c>
      <c r="K12" s="15">
        <v>23</v>
      </c>
      <c r="L12" s="15">
        <v>10</v>
      </c>
      <c r="M12" s="84">
        <v>35.500500000000002</v>
      </c>
      <c r="N12" s="73">
        <v>36</v>
      </c>
      <c r="O12" s="64">
        <v>3000</v>
      </c>
      <c r="P12" s="65">
        <f>Table2245236891011121314151617181920212224234567[[#This Row],[PEMBULATAN]]*O12</f>
        <v>108000</v>
      </c>
    </row>
    <row r="13" spans="1:16" ht="39" customHeight="1" x14ac:dyDescent="0.2">
      <c r="A13" s="93"/>
      <c r="B13" s="76"/>
      <c r="C13" s="90" t="s">
        <v>586</v>
      </c>
      <c r="D13" s="79" t="s">
        <v>198</v>
      </c>
      <c r="E13" s="13">
        <v>44416</v>
      </c>
      <c r="F13" s="77" t="s">
        <v>83</v>
      </c>
      <c r="G13" s="13">
        <v>44419</v>
      </c>
      <c r="H13" s="78" t="s">
        <v>84</v>
      </c>
      <c r="I13" s="15">
        <v>85</v>
      </c>
      <c r="J13" s="15">
        <v>62</v>
      </c>
      <c r="K13" s="15">
        <v>25</v>
      </c>
      <c r="L13" s="15">
        <v>16</v>
      </c>
      <c r="M13" s="84">
        <v>32.9375</v>
      </c>
      <c r="N13" s="73">
        <v>33</v>
      </c>
      <c r="O13" s="64">
        <v>3000</v>
      </c>
      <c r="P13" s="65">
        <f>Table2245236891011121314151617181920212224234567[[#This Row],[PEMBULATAN]]*O13</f>
        <v>99000</v>
      </c>
    </row>
    <row r="14" spans="1:16" ht="39" customHeight="1" x14ac:dyDescent="0.2">
      <c r="A14" s="93"/>
      <c r="B14" s="76"/>
      <c r="C14" s="90" t="s">
        <v>587</v>
      </c>
      <c r="D14" s="79" t="s">
        <v>198</v>
      </c>
      <c r="E14" s="13">
        <v>44416</v>
      </c>
      <c r="F14" s="77" t="s">
        <v>83</v>
      </c>
      <c r="G14" s="13">
        <v>44419</v>
      </c>
      <c r="H14" s="78" t="s">
        <v>84</v>
      </c>
      <c r="I14" s="15">
        <v>82</v>
      </c>
      <c r="J14" s="15">
        <v>63</v>
      </c>
      <c r="K14" s="15">
        <v>31</v>
      </c>
      <c r="L14" s="15">
        <v>16</v>
      </c>
      <c r="M14" s="84">
        <v>40.036499999999997</v>
      </c>
      <c r="N14" s="73">
        <v>40</v>
      </c>
      <c r="O14" s="64">
        <v>3000</v>
      </c>
      <c r="P14" s="65">
        <f>Table2245236891011121314151617181920212224234567[[#This Row],[PEMBULATAN]]*O14</f>
        <v>120000</v>
      </c>
    </row>
    <row r="15" spans="1:16" ht="39" customHeight="1" x14ac:dyDescent="0.2">
      <c r="A15" s="93"/>
      <c r="B15" s="76"/>
      <c r="C15" s="90" t="s">
        <v>588</v>
      </c>
      <c r="D15" s="79" t="s">
        <v>198</v>
      </c>
      <c r="E15" s="13">
        <v>44416</v>
      </c>
      <c r="F15" s="77" t="s">
        <v>83</v>
      </c>
      <c r="G15" s="13">
        <v>44419</v>
      </c>
      <c r="H15" s="78" t="s">
        <v>84</v>
      </c>
      <c r="I15" s="15">
        <v>90</v>
      </c>
      <c r="J15" s="15">
        <v>62</v>
      </c>
      <c r="K15" s="15">
        <v>20</v>
      </c>
      <c r="L15" s="15">
        <v>10</v>
      </c>
      <c r="M15" s="84">
        <v>27.9</v>
      </c>
      <c r="N15" s="73">
        <v>28</v>
      </c>
      <c r="O15" s="64">
        <v>3000</v>
      </c>
      <c r="P15" s="65">
        <f>Table2245236891011121314151617181920212224234567[[#This Row],[PEMBULATAN]]*O15</f>
        <v>84000</v>
      </c>
    </row>
    <row r="16" spans="1:16" ht="39" customHeight="1" x14ac:dyDescent="0.2">
      <c r="A16" s="93"/>
      <c r="B16" s="76"/>
      <c r="C16" s="90" t="s">
        <v>589</v>
      </c>
      <c r="D16" s="79" t="s">
        <v>198</v>
      </c>
      <c r="E16" s="13">
        <v>44416</v>
      </c>
      <c r="F16" s="77" t="s">
        <v>83</v>
      </c>
      <c r="G16" s="13">
        <v>44419</v>
      </c>
      <c r="H16" s="78" t="s">
        <v>84</v>
      </c>
      <c r="I16" s="15">
        <v>88</v>
      </c>
      <c r="J16" s="15">
        <v>63</v>
      </c>
      <c r="K16" s="15">
        <v>22</v>
      </c>
      <c r="L16" s="15">
        <v>16</v>
      </c>
      <c r="M16" s="84">
        <v>30.492000000000001</v>
      </c>
      <c r="N16" s="73">
        <v>31</v>
      </c>
      <c r="O16" s="64">
        <v>3000</v>
      </c>
      <c r="P16" s="65">
        <f>Table2245236891011121314151617181920212224234567[[#This Row],[PEMBULATAN]]*O16</f>
        <v>93000</v>
      </c>
    </row>
    <row r="17" spans="1:16" ht="39" customHeight="1" x14ac:dyDescent="0.2">
      <c r="A17" s="93"/>
      <c r="B17" s="76"/>
      <c r="C17" s="90" t="s">
        <v>590</v>
      </c>
      <c r="D17" s="79" t="s">
        <v>198</v>
      </c>
      <c r="E17" s="13">
        <v>44416</v>
      </c>
      <c r="F17" s="77" t="s">
        <v>83</v>
      </c>
      <c r="G17" s="13">
        <v>44419</v>
      </c>
      <c r="H17" s="78" t="s">
        <v>84</v>
      </c>
      <c r="I17" s="15">
        <v>94</v>
      </c>
      <c r="J17" s="15">
        <v>53</v>
      </c>
      <c r="K17" s="15">
        <v>30</v>
      </c>
      <c r="L17" s="15">
        <v>11</v>
      </c>
      <c r="M17" s="84">
        <v>37.365000000000002</v>
      </c>
      <c r="N17" s="73">
        <v>38</v>
      </c>
      <c r="O17" s="64">
        <v>3000</v>
      </c>
      <c r="P17" s="65">
        <f>Table2245236891011121314151617181920212224234567[[#This Row],[PEMBULATAN]]*O17</f>
        <v>114000</v>
      </c>
    </row>
    <row r="18" spans="1:16" ht="39" customHeight="1" x14ac:dyDescent="0.2">
      <c r="A18" s="93"/>
      <c r="B18" s="76"/>
      <c r="C18" s="90" t="s">
        <v>591</v>
      </c>
      <c r="D18" s="79" t="s">
        <v>198</v>
      </c>
      <c r="E18" s="13">
        <v>44416</v>
      </c>
      <c r="F18" s="77" t="s">
        <v>83</v>
      </c>
      <c r="G18" s="13">
        <v>44419</v>
      </c>
      <c r="H18" s="78" t="s">
        <v>84</v>
      </c>
      <c r="I18" s="15">
        <v>90</v>
      </c>
      <c r="J18" s="15">
        <v>65</v>
      </c>
      <c r="K18" s="15">
        <v>21</v>
      </c>
      <c r="L18" s="15">
        <v>14</v>
      </c>
      <c r="M18" s="84">
        <v>30.712499999999999</v>
      </c>
      <c r="N18" s="73">
        <v>31</v>
      </c>
      <c r="O18" s="64">
        <v>3000</v>
      </c>
      <c r="P18" s="65">
        <f>Table2245236891011121314151617181920212224234567[[#This Row],[PEMBULATAN]]*O18</f>
        <v>93000</v>
      </c>
    </row>
    <row r="19" spans="1:16" ht="39" customHeight="1" x14ac:dyDescent="0.2">
      <c r="A19" s="93"/>
      <c r="B19" s="76"/>
      <c r="C19" s="90" t="s">
        <v>592</v>
      </c>
      <c r="D19" s="79" t="s">
        <v>198</v>
      </c>
      <c r="E19" s="13">
        <v>44416</v>
      </c>
      <c r="F19" s="77" t="s">
        <v>83</v>
      </c>
      <c r="G19" s="13">
        <v>44419</v>
      </c>
      <c r="H19" s="78" t="s">
        <v>84</v>
      </c>
      <c r="I19" s="15">
        <v>76</v>
      </c>
      <c r="J19" s="15">
        <v>64</v>
      </c>
      <c r="K19" s="15">
        <v>25</v>
      </c>
      <c r="L19" s="15">
        <v>14</v>
      </c>
      <c r="M19" s="84">
        <v>30.4</v>
      </c>
      <c r="N19" s="73">
        <v>31</v>
      </c>
      <c r="O19" s="64">
        <v>3000</v>
      </c>
      <c r="P19" s="65">
        <f>Table2245236891011121314151617181920212224234567[[#This Row],[PEMBULATAN]]*O19</f>
        <v>93000</v>
      </c>
    </row>
    <row r="20" spans="1:16" ht="39" customHeight="1" x14ac:dyDescent="0.2">
      <c r="A20" s="93"/>
      <c r="B20" s="76"/>
      <c r="C20" s="90" t="s">
        <v>593</v>
      </c>
      <c r="D20" s="79" t="s">
        <v>198</v>
      </c>
      <c r="E20" s="13">
        <v>44416</v>
      </c>
      <c r="F20" s="77" t="s">
        <v>83</v>
      </c>
      <c r="G20" s="13">
        <v>44419</v>
      </c>
      <c r="H20" s="78" t="s">
        <v>84</v>
      </c>
      <c r="I20" s="15">
        <v>61</v>
      </c>
      <c r="J20" s="15">
        <v>71</v>
      </c>
      <c r="K20" s="15">
        <v>20</v>
      </c>
      <c r="L20" s="15">
        <v>11</v>
      </c>
      <c r="M20" s="84">
        <v>21.655000000000001</v>
      </c>
      <c r="N20" s="73">
        <v>22</v>
      </c>
      <c r="O20" s="64">
        <v>3000</v>
      </c>
      <c r="P20" s="65">
        <f>Table2245236891011121314151617181920212224234567[[#This Row],[PEMBULATAN]]*O20</f>
        <v>66000</v>
      </c>
    </row>
    <row r="21" spans="1:16" ht="39" customHeight="1" x14ac:dyDescent="0.2">
      <c r="A21" s="93"/>
      <c r="B21" s="76"/>
      <c r="C21" s="90" t="s">
        <v>594</v>
      </c>
      <c r="D21" s="79" t="s">
        <v>198</v>
      </c>
      <c r="E21" s="13">
        <v>44416</v>
      </c>
      <c r="F21" s="77" t="s">
        <v>83</v>
      </c>
      <c r="G21" s="13">
        <v>44419</v>
      </c>
      <c r="H21" s="78" t="s">
        <v>84</v>
      </c>
      <c r="I21" s="15">
        <v>83</v>
      </c>
      <c r="J21" s="15">
        <v>51</v>
      </c>
      <c r="K21" s="15">
        <v>31</v>
      </c>
      <c r="L21" s="15">
        <v>13</v>
      </c>
      <c r="M21" s="84">
        <v>32.805750000000003</v>
      </c>
      <c r="N21" s="73">
        <v>33</v>
      </c>
      <c r="O21" s="64">
        <v>3000</v>
      </c>
      <c r="P21" s="65">
        <f>Table2245236891011121314151617181920212224234567[[#This Row],[PEMBULATAN]]*O21</f>
        <v>99000</v>
      </c>
    </row>
    <row r="22" spans="1:16" ht="39" customHeight="1" x14ac:dyDescent="0.2">
      <c r="A22" s="93"/>
      <c r="B22" s="76"/>
      <c r="C22" s="90" t="s">
        <v>595</v>
      </c>
      <c r="D22" s="79" t="s">
        <v>198</v>
      </c>
      <c r="E22" s="13">
        <v>44416</v>
      </c>
      <c r="F22" s="77" t="s">
        <v>83</v>
      </c>
      <c r="G22" s="13">
        <v>44419</v>
      </c>
      <c r="H22" s="78" t="s">
        <v>84</v>
      </c>
      <c r="I22" s="15">
        <v>101</v>
      </c>
      <c r="J22" s="15">
        <v>61</v>
      </c>
      <c r="K22" s="15">
        <v>32</v>
      </c>
      <c r="L22" s="15">
        <v>17</v>
      </c>
      <c r="M22" s="84">
        <v>49.287999999999997</v>
      </c>
      <c r="N22" s="73">
        <v>49</v>
      </c>
      <c r="O22" s="64">
        <v>3000</v>
      </c>
      <c r="P22" s="65">
        <f>Table2245236891011121314151617181920212224234567[[#This Row],[PEMBULATAN]]*O22</f>
        <v>147000</v>
      </c>
    </row>
    <row r="23" spans="1:16" ht="39" customHeight="1" x14ac:dyDescent="0.2">
      <c r="A23" s="93"/>
      <c r="B23" s="76"/>
      <c r="C23" s="90" t="s">
        <v>596</v>
      </c>
      <c r="D23" s="79" t="s">
        <v>198</v>
      </c>
      <c r="E23" s="13">
        <v>44416</v>
      </c>
      <c r="F23" s="77" t="s">
        <v>83</v>
      </c>
      <c r="G23" s="13">
        <v>44419</v>
      </c>
      <c r="H23" s="78" t="s">
        <v>84</v>
      </c>
      <c r="I23" s="15">
        <v>82</v>
      </c>
      <c r="J23" s="15">
        <v>54</v>
      </c>
      <c r="K23" s="15">
        <v>31</v>
      </c>
      <c r="L23" s="15">
        <v>9</v>
      </c>
      <c r="M23" s="84">
        <v>34.317</v>
      </c>
      <c r="N23" s="73">
        <v>35</v>
      </c>
      <c r="O23" s="64">
        <v>3000</v>
      </c>
      <c r="P23" s="65">
        <f>Table2245236891011121314151617181920212224234567[[#This Row],[PEMBULATAN]]*O23</f>
        <v>105000</v>
      </c>
    </row>
    <row r="24" spans="1:16" ht="39" customHeight="1" x14ac:dyDescent="0.2">
      <c r="A24" s="93"/>
      <c r="B24" s="76"/>
      <c r="C24" s="90" t="s">
        <v>597</v>
      </c>
      <c r="D24" s="79" t="s">
        <v>198</v>
      </c>
      <c r="E24" s="13">
        <v>44416</v>
      </c>
      <c r="F24" s="77" t="s">
        <v>83</v>
      </c>
      <c r="G24" s="13">
        <v>44419</v>
      </c>
      <c r="H24" s="78" t="s">
        <v>84</v>
      </c>
      <c r="I24" s="15">
        <v>95</v>
      </c>
      <c r="J24" s="15">
        <v>52</v>
      </c>
      <c r="K24" s="15">
        <v>40</v>
      </c>
      <c r="L24" s="15">
        <v>19</v>
      </c>
      <c r="M24" s="84">
        <v>49.4</v>
      </c>
      <c r="N24" s="73">
        <v>50</v>
      </c>
      <c r="O24" s="64">
        <v>3000</v>
      </c>
      <c r="P24" s="65">
        <f>Table2245236891011121314151617181920212224234567[[#This Row],[PEMBULATAN]]*O24</f>
        <v>150000</v>
      </c>
    </row>
    <row r="25" spans="1:16" ht="39" customHeight="1" x14ac:dyDescent="0.2">
      <c r="A25" s="93"/>
      <c r="B25" s="76"/>
      <c r="C25" s="90" t="s">
        <v>598</v>
      </c>
      <c r="D25" s="79" t="s">
        <v>198</v>
      </c>
      <c r="E25" s="13">
        <v>44416</v>
      </c>
      <c r="F25" s="77" t="s">
        <v>83</v>
      </c>
      <c r="G25" s="13">
        <v>44419</v>
      </c>
      <c r="H25" s="78" t="s">
        <v>84</v>
      </c>
      <c r="I25" s="15">
        <v>96</v>
      </c>
      <c r="J25" s="15">
        <v>55</v>
      </c>
      <c r="K25" s="15">
        <v>34</v>
      </c>
      <c r="L25" s="15">
        <v>21</v>
      </c>
      <c r="M25" s="84">
        <v>44.88</v>
      </c>
      <c r="N25" s="73">
        <v>45</v>
      </c>
      <c r="O25" s="64">
        <v>3000</v>
      </c>
      <c r="P25" s="65">
        <f>Table2245236891011121314151617181920212224234567[[#This Row],[PEMBULATAN]]*O25</f>
        <v>135000</v>
      </c>
    </row>
    <row r="26" spans="1:16" ht="39" customHeight="1" x14ac:dyDescent="0.2">
      <c r="A26" s="93"/>
      <c r="B26" s="76"/>
      <c r="C26" s="90" t="s">
        <v>599</v>
      </c>
      <c r="D26" s="79" t="s">
        <v>198</v>
      </c>
      <c r="E26" s="13">
        <v>44416</v>
      </c>
      <c r="F26" s="77" t="s">
        <v>83</v>
      </c>
      <c r="G26" s="13">
        <v>44419</v>
      </c>
      <c r="H26" s="78" t="s">
        <v>84</v>
      </c>
      <c r="I26" s="15">
        <v>82</v>
      </c>
      <c r="J26" s="15">
        <v>53</v>
      </c>
      <c r="K26" s="15">
        <v>30</v>
      </c>
      <c r="L26" s="15">
        <v>7</v>
      </c>
      <c r="M26" s="84">
        <v>32.594999999999999</v>
      </c>
      <c r="N26" s="73">
        <v>33</v>
      </c>
      <c r="O26" s="64">
        <v>3000</v>
      </c>
      <c r="P26" s="65">
        <f>Table2245236891011121314151617181920212224234567[[#This Row],[PEMBULATAN]]*O26</f>
        <v>99000</v>
      </c>
    </row>
    <row r="27" spans="1:16" ht="39" customHeight="1" x14ac:dyDescent="0.2">
      <c r="A27" s="93"/>
      <c r="B27" s="76"/>
      <c r="C27" s="90" t="s">
        <v>600</v>
      </c>
      <c r="D27" s="79" t="s">
        <v>198</v>
      </c>
      <c r="E27" s="13">
        <v>44416</v>
      </c>
      <c r="F27" s="77" t="s">
        <v>83</v>
      </c>
      <c r="G27" s="13">
        <v>44419</v>
      </c>
      <c r="H27" s="78" t="s">
        <v>84</v>
      </c>
      <c r="I27" s="15">
        <v>74</v>
      </c>
      <c r="J27" s="15">
        <v>51</v>
      </c>
      <c r="K27" s="15">
        <v>30</v>
      </c>
      <c r="L27" s="15">
        <v>5</v>
      </c>
      <c r="M27" s="84">
        <v>28.305</v>
      </c>
      <c r="N27" s="73">
        <v>29</v>
      </c>
      <c r="O27" s="64">
        <v>3000</v>
      </c>
      <c r="P27" s="65">
        <f>Table2245236891011121314151617181920212224234567[[#This Row],[PEMBULATAN]]*O27</f>
        <v>87000</v>
      </c>
    </row>
    <row r="28" spans="1:16" ht="39" customHeight="1" x14ac:dyDescent="0.2">
      <c r="A28" s="93"/>
      <c r="B28" s="76"/>
      <c r="C28" s="90" t="s">
        <v>601</v>
      </c>
      <c r="D28" s="79" t="s">
        <v>198</v>
      </c>
      <c r="E28" s="13">
        <v>44416</v>
      </c>
      <c r="F28" s="77" t="s">
        <v>83</v>
      </c>
      <c r="G28" s="13">
        <v>44419</v>
      </c>
      <c r="H28" s="78" t="s">
        <v>84</v>
      </c>
      <c r="I28" s="15">
        <v>60</v>
      </c>
      <c r="J28" s="15">
        <v>44</v>
      </c>
      <c r="K28" s="15">
        <v>20</v>
      </c>
      <c r="L28" s="15">
        <v>3</v>
      </c>
      <c r="M28" s="84">
        <v>13.2</v>
      </c>
      <c r="N28" s="73">
        <v>13</v>
      </c>
      <c r="O28" s="64">
        <v>3000</v>
      </c>
      <c r="P28" s="65">
        <f>Table2245236891011121314151617181920212224234567[[#This Row],[PEMBULATAN]]*O28</f>
        <v>39000</v>
      </c>
    </row>
    <row r="29" spans="1:16" ht="39" customHeight="1" x14ac:dyDescent="0.2">
      <c r="A29" s="93"/>
      <c r="B29" s="76"/>
      <c r="C29" s="90" t="s">
        <v>602</v>
      </c>
      <c r="D29" s="79" t="s">
        <v>198</v>
      </c>
      <c r="E29" s="13">
        <v>44416</v>
      </c>
      <c r="F29" s="77" t="s">
        <v>83</v>
      </c>
      <c r="G29" s="13">
        <v>44419</v>
      </c>
      <c r="H29" s="78" t="s">
        <v>84</v>
      </c>
      <c r="I29" s="15">
        <v>80</v>
      </c>
      <c r="J29" s="15">
        <v>63</v>
      </c>
      <c r="K29" s="15">
        <v>23</v>
      </c>
      <c r="L29" s="15">
        <v>9</v>
      </c>
      <c r="M29" s="84">
        <v>28.98</v>
      </c>
      <c r="N29" s="73">
        <v>29</v>
      </c>
      <c r="O29" s="64">
        <v>3000</v>
      </c>
      <c r="P29" s="65">
        <f>Table2245236891011121314151617181920212224234567[[#This Row],[PEMBULATAN]]*O29</f>
        <v>87000</v>
      </c>
    </row>
    <row r="30" spans="1:16" ht="39" customHeight="1" x14ac:dyDescent="0.2">
      <c r="A30" s="93"/>
      <c r="B30" s="76"/>
      <c r="C30" s="90" t="s">
        <v>603</v>
      </c>
      <c r="D30" s="79" t="s">
        <v>198</v>
      </c>
      <c r="E30" s="13">
        <v>44416</v>
      </c>
      <c r="F30" s="77" t="s">
        <v>83</v>
      </c>
      <c r="G30" s="13">
        <v>44419</v>
      </c>
      <c r="H30" s="78" t="s">
        <v>84</v>
      </c>
      <c r="I30" s="15">
        <v>71</v>
      </c>
      <c r="J30" s="15">
        <v>60</v>
      </c>
      <c r="K30" s="15">
        <v>11</v>
      </c>
      <c r="L30" s="15">
        <v>8</v>
      </c>
      <c r="M30" s="84">
        <v>11.715</v>
      </c>
      <c r="N30" s="73">
        <v>12</v>
      </c>
      <c r="O30" s="64">
        <v>3000</v>
      </c>
      <c r="P30" s="65">
        <f>Table2245236891011121314151617181920212224234567[[#This Row],[PEMBULATAN]]*O30</f>
        <v>36000</v>
      </c>
    </row>
    <row r="31" spans="1:16" ht="39" customHeight="1" x14ac:dyDescent="0.2">
      <c r="A31" s="93"/>
      <c r="B31" s="76"/>
      <c r="C31" s="90" t="s">
        <v>604</v>
      </c>
      <c r="D31" s="79" t="s">
        <v>198</v>
      </c>
      <c r="E31" s="13">
        <v>44416</v>
      </c>
      <c r="F31" s="77" t="s">
        <v>83</v>
      </c>
      <c r="G31" s="13">
        <v>44419</v>
      </c>
      <c r="H31" s="78" t="s">
        <v>84</v>
      </c>
      <c r="I31" s="15">
        <v>84</v>
      </c>
      <c r="J31" s="15">
        <v>54</v>
      </c>
      <c r="K31" s="15">
        <v>30</v>
      </c>
      <c r="L31" s="15">
        <v>11</v>
      </c>
      <c r="M31" s="84">
        <v>34.020000000000003</v>
      </c>
      <c r="N31" s="73">
        <v>34</v>
      </c>
      <c r="O31" s="64">
        <v>3000</v>
      </c>
      <c r="P31" s="65">
        <f>Table2245236891011121314151617181920212224234567[[#This Row],[PEMBULATAN]]*O31</f>
        <v>102000</v>
      </c>
    </row>
    <row r="32" spans="1:16" ht="39" customHeight="1" x14ac:dyDescent="0.2">
      <c r="A32" s="93"/>
      <c r="B32" s="76"/>
      <c r="C32" s="90" t="s">
        <v>605</v>
      </c>
      <c r="D32" s="79" t="s">
        <v>198</v>
      </c>
      <c r="E32" s="13">
        <v>44416</v>
      </c>
      <c r="F32" s="77" t="s">
        <v>83</v>
      </c>
      <c r="G32" s="13">
        <v>44419</v>
      </c>
      <c r="H32" s="78" t="s">
        <v>84</v>
      </c>
      <c r="I32" s="15">
        <v>100</v>
      </c>
      <c r="J32" s="15">
        <v>60</v>
      </c>
      <c r="K32" s="15">
        <v>31</v>
      </c>
      <c r="L32" s="15">
        <v>23</v>
      </c>
      <c r="M32" s="84">
        <v>46.5</v>
      </c>
      <c r="N32" s="73">
        <v>47</v>
      </c>
      <c r="O32" s="64">
        <v>3000</v>
      </c>
      <c r="P32" s="65">
        <f>Table2245236891011121314151617181920212224234567[[#This Row],[PEMBULATAN]]*O32</f>
        <v>141000</v>
      </c>
    </row>
    <row r="33" spans="1:16" ht="39" customHeight="1" x14ac:dyDescent="0.2">
      <c r="A33" s="93"/>
      <c r="B33" s="76"/>
      <c r="C33" s="90" t="s">
        <v>606</v>
      </c>
      <c r="D33" s="79" t="s">
        <v>198</v>
      </c>
      <c r="E33" s="13">
        <v>44416</v>
      </c>
      <c r="F33" s="77" t="s">
        <v>83</v>
      </c>
      <c r="G33" s="13">
        <v>44419</v>
      </c>
      <c r="H33" s="78" t="s">
        <v>84</v>
      </c>
      <c r="I33" s="15">
        <v>81</v>
      </c>
      <c r="J33" s="15">
        <v>61</v>
      </c>
      <c r="K33" s="15">
        <v>23</v>
      </c>
      <c r="L33" s="15">
        <v>9</v>
      </c>
      <c r="M33" s="84">
        <v>28.41075</v>
      </c>
      <c r="N33" s="73">
        <v>29</v>
      </c>
      <c r="O33" s="64">
        <v>3000</v>
      </c>
      <c r="P33" s="65">
        <f>Table2245236891011121314151617181920212224234567[[#This Row],[PEMBULATAN]]*O33</f>
        <v>87000</v>
      </c>
    </row>
    <row r="34" spans="1:16" ht="39" customHeight="1" x14ac:dyDescent="0.2">
      <c r="A34" s="93"/>
      <c r="B34" s="76"/>
      <c r="C34" s="90" t="s">
        <v>607</v>
      </c>
      <c r="D34" s="79" t="s">
        <v>198</v>
      </c>
      <c r="E34" s="13">
        <v>44416</v>
      </c>
      <c r="F34" s="77" t="s">
        <v>83</v>
      </c>
      <c r="G34" s="13">
        <v>44419</v>
      </c>
      <c r="H34" s="78" t="s">
        <v>84</v>
      </c>
      <c r="I34" s="15">
        <v>81</v>
      </c>
      <c r="J34" s="15">
        <v>53</v>
      </c>
      <c r="K34" s="15">
        <v>31</v>
      </c>
      <c r="L34" s="15">
        <v>23</v>
      </c>
      <c r="M34" s="84">
        <v>33.27075</v>
      </c>
      <c r="N34" s="73">
        <v>33</v>
      </c>
      <c r="O34" s="64">
        <v>3000</v>
      </c>
      <c r="P34" s="65">
        <f>Table2245236891011121314151617181920212224234567[[#This Row],[PEMBULATAN]]*O34</f>
        <v>99000</v>
      </c>
    </row>
    <row r="35" spans="1:16" ht="39" customHeight="1" x14ac:dyDescent="0.2">
      <c r="A35" s="93"/>
      <c r="B35" s="76"/>
      <c r="C35" s="90" t="s">
        <v>608</v>
      </c>
      <c r="D35" s="79" t="s">
        <v>198</v>
      </c>
      <c r="E35" s="13">
        <v>44416</v>
      </c>
      <c r="F35" s="77" t="s">
        <v>83</v>
      </c>
      <c r="G35" s="13">
        <v>44419</v>
      </c>
      <c r="H35" s="78" t="s">
        <v>84</v>
      </c>
      <c r="I35" s="15">
        <v>90</v>
      </c>
      <c r="J35" s="15">
        <v>61</v>
      </c>
      <c r="K35" s="15">
        <v>25</v>
      </c>
      <c r="L35" s="15">
        <v>13</v>
      </c>
      <c r="M35" s="84">
        <v>34.3125</v>
      </c>
      <c r="N35" s="73">
        <v>35</v>
      </c>
      <c r="O35" s="64">
        <v>3000</v>
      </c>
      <c r="P35" s="65">
        <f>Table2245236891011121314151617181920212224234567[[#This Row],[PEMBULATAN]]*O35</f>
        <v>105000</v>
      </c>
    </row>
    <row r="36" spans="1:16" ht="39" customHeight="1" x14ac:dyDescent="0.2">
      <c r="A36" s="93"/>
      <c r="B36" s="76"/>
      <c r="C36" s="90" t="s">
        <v>609</v>
      </c>
      <c r="D36" s="79" t="s">
        <v>198</v>
      </c>
      <c r="E36" s="13">
        <v>44416</v>
      </c>
      <c r="F36" s="77" t="s">
        <v>83</v>
      </c>
      <c r="G36" s="13">
        <v>44419</v>
      </c>
      <c r="H36" s="78" t="s">
        <v>84</v>
      </c>
      <c r="I36" s="15">
        <v>90</v>
      </c>
      <c r="J36" s="15">
        <v>63</v>
      </c>
      <c r="K36" s="15">
        <v>33</v>
      </c>
      <c r="L36" s="15">
        <v>27</v>
      </c>
      <c r="M36" s="84">
        <v>46.777500000000003</v>
      </c>
      <c r="N36" s="73">
        <v>47</v>
      </c>
      <c r="O36" s="64">
        <v>3000</v>
      </c>
      <c r="P36" s="65">
        <f>Table2245236891011121314151617181920212224234567[[#This Row],[PEMBULATAN]]*O36</f>
        <v>141000</v>
      </c>
    </row>
    <row r="37" spans="1:16" ht="39" customHeight="1" x14ac:dyDescent="0.2">
      <c r="A37" s="93"/>
      <c r="B37" s="76"/>
      <c r="C37" s="90" t="s">
        <v>610</v>
      </c>
      <c r="D37" s="79" t="s">
        <v>198</v>
      </c>
      <c r="E37" s="13">
        <v>44416</v>
      </c>
      <c r="F37" s="77" t="s">
        <v>83</v>
      </c>
      <c r="G37" s="13">
        <v>44419</v>
      </c>
      <c r="H37" s="78" t="s">
        <v>84</v>
      </c>
      <c r="I37" s="15">
        <v>75</v>
      </c>
      <c r="J37" s="15">
        <v>60</v>
      </c>
      <c r="K37" s="15">
        <v>33</v>
      </c>
      <c r="L37" s="15">
        <v>13</v>
      </c>
      <c r="M37" s="84">
        <v>37.125</v>
      </c>
      <c r="N37" s="73">
        <v>37</v>
      </c>
      <c r="O37" s="64">
        <v>3000</v>
      </c>
      <c r="P37" s="65">
        <f>Table2245236891011121314151617181920212224234567[[#This Row],[PEMBULATAN]]*O37</f>
        <v>111000</v>
      </c>
    </row>
    <row r="38" spans="1:16" ht="39" customHeight="1" x14ac:dyDescent="0.2">
      <c r="A38" s="93"/>
      <c r="B38" s="76"/>
      <c r="C38" s="90" t="s">
        <v>611</v>
      </c>
      <c r="D38" s="79" t="s">
        <v>198</v>
      </c>
      <c r="E38" s="13">
        <v>44416</v>
      </c>
      <c r="F38" s="77" t="s">
        <v>83</v>
      </c>
      <c r="G38" s="13">
        <v>44419</v>
      </c>
      <c r="H38" s="78" t="s">
        <v>84</v>
      </c>
      <c r="I38" s="15">
        <v>94</v>
      </c>
      <c r="J38" s="15">
        <v>43</v>
      </c>
      <c r="K38" s="15">
        <v>30</v>
      </c>
      <c r="L38" s="15">
        <v>9</v>
      </c>
      <c r="M38" s="84">
        <v>30.315000000000001</v>
      </c>
      <c r="N38" s="73">
        <v>31</v>
      </c>
      <c r="O38" s="64">
        <v>3000</v>
      </c>
      <c r="P38" s="65">
        <f>Table2245236891011121314151617181920212224234567[[#This Row],[PEMBULATAN]]*O38</f>
        <v>93000</v>
      </c>
    </row>
    <row r="39" spans="1:16" ht="39" customHeight="1" x14ac:dyDescent="0.2">
      <c r="A39" s="93"/>
      <c r="B39" s="76"/>
      <c r="C39" s="90" t="s">
        <v>612</v>
      </c>
      <c r="D39" s="79" t="s">
        <v>198</v>
      </c>
      <c r="E39" s="13">
        <v>44416</v>
      </c>
      <c r="F39" s="77" t="s">
        <v>83</v>
      </c>
      <c r="G39" s="13">
        <v>44419</v>
      </c>
      <c r="H39" s="78" t="s">
        <v>84</v>
      </c>
      <c r="I39" s="15">
        <v>83</v>
      </c>
      <c r="J39" s="15">
        <v>50</v>
      </c>
      <c r="K39" s="15">
        <v>31</v>
      </c>
      <c r="L39" s="15">
        <v>5</v>
      </c>
      <c r="M39" s="84">
        <v>32.162500000000001</v>
      </c>
      <c r="N39" s="73">
        <v>32</v>
      </c>
      <c r="O39" s="64">
        <v>3000</v>
      </c>
      <c r="P39" s="65">
        <f>Table2245236891011121314151617181920212224234567[[#This Row],[PEMBULATAN]]*O39</f>
        <v>96000</v>
      </c>
    </row>
    <row r="40" spans="1:16" ht="39" customHeight="1" x14ac:dyDescent="0.2">
      <c r="A40" s="93"/>
      <c r="B40" s="76"/>
      <c r="C40" s="90" t="s">
        <v>613</v>
      </c>
      <c r="D40" s="79" t="s">
        <v>198</v>
      </c>
      <c r="E40" s="13">
        <v>44416</v>
      </c>
      <c r="F40" s="77" t="s">
        <v>83</v>
      </c>
      <c r="G40" s="13">
        <v>44419</v>
      </c>
      <c r="H40" s="78" t="s">
        <v>84</v>
      </c>
      <c r="I40" s="15">
        <v>91</v>
      </c>
      <c r="J40" s="15">
        <v>53</v>
      </c>
      <c r="K40" s="15">
        <v>30</v>
      </c>
      <c r="L40" s="15">
        <v>14</v>
      </c>
      <c r="M40" s="84">
        <v>36.172499999999999</v>
      </c>
      <c r="N40" s="73">
        <v>36</v>
      </c>
      <c r="O40" s="64">
        <v>3000</v>
      </c>
      <c r="P40" s="65">
        <f>Table2245236891011121314151617181920212224234567[[#This Row],[PEMBULATAN]]*O40</f>
        <v>108000</v>
      </c>
    </row>
    <row r="41" spans="1:16" ht="39" customHeight="1" x14ac:dyDescent="0.2">
      <c r="A41" s="93"/>
      <c r="B41" s="76"/>
      <c r="C41" s="90" t="s">
        <v>614</v>
      </c>
      <c r="D41" s="79" t="s">
        <v>198</v>
      </c>
      <c r="E41" s="13">
        <v>44416</v>
      </c>
      <c r="F41" s="77" t="s">
        <v>83</v>
      </c>
      <c r="G41" s="13">
        <v>44419</v>
      </c>
      <c r="H41" s="78" t="s">
        <v>84</v>
      </c>
      <c r="I41" s="15">
        <v>81</v>
      </c>
      <c r="J41" s="15">
        <v>57</v>
      </c>
      <c r="K41" s="15">
        <v>30</v>
      </c>
      <c r="L41" s="15">
        <v>11</v>
      </c>
      <c r="M41" s="84">
        <v>34.627499999999998</v>
      </c>
      <c r="N41" s="73">
        <v>35</v>
      </c>
      <c r="O41" s="64">
        <v>3000</v>
      </c>
      <c r="P41" s="65">
        <f>Table2245236891011121314151617181920212224234567[[#This Row],[PEMBULATAN]]*O41</f>
        <v>105000</v>
      </c>
    </row>
    <row r="42" spans="1:16" ht="39" customHeight="1" x14ac:dyDescent="0.2">
      <c r="A42" s="93"/>
      <c r="B42" s="76"/>
      <c r="C42" s="90" t="s">
        <v>615</v>
      </c>
      <c r="D42" s="79" t="s">
        <v>198</v>
      </c>
      <c r="E42" s="13">
        <v>44416</v>
      </c>
      <c r="F42" s="77" t="s">
        <v>83</v>
      </c>
      <c r="G42" s="13">
        <v>44419</v>
      </c>
      <c r="H42" s="78" t="s">
        <v>84</v>
      </c>
      <c r="I42" s="15">
        <v>80</v>
      </c>
      <c r="J42" s="15">
        <v>60</v>
      </c>
      <c r="K42" s="15">
        <v>31</v>
      </c>
      <c r="L42" s="15">
        <v>14</v>
      </c>
      <c r="M42" s="84">
        <v>37.200000000000003</v>
      </c>
      <c r="N42" s="73">
        <v>37</v>
      </c>
      <c r="O42" s="64">
        <v>3000</v>
      </c>
      <c r="P42" s="65">
        <f>Table2245236891011121314151617181920212224234567[[#This Row],[PEMBULATAN]]*O42</f>
        <v>111000</v>
      </c>
    </row>
    <row r="43" spans="1:16" ht="39" customHeight="1" x14ac:dyDescent="0.2">
      <c r="A43" s="93"/>
      <c r="B43" s="76"/>
      <c r="C43" s="90" t="s">
        <v>616</v>
      </c>
      <c r="D43" s="79" t="s">
        <v>198</v>
      </c>
      <c r="E43" s="13">
        <v>44416</v>
      </c>
      <c r="F43" s="77" t="s">
        <v>83</v>
      </c>
      <c r="G43" s="13">
        <v>44419</v>
      </c>
      <c r="H43" s="78" t="s">
        <v>84</v>
      </c>
      <c r="I43" s="15">
        <v>61</v>
      </c>
      <c r="J43" s="15">
        <v>60</v>
      </c>
      <c r="K43" s="15">
        <v>20</v>
      </c>
      <c r="L43" s="15">
        <v>9</v>
      </c>
      <c r="M43" s="84">
        <v>18.3</v>
      </c>
      <c r="N43" s="73">
        <v>19</v>
      </c>
      <c r="O43" s="64">
        <v>3000</v>
      </c>
      <c r="P43" s="65">
        <f>Table2245236891011121314151617181920212224234567[[#This Row],[PEMBULATAN]]*O43</f>
        <v>57000</v>
      </c>
    </row>
    <row r="44" spans="1:16" ht="39" customHeight="1" x14ac:dyDescent="0.2">
      <c r="A44" s="93"/>
      <c r="B44" s="76"/>
      <c r="C44" s="90" t="s">
        <v>617</v>
      </c>
      <c r="D44" s="79" t="s">
        <v>198</v>
      </c>
      <c r="E44" s="13">
        <v>44416</v>
      </c>
      <c r="F44" s="77" t="s">
        <v>83</v>
      </c>
      <c r="G44" s="13">
        <v>44419</v>
      </c>
      <c r="H44" s="78" t="s">
        <v>84</v>
      </c>
      <c r="I44" s="15">
        <v>90</v>
      </c>
      <c r="J44" s="15">
        <v>51</v>
      </c>
      <c r="K44" s="15">
        <v>21</v>
      </c>
      <c r="L44" s="15">
        <v>13</v>
      </c>
      <c r="M44" s="84">
        <v>24.0975</v>
      </c>
      <c r="N44" s="73">
        <v>24</v>
      </c>
      <c r="O44" s="64">
        <v>3000</v>
      </c>
      <c r="P44" s="65">
        <f>Table2245236891011121314151617181920212224234567[[#This Row],[PEMBULATAN]]*O44</f>
        <v>72000</v>
      </c>
    </row>
    <row r="45" spans="1:16" ht="39" customHeight="1" x14ac:dyDescent="0.2">
      <c r="A45" s="93"/>
      <c r="B45" s="76"/>
      <c r="C45" s="90" t="s">
        <v>618</v>
      </c>
      <c r="D45" s="79" t="s">
        <v>198</v>
      </c>
      <c r="E45" s="13">
        <v>44416</v>
      </c>
      <c r="F45" s="77" t="s">
        <v>83</v>
      </c>
      <c r="G45" s="13">
        <v>44419</v>
      </c>
      <c r="H45" s="78" t="s">
        <v>84</v>
      </c>
      <c r="I45" s="15">
        <v>81</v>
      </c>
      <c r="J45" s="15">
        <v>51</v>
      </c>
      <c r="K45" s="15">
        <v>13</v>
      </c>
      <c r="L45" s="15">
        <v>6</v>
      </c>
      <c r="M45" s="84">
        <v>13.425750000000001</v>
      </c>
      <c r="N45" s="73">
        <v>14</v>
      </c>
      <c r="O45" s="64">
        <v>3000</v>
      </c>
      <c r="P45" s="65">
        <f>Table2245236891011121314151617181920212224234567[[#This Row],[PEMBULATAN]]*O45</f>
        <v>42000</v>
      </c>
    </row>
    <row r="46" spans="1:16" ht="39" customHeight="1" x14ac:dyDescent="0.2">
      <c r="A46" s="93"/>
      <c r="B46" s="76"/>
      <c r="C46" s="90" t="s">
        <v>619</v>
      </c>
      <c r="D46" s="79" t="s">
        <v>198</v>
      </c>
      <c r="E46" s="13">
        <v>44416</v>
      </c>
      <c r="F46" s="77" t="s">
        <v>83</v>
      </c>
      <c r="G46" s="13">
        <v>44419</v>
      </c>
      <c r="H46" s="78" t="s">
        <v>84</v>
      </c>
      <c r="I46" s="15">
        <v>80</v>
      </c>
      <c r="J46" s="15">
        <v>42</v>
      </c>
      <c r="K46" s="15">
        <v>13</v>
      </c>
      <c r="L46" s="15">
        <v>6</v>
      </c>
      <c r="M46" s="84">
        <v>10.92</v>
      </c>
      <c r="N46" s="73">
        <v>11</v>
      </c>
      <c r="O46" s="64">
        <v>3000</v>
      </c>
      <c r="P46" s="65">
        <f>Table2245236891011121314151617181920212224234567[[#This Row],[PEMBULATAN]]*O46</f>
        <v>33000</v>
      </c>
    </row>
    <row r="47" spans="1:16" ht="39" customHeight="1" x14ac:dyDescent="0.2">
      <c r="A47" s="93"/>
      <c r="B47" s="76"/>
      <c r="C47" s="90" t="s">
        <v>620</v>
      </c>
      <c r="D47" s="79" t="s">
        <v>198</v>
      </c>
      <c r="E47" s="13">
        <v>44416</v>
      </c>
      <c r="F47" s="77" t="s">
        <v>83</v>
      </c>
      <c r="G47" s="13">
        <v>44419</v>
      </c>
      <c r="H47" s="78" t="s">
        <v>84</v>
      </c>
      <c r="I47" s="15">
        <v>100</v>
      </c>
      <c r="J47" s="15">
        <v>63</v>
      </c>
      <c r="K47" s="15">
        <v>32</v>
      </c>
      <c r="L47" s="15">
        <v>16</v>
      </c>
      <c r="M47" s="84">
        <v>50.4</v>
      </c>
      <c r="N47" s="73">
        <v>51</v>
      </c>
      <c r="O47" s="64">
        <v>3000</v>
      </c>
      <c r="P47" s="65">
        <f>Table2245236891011121314151617181920212224234567[[#This Row],[PEMBULATAN]]*O47</f>
        <v>153000</v>
      </c>
    </row>
    <row r="48" spans="1:16" ht="39" customHeight="1" x14ac:dyDescent="0.2">
      <c r="A48" s="93"/>
      <c r="B48" s="76"/>
      <c r="C48" s="90" t="s">
        <v>621</v>
      </c>
      <c r="D48" s="79" t="s">
        <v>198</v>
      </c>
      <c r="E48" s="13">
        <v>44416</v>
      </c>
      <c r="F48" s="77" t="s">
        <v>83</v>
      </c>
      <c r="G48" s="13">
        <v>44419</v>
      </c>
      <c r="H48" s="78" t="s">
        <v>84</v>
      </c>
      <c r="I48" s="15">
        <v>92</v>
      </c>
      <c r="J48" s="15">
        <v>61</v>
      </c>
      <c r="K48" s="15">
        <v>31</v>
      </c>
      <c r="L48" s="15">
        <v>16</v>
      </c>
      <c r="M48" s="84">
        <v>43.493000000000002</v>
      </c>
      <c r="N48" s="73">
        <v>44</v>
      </c>
      <c r="O48" s="64">
        <v>3000</v>
      </c>
      <c r="P48" s="65">
        <f>Table2245236891011121314151617181920212224234567[[#This Row],[PEMBULATAN]]*O48</f>
        <v>132000</v>
      </c>
    </row>
    <row r="49" spans="1:16" ht="39" customHeight="1" x14ac:dyDescent="0.2">
      <c r="A49" s="93"/>
      <c r="B49" s="76"/>
      <c r="C49" s="90" t="s">
        <v>622</v>
      </c>
      <c r="D49" s="79" t="s">
        <v>198</v>
      </c>
      <c r="E49" s="13">
        <v>44416</v>
      </c>
      <c r="F49" s="77" t="s">
        <v>83</v>
      </c>
      <c r="G49" s="13">
        <v>44419</v>
      </c>
      <c r="H49" s="78" t="s">
        <v>84</v>
      </c>
      <c r="I49" s="15">
        <v>101</v>
      </c>
      <c r="J49" s="15">
        <v>61</v>
      </c>
      <c r="K49" s="15">
        <v>41</v>
      </c>
      <c r="L49" s="15">
        <v>30</v>
      </c>
      <c r="M49" s="84">
        <v>63.15025</v>
      </c>
      <c r="N49" s="73">
        <v>63</v>
      </c>
      <c r="O49" s="64">
        <v>3000</v>
      </c>
      <c r="P49" s="65">
        <f>Table2245236891011121314151617181920212224234567[[#This Row],[PEMBULATAN]]*O49</f>
        <v>189000</v>
      </c>
    </row>
    <row r="50" spans="1:16" ht="39" customHeight="1" x14ac:dyDescent="0.2">
      <c r="A50" s="93"/>
      <c r="B50" s="76"/>
      <c r="C50" s="90" t="s">
        <v>623</v>
      </c>
      <c r="D50" s="79" t="s">
        <v>198</v>
      </c>
      <c r="E50" s="13">
        <v>44416</v>
      </c>
      <c r="F50" s="77" t="s">
        <v>83</v>
      </c>
      <c r="G50" s="13">
        <v>44419</v>
      </c>
      <c r="H50" s="78" t="s">
        <v>84</v>
      </c>
      <c r="I50" s="15">
        <v>80</v>
      </c>
      <c r="J50" s="15">
        <v>41</v>
      </c>
      <c r="K50" s="15">
        <v>13</v>
      </c>
      <c r="L50" s="15">
        <v>7</v>
      </c>
      <c r="M50" s="84">
        <v>10.66</v>
      </c>
      <c r="N50" s="73">
        <v>11</v>
      </c>
      <c r="O50" s="64">
        <v>3000</v>
      </c>
      <c r="P50" s="65">
        <f>Table2245236891011121314151617181920212224234567[[#This Row],[PEMBULATAN]]*O50</f>
        <v>33000</v>
      </c>
    </row>
    <row r="51" spans="1:16" ht="39" customHeight="1" x14ac:dyDescent="0.2">
      <c r="A51" s="93"/>
      <c r="B51" s="76"/>
      <c r="C51" s="90" t="s">
        <v>624</v>
      </c>
      <c r="D51" s="79" t="s">
        <v>198</v>
      </c>
      <c r="E51" s="13">
        <v>44416</v>
      </c>
      <c r="F51" s="77" t="s">
        <v>83</v>
      </c>
      <c r="G51" s="13">
        <v>44419</v>
      </c>
      <c r="H51" s="78" t="s">
        <v>84</v>
      </c>
      <c r="I51" s="15">
        <v>82</v>
      </c>
      <c r="J51" s="15">
        <v>53</v>
      </c>
      <c r="K51" s="15">
        <v>20</v>
      </c>
      <c r="L51" s="15">
        <v>11</v>
      </c>
      <c r="M51" s="84">
        <v>21.73</v>
      </c>
      <c r="N51" s="73">
        <v>22</v>
      </c>
      <c r="O51" s="64">
        <v>3000</v>
      </c>
      <c r="P51" s="65">
        <f>Table2245236891011121314151617181920212224234567[[#This Row],[PEMBULATAN]]*O51</f>
        <v>66000</v>
      </c>
    </row>
    <row r="52" spans="1:16" ht="39" customHeight="1" x14ac:dyDescent="0.2">
      <c r="A52" s="93"/>
      <c r="B52" s="76"/>
      <c r="C52" s="90" t="s">
        <v>625</v>
      </c>
      <c r="D52" s="79" t="s">
        <v>198</v>
      </c>
      <c r="E52" s="13">
        <v>44416</v>
      </c>
      <c r="F52" s="77" t="s">
        <v>83</v>
      </c>
      <c r="G52" s="13">
        <v>44419</v>
      </c>
      <c r="H52" s="78" t="s">
        <v>84</v>
      </c>
      <c r="I52" s="15">
        <v>82</v>
      </c>
      <c r="J52" s="15">
        <v>61</v>
      </c>
      <c r="K52" s="15">
        <v>39</v>
      </c>
      <c r="L52" s="15">
        <v>17</v>
      </c>
      <c r="M52" s="84">
        <v>48.769500000000001</v>
      </c>
      <c r="N52" s="73">
        <v>49</v>
      </c>
      <c r="O52" s="64">
        <v>3000</v>
      </c>
      <c r="P52" s="65">
        <f>Table2245236891011121314151617181920212224234567[[#This Row],[PEMBULATAN]]*O52</f>
        <v>147000</v>
      </c>
    </row>
    <row r="53" spans="1:16" ht="39" customHeight="1" x14ac:dyDescent="0.2">
      <c r="A53" s="93"/>
      <c r="B53" s="76"/>
      <c r="C53" s="90" t="s">
        <v>626</v>
      </c>
      <c r="D53" s="79" t="s">
        <v>198</v>
      </c>
      <c r="E53" s="13">
        <v>44416</v>
      </c>
      <c r="F53" s="77" t="s">
        <v>83</v>
      </c>
      <c r="G53" s="13">
        <v>44419</v>
      </c>
      <c r="H53" s="78" t="s">
        <v>84</v>
      </c>
      <c r="I53" s="15">
        <v>91</v>
      </c>
      <c r="J53" s="15">
        <v>50</v>
      </c>
      <c r="K53" s="15">
        <v>32</v>
      </c>
      <c r="L53" s="15">
        <v>19</v>
      </c>
      <c r="M53" s="84">
        <v>36.4</v>
      </c>
      <c r="N53" s="73">
        <v>37</v>
      </c>
      <c r="O53" s="64">
        <v>3000</v>
      </c>
      <c r="P53" s="65">
        <f>Table2245236891011121314151617181920212224234567[[#This Row],[PEMBULATAN]]*O53</f>
        <v>111000</v>
      </c>
    </row>
    <row r="54" spans="1:16" ht="39" customHeight="1" x14ac:dyDescent="0.2">
      <c r="A54" s="93"/>
      <c r="B54" s="76"/>
      <c r="C54" s="90" t="s">
        <v>627</v>
      </c>
      <c r="D54" s="79" t="s">
        <v>198</v>
      </c>
      <c r="E54" s="13">
        <v>44416</v>
      </c>
      <c r="F54" s="77" t="s">
        <v>83</v>
      </c>
      <c r="G54" s="13">
        <v>44419</v>
      </c>
      <c r="H54" s="78" t="s">
        <v>84</v>
      </c>
      <c r="I54" s="15">
        <v>90</v>
      </c>
      <c r="J54" s="15">
        <v>47</v>
      </c>
      <c r="K54" s="15">
        <v>21</v>
      </c>
      <c r="L54" s="15">
        <v>14</v>
      </c>
      <c r="M54" s="84">
        <v>22.2075</v>
      </c>
      <c r="N54" s="73">
        <v>22</v>
      </c>
      <c r="O54" s="64">
        <v>3000</v>
      </c>
      <c r="P54" s="65">
        <f>Table2245236891011121314151617181920212224234567[[#This Row],[PEMBULATAN]]*O54</f>
        <v>66000</v>
      </c>
    </row>
    <row r="55" spans="1:16" ht="39" customHeight="1" x14ac:dyDescent="0.2">
      <c r="A55" s="93"/>
      <c r="B55" s="76"/>
      <c r="C55" s="90" t="s">
        <v>628</v>
      </c>
      <c r="D55" s="79" t="s">
        <v>198</v>
      </c>
      <c r="E55" s="13">
        <v>44416</v>
      </c>
      <c r="F55" s="77" t="s">
        <v>83</v>
      </c>
      <c r="G55" s="13">
        <v>44419</v>
      </c>
      <c r="H55" s="78" t="s">
        <v>84</v>
      </c>
      <c r="I55" s="15">
        <v>30</v>
      </c>
      <c r="J55" s="15">
        <v>61</v>
      </c>
      <c r="K55" s="15">
        <v>21</v>
      </c>
      <c r="L55" s="15">
        <v>11</v>
      </c>
      <c r="M55" s="84">
        <v>9.6074999999999999</v>
      </c>
      <c r="N55" s="73">
        <v>11</v>
      </c>
      <c r="O55" s="64">
        <v>3000</v>
      </c>
      <c r="P55" s="65">
        <f>Table2245236891011121314151617181920212224234567[[#This Row],[PEMBULATAN]]*O55</f>
        <v>33000</v>
      </c>
    </row>
    <row r="56" spans="1:16" ht="39" customHeight="1" x14ac:dyDescent="0.2">
      <c r="A56" s="93"/>
      <c r="B56" s="76"/>
      <c r="C56" s="90" t="s">
        <v>629</v>
      </c>
      <c r="D56" s="79" t="s">
        <v>198</v>
      </c>
      <c r="E56" s="13">
        <v>44416</v>
      </c>
      <c r="F56" s="77" t="s">
        <v>83</v>
      </c>
      <c r="G56" s="13">
        <v>44419</v>
      </c>
      <c r="H56" s="78" t="s">
        <v>84</v>
      </c>
      <c r="I56" s="15">
        <v>73</v>
      </c>
      <c r="J56" s="15">
        <v>62</v>
      </c>
      <c r="K56" s="15">
        <v>19</v>
      </c>
      <c r="L56" s="15">
        <v>9</v>
      </c>
      <c r="M56" s="84">
        <v>21.4985</v>
      </c>
      <c r="N56" s="73">
        <v>22</v>
      </c>
      <c r="O56" s="64">
        <v>3000</v>
      </c>
      <c r="P56" s="65">
        <f>Table2245236891011121314151617181920212224234567[[#This Row],[PEMBULATAN]]*O56</f>
        <v>66000</v>
      </c>
    </row>
    <row r="57" spans="1:16" ht="39" customHeight="1" x14ac:dyDescent="0.2">
      <c r="A57" s="93"/>
      <c r="B57" s="76"/>
      <c r="C57" s="90" t="s">
        <v>630</v>
      </c>
      <c r="D57" s="79" t="s">
        <v>198</v>
      </c>
      <c r="E57" s="13">
        <v>44416</v>
      </c>
      <c r="F57" s="77" t="s">
        <v>83</v>
      </c>
      <c r="G57" s="13">
        <v>44419</v>
      </c>
      <c r="H57" s="78" t="s">
        <v>84</v>
      </c>
      <c r="I57" s="15">
        <v>31</v>
      </c>
      <c r="J57" s="15">
        <v>41</v>
      </c>
      <c r="K57" s="15">
        <v>15</v>
      </c>
      <c r="L57" s="15">
        <v>5</v>
      </c>
      <c r="M57" s="84">
        <v>4.7662500000000003</v>
      </c>
      <c r="N57" s="73">
        <v>5</v>
      </c>
      <c r="O57" s="64">
        <v>3000</v>
      </c>
      <c r="P57" s="65">
        <f>Table2245236891011121314151617181920212224234567[[#This Row],[PEMBULATAN]]*O57</f>
        <v>15000</v>
      </c>
    </row>
    <row r="58" spans="1:16" ht="39" customHeight="1" x14ac:dyDescent="0.2">
      <c r="A58" s="93"/>
      <c r="B58" s="76"/>
      <c r="C58" s="90" t="s">
        <v>631</v>
      </c>
      <c r="D58" s="79" t="s">
        <v>198</v>
      </c>
      <c r="E58" s="13">
        <v>44416</v>
      </c>
      <c r="F58" s="77" t="s">
        <v>83</v>
      </c>
      <c r="G58" s="13">
        <v>44419</v>
      </c>
      <c r="H58" s="78" t="s">
        <v>84</v>
      </c>
      <c r="I58" s="15">
        <v>80</v>
      </c>
      <c r="J58" s="15">
        <v>50</v>
      </c>
      <c r="K58" s="15">
        <v>32</v>
      </c>
      <c r="L58" s="15">
        <v>11</v>
      </c>
      <c r="M58" s="84">
        <v>32</v>
      </c>
      <c r="N58" s="73">
        <v>32</v>
      </c>
      <c r="O58" s="64">
        <v>3000</v>
      </c>
      <c r="P58" s="65">
        <f>Table2245236891011121314151617181920212224234567[[#This Row],[PEMBULATAN]]*O58</f>
        <v>96000</v>
      </c>
    </row>
    <row r="59" spans="1:16" ht="39" customHeight="1" x14ac:dyDescent="0.2">
      <c r="A59" s="93"/>
      <c r="B59" s="76"/>
      <c r="C59" s="90" t="s">
        <v>632</v>
      </c>
      <c r="D59" s="79" t="s">
        <v>198</v>
      </c>
      <c r="E59" s="13">
        <v>44416</v>
      </c>
      <c r="F59" s="77" t="s">
        <v>83</v>
      </c>
      <c r="G59" s="13">
        <v>44419</v>
      </c>
      <c r="H59" s="78" t="s">
        <v>84</v>
      </c>
      <c r="I59" s="15">
        <v>71</v>
      </c>
      <c r="J59" s="15">
        <v>50</v>
      </c>
      <c r="K59" s="15">
        <v>23</v>
      </c>
      <c r="L59" s="15">
        <v>10</v>
      </c>
      <c r="M59" s="84">
        <v>20.412500000000001</v>
      </c>
      <c r="N59" s="73">
        <v>21</v>
      </c>
      <c r="O59" s="64">
        <v>3000</v>
      </c>
      <c r="P59" s="65">
        <f>Table2245236891011121314151617181920212224234567[[#This Row],[PEMBULATAN]]*O59</f>
        <v>63000</v>
      </c>
    </row>
    <row r="60" spans="1:16" ht="39" customHeight="1" x14ac:dyDescent="0.2">
      <c r="A60" s="93"/>
      <c r="B60" s="76"/>
      <c r="C60" s="90" t="s">
        <v>633</v>
      </c>
      <c r="D60" s="79" t="s">
        <v>198</v>
      </c>
      <c r="E60" s="13">
        <v>44416</v>
      </c>
      <c r="F60" s="77" t="s">
        <v>83</v>
      </c>
      <c r="G60" s="13">
        <v>44419</v>
      </c>
      <c r="H60" s="78" t="s">
        <v>84</v>
      </c>
      <c r="I60" s="15">
        <v>101</v>
      </c>
      <c r="J60" s="15">
        <v>61</v>
      </c>
      <c r="K60" s="15">
        <v>41</v>
      </c>
      <c r="L60" s="15">
        <v>21</v>
      </c>
      <c r="M60" s="84">
        <v>63.15025</v>
      </c>
      <c r="N60" s="73">
        <v>63</v>
      </c>
      <c r="O60" s="64">
        <v>3000</v>
      </c>
      <c r="P60" s="65">
        <f>Table2245236891011121314151617181920212224234567[[#This Row],[PEMBULATAN]]*O60</f>
        <v>189000</v>
      </c>
    </row>
    <row r="61" spans="1:16" ht="39" customHeight="1" x14ac:dyDescent="0.2">
      <c r="A61" s="93"/>
      <c r="B61" s="76"/>
      <c r="C61" s="90" t="s">
        <v>634</v>
      </c>
      <c r="D61" s="79" t="s">
        <v>198</v>
      </c>
      <c r="E61" s="13">
        <v>44416</v>
      </c>
      <c r="F61" s="77" t="s">
        <v>83</v>
      </c>
      <c r="G61" s="13">
        <v>44419</v>
      </c>
      <c r="H61" s="78" t="s">
        <v>84</v>
      </c>
      <c r="I61" s="15">
        <v>80</v>
      </c>
      <c r="J61" s="15">
        <v>52</v>
      </c>
      <c r="K61" s="15">
        <v>12</v>
      </c>
      <c r="L61" s="15">
        <v>10</v>
      </c>
      <c r="M61" s="84">
        <v>12.48</v>
      </c>
      <c r="N61" s="73">
        <v>13</v>
      </c>
      <c r="O61" s="64">
        <v>3000</v>
      </c>
      <c r="P61" s="65">
        <f>Table2245236891011121314151617181920212224234567[[#This Row],[PEMBULATAN]]*O61</f>
        <v>39000</v>
      </c>
    </row>
    <row r="62" spans="1:16" ht="39" customHeight="1" x14ac:dyDescent="0.2">
      <c r="A62" s="93"/>
      <c r="B62" s="76"/>
      <c r="C62" s="90" t="s">
        <v>635</v>
      </c>
      <c r="D62" s="79" t="s">
        <v>198</v>
      </c>
      <c r="E62" s="13">
        <v>44416</v>
      </c>
      <c r="F62" s="77" t="s">
        <v>83</v>
      </c>
      <c r="G62" s="13">
        <v>44419</v>
      </c>
      <c r="H62" s="78" t="s">
        <v>84</v>
      </c>
      <c r="I62" s="15">
        <v>89</v>
      </c>
      <c r="J62" s="15">
        <v>70</v>
      </c>
      <c r="K62" s="15">
        <v>52</v>
      </c>
      <c r="L62" s="15">
        <v>28</v>
      </c>
      <c r="M62" s="84">
        <v>80.989999999999995</v>
      </c>
      <c r="N62" s="73">
        <v>81</v>
      </c>
      <c r="O62" s="64">
        <v>3000</v>
      </c>
      <c r="P62" s="65">
        <f>Table2245236891011121314151617181920212224234567[[#This Row],[PEMBULATAN]]*O62</f>
        <v>243000</v>
      </c>
    </row>
    <row r="63" spans="1:16" ht="39" customHeight="1" x14ac:dyDescent="0.2">
      <c r="A63" s="93"/>
      <c r="B63" s="76"/>
      <c r="C63" s="90" t="s">
        <v>636</v>
      </c>
      <c r="D63" s="79" t="s">
        <v>198</v>
      </c>
      <c r="E63" s="13">
        <v>44416</v>
      </c>
      <c r="F63" s="77" t="s">
        <v>83</v>
      </c>
      <c r="G63" s="13">
        <v>44419</v>
      </c>
      <c r="H63" s="78" t="s">
        <v>84</v>
      </c>
      <c r="I63" s="15">
        <v>88</v>
      </c>
      <c r="J63" s="15">
        <v>60</v>
      </c>
      <c r="K63" s="15">
        <v>16</v>
      </c>
      <c r="L63" s="15">
        <v>9</v>
      </c>
      <c r="M63" s="84">
        <v>21.12</v>
      </c>
      <c r="N63" s="73">
        <v>21</v>
      </c>
      <c r="O63" s="64">
        <v>3000</v>
      </c>
      <c r="P63" s="65">
        <f>Table2245236891011121314151617181920212224234567[[#This Row],[PEMBULATAN]]*O63</f>
        <v>63000</v>
      </c>
    </row>
    <row r="64" spans="1:16" ht="39" customHeight="1" x14ac:dyDescent="0.2">
      <c r="A64" s="93"/>
      <c r="B64" s="76"/>
      <c r="C64" s="90" t="s">
        <v>637</v>
      </c>
      <c r="D64" s="79" t="s">
        <v>198</v>
      </c>
      <c r="E64" s="13">
        <v>44416</v>
      </c>
      <c r="F64" s="77" t="s">
        <v>83</v>
      </c>
      <c r="G64" s="13">
        <v>44419</v>
      </c>
      <c r="H64" s="78" t="s">
        <v>84</v>
      </c>
      <c r="I64" s="15">
        <v>93</v>
      </c>
      <c r="J64" s="15">
        <v>44</v>
      </c>
      <c r="K64" s="15">
        <v>40</v>
      </c>
      <c r="L64" s="15">
        <v>21</v>
      </c>
      <c r="M64" s="84">
        <v>40.92</v>
      </c>
      <c r="N64" s="73">
        <v>41</v>
      </c>
      <c r="O64" s="64">
        <v>3000</v>
      </c>
      <c r="P64" s="65">
        <f>Table2245236891011121314151617181920212224234567[[#This Row],[PEMBULATAN]]*O64</f>
        <v>123000</v>
      </c>
    </row>
    <row r="65" spans="1:16" ht="39" customHeight="1" x14ac:dyDescent="0.2">
      <c r="A65" s="93"/>
      <c r="B65" s="76"/>
      <c r="C65" s="90" t="s">
        <v>638</v>
      </c>
      <c r="D65" s="79" t="s">
        <v>198</v>
      </c>
      <c r="E65" s="13">
        <v>44416</v>
      </c>
      <c r="F65" s="77" t="s">
        <v>83</v>
      </c>
      <c r="G65" s="13">
        <v>44419</v>
      </c>
      <c r="H65" s="78" t="s">
        <v>84</v>
      </c>
      <c r="I65" s="15">
        <v>77</v>
      </c>
      <c r="J65" s="15">
        <v>62</v>
      </c>
      <c r="K65" s="15">
        <v>39</v>
      </c>
      <c r="L65" s="15">
        <v>4</v>
      </c>
      <c r="M65" s="84">
        <v>46.546500000000002</v>
      </c>
      <c r="N65" s="73">
        <v>47</v>
      </c>
      <c r="O65" s="64">
        <v>3000</v>
      </c>
      <c r="P65" s="65">
        <f>Table2245236891011121314151617181920212224234567[[#This Row],[PEMBULATAN]]*O65</f>
        <v>141000</v>
      </c>
    </row>
    <row r="66" spans="1:16" ht="39" customHeight="1" x14ac:dyDescent="0.2">
      <c r="A66" s="93"/>
      <c r="B66" s="76"/>
      <c r="C66" s="90" t="s">
        <v>639</v>
      </c>
      <c r="D66" s="79" t="s">
        <v>198</v>
      </c>
      <c r="E66" s="13">
        <v>44416</v>
      </c>
      <c r="F66" s="77" t="s">
        <v>83</v>
      </c>
      <c r="G66" s="13">
        <v>44419</v>
      </c>
      <c r="H66" s="78" t="s">
        <v>84</v>
      </c>
      <c r="I66" s="15">
        <v>91</v>
      </c>
      <c r="J66" s="15">
        <v>82</v>
      </c>
      <c r="K66" s="15">
        <v>32</v>
      </c>
      <c r="L66" s="15">
        <v>14</v>
      </c>
      <c r="M66" s="84">
        <v>59.695999999999998</v>
      </c>
      <c r="N66" s="73">
        <v>60</v>
      </c>
      <c r="O66" s="64">
        <v>3000</v>
      </c>
      <c r="P66" s="65">
        <f>Table2245236891011121314151617181920212224234567[[#This Row],[PEMBULATAN]]*O66</f>
        <v>180000</v>
      </c>
    </row>
    <row r="67" spans="1:16" ht="39" customHeight="1" x14ac:dyDescent="0.2">
      <c r="A67" s="93"/>
      <c r="B67" s="76"/>
      <c r="C67" s="90" t="s">
        <v>640</v>
      </c>
      <c r="D67" s="79" t="s">
        <v>198</v>
      </c>
      <c r="E67" s="13">
        <v>44416</v>
      </c>
      <c r="F67" s="77" t="s">
        <v>83</v>
      </c>
      <c r="G67" s="13">
        <v>44419</v>
      </c>
      <c r="H67" s="78" t="s">
        <v>84</v>
      </c>
      <c r="I67" s="15">
        <v>81</v>
      </c>
      <c r="J67" s="15">
        <v>62</v>
      </c>
      <c r="K67" s="15">
        <v>31</v>
      </c>
      <c r="L67" s="15">
        <v>6</v>
      </c>
      <c r="M67" s="84">
        <v>38.920499999999997</v>
      </c>
      <c r="N67" s="73">
        <v>39</v>
      </c>
      <c r="O67" s="64">
        <v>3000</v>
      </c>
      <c r="P67" s="65">
        <f>Table2245236891011121314151617181920212224234567[[#This Row],[PEMBULATAN]]*O67</f>
        <v>117000</v>
      </c>
    </row>
    <row r="68" spans="1:16" ht="39" customHeight="1" x14ac:dyDescent="0.2">
      <c r="A68" s="93"/>
      <c r="B68" s="76"/>
      <c r="C68" s="90" t="s">
        <v>641</v>
      </c>
      <c r="D68" s="79" t="s">
        <v>198</v>
      </c>
      <c r="E68" s="13">
        <v>44416</v>
      </c>
      <c r="F68" s="77" t="s">
        <v>83</v>
      </c>
      <c r="G68" s="13">
        <v>44419</v>
      </c>
      <c r="H68" s="78" t="s">
        <v>84</v>
      </c>
      <c r="I68" s="15">
        <v>71</v>
      </c>
      <c r="J68" s="15">
        <v>41</v>
      </c>
      <c r="K68" s="15">
        <v>15</v>
      </c>
      <c r="L68" s="15">
        <v>5</v>
      </c>
      <c r="M68" s="84">
        <v>10.91625</v>
      </c>
      <c r="N68" s="73">
        <v>11</v>
      </c>
      <c r="O68" s="64">
        <v>3000</v>
      </c>
      <c r="P68" s="65">
        <f>Table2245236891011121314151617181920212224234567[[#This Row],[PEMBULATAN]]*O68</f>
        <v>33000</v>
      </c>
    </row>
    <row r="69" spans="1:16" ht="39" customHeight="1" x14ac:dyDescent="0.2">
      <c r="A69" s="93"/>
      <c r="B69" s="76"/>
      <c r="C69" s="90" t="s">
        <v>642</v>
      </c>
      <c r="D69" s="79" t="s">
        <v>198</v>
      </c>
      <c r="E69" s="13">
        <v>44416</v>
      </c>
      <c r="F69" s="77" t="s">
        <v>83</v>
      </c>
      <c r="G69" s="13">
        <v>44419</v>
      </c>
      <c r="H69" s="78" t="s">
        <v>84</v>
      </c>
      <c r="I69" s="15">
        <v>73</v>
      </c>
      <c r="J69" s="15">
        <v>49</v>
      </c>
      <c r="K69" s="15">
        <v>16</v>
      </c>
      <c r="L69" s="15">
        <v>12</v>
      </c>
      <c r="M69" s="84">
        <v>14.308</v>
      </c>
      <c r="N69" s="73">
        <v>15</v>
      </c>
      <c r="O69" s="64">
        <v>3000</v>
      </c>
      <c r="P69" s="65">
        <f>Table2245236891011121314151617181920212224234567[[#This Row],[PEMBULATAN]]*O69</f>
        <v>45000</v>
      </c>
    </row>
    <row r="70" spans="1:16" ht="39" customHeight="1" x14ac:dyDescent="0.2">
      <c r="A70" s="93"/>
      <c r="B70" s="76"/>
      <c r="C70" s="90" t="s">
        <v>643</v>
      </c>
      <c r="D70" s="79" t="s">
        <v>198</v>
      </c>
      <c r="E70" s="13">
        <v>44416</v>
      </c>
      <c r="F70" s="77" t="s">
        <v>83</v>
      </c>
      <c r="G70" s="13">
        <v>44419</v>
      </c>
      <c r="H70" s="78" t="s">
        <v>84</v>
      </c>
      <c r="I70" s="15">
        <v>70</v>
      </c>
      <c r="J70" s="15">
        <v>54</v>
      </c>
      <c r="K70" s="15">
        <v>22</v>
      </c>
      <c r="L70" s="15">
        <v>10</v>
      </c>
      <c r="M70" s="84">
        <v>20.79</v>
      </c>
      <c r="N70" s="73">
        <v>21</v>
      </c>
      <c r="O70" s="64">
        <v>3000</v>
      </c>
      <c r="P70" s="65">
        <f>Table2245236891011121314151617181920212224234567[[#This Row],[PEMBULATAN]]*O70</f>
        <v>63000</v>
      </c>
    </row>
    <row r="71" spans="1:16" ht="39" customHeight="1" x14ac:dyDescent="0.2">
      <c r="A71" s="93"/>
      <c r="B71" s="76"/>
      <c r="C71" s="90" t="s">
        <v>644</v>
      </c>
      <c r="D71" s="79" t="s">
        <v>198</v>
      </c>
      <c r="E71" s="13">
        <v>44416</v>
      </c>
      <c r="F71" s="77" t="s">
        <v>83</v>
      </c>
      <c r="G71" s="13">
        <v>44419</v>
      </c>
      <c r="H71" s="78" t="s">
        <v>84</v>
      </c>
      <c r="I71" s="15">
        <v>85</v>
      </c>
      <c r="J71" s="15">
        <v>64</v>
      </c>
      <c r="K71" s="15">
        <v>21</v>
      </c>
      <c r="L71" s="15">
        <v>8</v>
      </c>
      <c r="M71" s="84">
        <v>28.56</v>
      </c>
      <c r="N71" s="73">
        <v>29</v>
      </c>
      <c r="O71" s="64">
        <v>3000</v>
      </c>
      <c r="P71" s="65">
        <f>Table2245236891011121314151617181920212224234567[[#This Row],[PEMBULATAN]]*O71</f>
        <v>87000</v>
      </c>
    </row>
    <row r="72" spans="1:16" ht="39" customHeight="1" x14ac:dyDescent="0.2">
      <c r="A72" s="93"/>
      <c r="B72" s="76"/>
      <c r="C72" s="90" t="s">
        <v>645</v>
      </c>
      <c r="D72" s="79" t="s">
        <v>198</v>
      </c>
      <c r="E72" s="13">
        <v>44416</v>
      </c>
      <c r="F72" s="77" t="s">
        <v>83</v>
      </c>
      <c r="G72" s="13">
        <v>44419</v>
      </c>
      <c r="H72" s="78" t="s">
        <v>84</v>
      </c>
      <c r="I72" s="15">
        <v>80</v>
      </c>
      <c r="J72" s="15">
        <v>53</v>
      </c>
      <c r="K72" s="15">
        <v>40</v>
      </c>
      <c r="L72" s="15">
        <v>6</v>
      </c>
      <c r="M72" s="84">
        <v>42.4</v>
      </c>
      <c r="N72" s="73">
        <v>43</v>
      </c>
      <c r="O72" s="64">
        <v>3000</v>
      </c>
      <c r="P72" s="65">
        <f>Table2245236891011121314151617181920212224234567[[#This Row],[PEMBULATAN]]*O72</f>
        <v>129000</v>
      </c>
    </row>
    <row r="73" spans="1:16" ht="39" customHeight="1" x14ac:dyDescent="0.2">
      <c r="A73" s="93"/>
      <c r="B73" s="76"/>
      <c r="C73" s="90" t="s">
        <v>646</v>
      </c>
      <c r="D73" s="79" t="s">
        <v>198</v>
      </c>
      <c r="E73" s="13">
        <v>44416</v>
      </c>
      <c r="F73" s="77" t="s">
        <v>83</v>
      </c>
      <c r="G73" s="13">
        <v>44419</v>
      </c>
      <c r="H73" s="78" t="s">
        <v>84</v>
      </c>
      <c r="I73" s="15">
        <v>70</v>
      </c>
      <c r="J73" s="15">
        <v>53</v>
      </c>
      <c r="K73" s="15">
        <v>20</v>
      </c>
      <c r="L73" s="15">
        <v>14</v>
      </c>
      <c r="M73" s="84">
        <v>18.55</v>
      </c>
      <c r="N73" s="73">
        <v>19</v>
      </c>
      <c r="O73" s="64">
        <v>3000</v>
      </c>
      <c r="P73" s="65">
        <f>Table2245236891011121314151617181920212224234567[[#This Row],[PEMBULATAN]]*O73</f>
        <v>57000</v>
      </c>
    </row>
    <row r="74" spans="1:16" ht="39" customHeight="1" x14ac:dyDescent="0.2">
      <c r="A74" s="93"/>
      <c r="B74" s="76"/>
      <c r="C74" s="90" t="s">
        <v>647</v>
      </c>
      <c r="D74" s="79" t="s">
        <v>198</v>
      </c>
      <c r="E74" s="13">
        <v>44416</v>
      </c>
      <c r="F74" s="77" t="s">
        <v>83</v>
      </c>
      <c r="G74" s="13">
        <v>44419</v>
      </c>
      <c r="H74" s="78" t="s">
        <v>84</v>
      </c>
      <c r="I74" s="15">
        <v>83</v>
      </c>
      <c r="J74" s="15">
        <v>50</v>
      </c>
      <c r="K74" s="15">
        <v>26</v>
      </c>
      <c r="L74" s="15">
        <v>7</v>
      </c>
      <c r="M74" s="84">
        <v>26.975000000000001</v>
      </c>
      <c r="N74" s="73">
        <v>27</v>
      </c>
      <c r="O74" s="64">
        <v>3000</v>
      </c>
      <c r="P74" s="65">
        <f>Table2245236891011121314151617181920212224234567[[#This Row],[PEMBULATAN]]*O74</f>
        <v>81000</v>
      </c>
    </row>
    <row r="75" spans="1:16" ht="39" customHeight="1" x14ac:dyDescent="0.2">
      <c r="A75" s="93"/>
      <c r="B75" s="76"/>
      <c r="C75" s="90" t="s">
        <v>648</v>
      </c>
      <c r="D75" s="79" t="s">
        <v>198</v>
      </c>
      <c r="E75" s="13">
        <v>44416</v>
      </c>
      <c r="F75" s="77" t="s">
        <v>83</v>
      </c>
      <c r="G75" s="13">
        <v>44419</v>
      </c>
      <c r="H75" s="78" t="s">
        <v>84</v>
      </c>
      <c r="I75" s="15">
        <v>83</v>
      </c>
      <c r="J75" s="15">
        <v>60</v>
      </c>
      <c r="K75" s="15">
        <v>27</v>
      </c>
      <c r="L75" s="15">
        <v>12</v>
      </c>
      <c r="M75" s="84">
        <v>33.615000000000002</v>
      </c>
      <c r="N75" s="73">
        <v>34</v>
      </c>
      <c r="O75" s="64">
        <v>3000</v>
      </c>
      <c r="P75" s="65">
        <f>Table2245236891011121314151617181920212224234567[[#This Row],[PEMBULATAN]]*O75</f>
        <v>102000</v>
      </c>
    </row>
    <row r="76" spans="1:16" ht="39" customHeight="1" x14ac:dyDescent="0.2">
      <c r="A76" s="93"/>
      <c r="B76" s="76"/>
      <c r="C76" s="90" t="s">
        <v>649</v>
      </c>
      <c r="D76" s="79" t="s">
        <v>198</v>
      </c>
      <c r="E76" s="13">
        <v>44416</v>
      </c>
      <c r="F76" s="77" t="s">
        <v>83</v>
      </c>
      <c r="G76" s="13">
        <v>44419</v>
      </c>
      <c r="H76" s="78" t="s">
        <v>84</v>
      </c>
      <c r="I76" s="15">
        <v>93</v>
      </c>
      <c r="J76" s="15">
        <v>61</v>
      </c>
      <c r="K76" s="15">
        <v>39</v>
      </c>
      <c r="L76" s="15">
        <v>21</v>
      </c>
      <c r="M76" s="84">
        <v>55.311750000000004</v>
      </c>
      <c r="N76" s="73">
        <v>56</v>
      </c>
      <c r="O76" s="64">
        <v>3000</v>
      </c>
      <c r="P76" s="65">
        <f>Table2245236891011121314151617181920212224234567[[#This Row],[PEMBULATAN]]*O76</f>
        <v>168000</v>
      </c>
    </row>
    <row r="77" spans="1:16" ht="39" customHeight="1" x14ac:dyDescent="0.2">
      <c r="A77" s="93"/>
      <c r="B77" s="76"/>
      <c r="C77" s="90" t="s">
        <v>650</v>
      </c>
      <c r="D77" s="79" t="s">
        <v>198</v>
      </c>
      <c r="E77" s="13">
        <v>44416</v>
      </c>
      <c r="F77" s="77" t="s">
        <v>83</v>
      </c>
      <c r="G77" s="13">
        <v>44419</v>
      </c>
      <c r="H77" s="78" t="s">
        <v>84</v>
      </c>
      <c r="I77" s="15">
        <v>79</v>
      </c>
      <c r="J77" s="15">
        <v>49</v>
      </c>
      <c r="K77" s="15">
        <v>23</v>
      </c>
      <c r="L77" s="15">
        <v>8</v>
      </c>
      <c r="M77" s="84">
        <v>22.25825</v>
      </c>
      <c r="N77" s="73">
        <v>22</v>
      </c>
      <c r="O77" s="64">
        <v>3000</v>
      </c>
      <c r="P77" s="65">
        <f>Table2245236891011121314151617181920212224234567[[#This Row],[PEMBULATAN]]*O77</f>
        <v>66000</v>
      </c>
    </row>
    <row r="78" spans="1:16" ht="39" customHeight="1" x14ac:dyDescent="0.2">
      <c r="A78" s="93"/>
      <c r="B78" s="76"/>
      <c r="C78" s="90" t="s">
        <v>651</v>
      </c>
      <c r="D78" s="79" t="s">
        <v>198</v>
      </c>
      <c r="E78" s="13">
        <v>44416</v>
      </c>
      <c r="F78" s="77" t="s">
        <v>83</v>
      </c>
      <c r="G78" s="13">
        <v>44419</v>
      </c>
      <c r="H78" s="78" t="s">
        <v>84</v>
      </c>
      <c r="I78" s="15">
        <v>75</v>
      </c>
      <c r="J78" s="15">
        <v>54</v>
      </c>
      <c r="K78" s="15">
        <v>33</v>
      </c>
      <c r="L78" s="15">
        <v>17</v>
      </c>
      <c r="M78" s="84">
        <v>33.412500000000001</v>
      </c>
      <c r="N78" s="73">
        <v>34</v>
      </c>
      <c r="O78" s="64">
        <v>3000</v>
      </c>
      <c r="P78" s="65">
        <f>Table2245236891011121314151617181920212224234567[[#This Row],[PEMBULATAN]]*O78</f>
        <v>102000</v>
      </c>
    </row>
    <row r="79" spans="1:16" ht="39" customHeight="1" x14ac:dyDescent="0.2">
      <c r="A79" s="93"/>
      <c r="B79" s="76"/>
      <c r="C79" s="90" t="s">
        <v>652</v>
      </c>
      <c r="D79" s="79" t="s">
        <v>198</v>
      </c>
      <c r="E79" s="13">
        <v>44416</v>
      </c>
      <c r="F79" s="77" t="s">
        <v>83</v>
      </c>
      <c r="G79" s="13">
        <v>44419</v>
      </c>
      <c r="H79" s="78" t="s">
        <v>84</v>
      </c>
      <c r="I79" s="15">
        <v>73</v>
      </c>
      <c r="J79" s="15">
        <v>61</v>
      </c>
      <c r="K79" s="15">
        <v>20</v>
      </c>
      <c r="L79" s="15">
        <v>10</v>
      </c>
      <c r="M79" s="84">
        <v>22.265000000000001</v>
      </c>
      <c r="N79" s="73">
        <v>22</v>
      </c>
      <c r="O79" s="64">
        <v>3000</v>
      </c>
      <c r="P79" s="65">
        <f>Table2245236891011121314151617181920212224234567[[#This Row],[PEMBULATAN]]*O79</f>
        <v>66000</v>
      </c>
    </row>
    <row r="80" spans="1:16" ht="39" customHeight="1" x14ac:dyDescent="0.2">
      <c r="A80" s="93"/>
      <c r="B80" s="76"/>
      <c r="C80" s="90" t="s">
        <v>653</v>
      </c>
      <c r="D80" s="79" t="s">
        <v>198</v>
      </c>
      <c r="E80" s="13">
        <v>44416</v>
      </c>
      <c r="F80" s="77" t="s">
        <v>83</v>
      </c>
      <c r="G80" s="13">
        <v>44419</v>
      </c>
      <c r="H80" s="78" t="s">
        <v>84</v>
      </c>
      <c r="I80" s="15">
        <v>52</v>
      </c>
      <c r="J80" s="15">
        <v>67</v>
      </c>
      <c r="K80" s="15">
        <v>15</v>
      </c>
      <c r="L80" s="15">
        <v>5</v>
      </c>
      <c r="M80" s="84">
        <v>13.065</v>
      </c>
      <c r="N80" s="73">
        <v>13</v>
      </c>
      <c r="O80" s="64">
        <v>3000</v>
      </c>
      <c r="P80" s="65">
        <f>Table2245236891011121314151617181920212224234567[[#This Row],[PEMBULATAN]]*O80</f>
        <v>39000</v>
      </c>
    </row>
    <row r="81" spans="1:16" ht="39" customHeight="1" x14ac:dyDescent="0.2">
      <c r="A81" s="93"/>
      <c r="B81" s="76"/>
      <c r="C81" s="90" t="s">
        <v>654</v>
      </c>
      <c r="D81" s="79" t="s">
        <v>198</v>
      </c>
      <c r="E81" s="13">
        <v>44416</v>
      </c>
      <c r="F81" s="77" t="s">
        <v>83</v>
      </c>
      <c r="G81" s="13">
        <v>44419</v>
      </c>
      <c r="H81" s="78" t="s">
        <v>84</v>
      </c>
      <c r="I81" s="15">
        <v>91</v>
      </c>
      <c r="J81" s="15">
        <v>70</v>
      </c>
      <c r="K81" s="15">
        <v>17</v>
      </c>
      <c r="L81" s="15">
        <v>10</v>
      </c>
      <c r="M81" s="84">
        <v>27.072500000000002</v>
      </c>
      <c r="N81" s="73">
        <v>27</v>
      </c>
      <c r="O81" s="64">
        <v>3000</v>
      </c>
      <c r="P81" s="65">
        <f>Table2245236891011121314151617181920212224234567[[#This Row],[PEMBULATAN]]*O81</f>
        <v>81000</v>
      </c>
    </row>
    <row r="82" spans="1:16" ht="39" customHeight="1" x14ac:dyDescent="0.2">
      <c r="A82" s="93"/>
      <c r="B82" s="76"/>
      <c r="C82" s="90" t="s">
        <v>655</v>
      </c>
      <c r="D82" s="79" t="s">
        <v>198</v>
      </c>
      <c r="E82" s="13">
        <v>44416</v>
      </c>
      <c r="F82" s="77" t="s">
        <v>83</v>
      </c>
      <c r="G82" s="13">
        <v>44419</v>
      </c>
      <c r="H82" s="78" t="s">
        <v>84</v>
      </c>
      <c r="I82" s="15">
        <v>93</v>
      </c>
      <c r="J82" s="15">
        <v>61</v>
      </c>
      <c r="K82" s="15">
        <v>17</v>
      </c>
      <c r="L82" s="15">
        <v>13</v>
      </c>
      <c r="M82" s="84">
        <v>24.110250000000001</v>
      </c>
      <c r="N82" s="73">
        <v>24</v>
      </c>
      <c r="O82" s="64">
        <v>3000</v>
      </c>
      <c r="P82" s="65">
        <f>Table2245236891011121314151617181920212224234567[[#This Row],[PEMBULATAN]]*O82</f>
        <v>72000</v>
      </c>
    </row>
    <row r="83" spans="1:16" ht="39" customHeight="1" x14ac:dyDescent="0.2">
      <c r="A83" s="93"/>
      <c r="B83" s="76"/>
      <c r="C83" s="90" t="s">
        <v>656</v>
      </c>
      <c r="D83" s="79" t="s">
        <v>198</v>
      </c>
      <c r="E83" s="13">
        <v>44416</v>
      </c>
      <c r="F83" s="77" t="s">
        <v>83</v>
      </c>
      <c r="G83" s="13">
        <v>44419</v>
      </c>
      <c r="H83" s="78" t="s">
        <v>84</v>
      </c>
      <c r="I83" s="15">
        <v>100</v>
      </c>
      <c r="J83" s="15">
        <v>54</v>
      </c>
      <c r="K83" s="15">
        <v>23</v>
      </c>
      <c r="L83" s="15">
        <v>14</v>
      </c>
      <c r="M83" s="84">
        <v>31.05</v>
      </c>
      <c r="N83" s="73">
        <v>31</v>
      </c>
      <c r="O83" s="64">
        <v>3000</v>
      </c>
      <c r="P83" s="65">
        <f>Table2245236891011121314151617181920212224234567[[#This Row],[PEMBULATAN]]*O83</f>
        <v>93000</v>
      </c>
    </row>
    <row r="84" spans="1:16" ht="39" customHeight="1" x14ac:dyDescent="0.2">
      <c r="A84" s="93"/>
      <c r="B84" s="76"/>
      <c r="C84" s="90" t="s">
        <v>657</v>
      </c>
      <c r="D84" s="79" t="s">
        <v>198</v>
      </c>
      <c r="E84" s="13">
        <v>44416</v>
      </c>
      <c r="F84" s="77" t="s">
        <v>83</v>
      </c>
      <c r="G84" s="13">
        <v>44419</v>
      </c>
      <c r="H84" s="78" t="s">
        <v>84</v>
      </c>
      <c r="I84" s="15">
        <v>71</v>
      </c>
      <c r="J84" s="15">
        <v>51</v>
      </c>
      <c r="K84" s="15">
        <v>22</v>
      </c>
      <c r="L84" s="15">
        <v>4</v>
      </c>
      <c r="M84" s="84">
        <v>19.915500000000002</v>
      </c>
      <c r="N84" s="73">
        <v>20</v>
      </c>
      <c r="O84" s="64">
        <v>3000</v>
      </c>
      <c r="P84" s="65">
        <f>Table2245236891011121314151617181920212224234567[[#This Row],[PEMBULATAN]]*O84</f>
        <v>60000</v>
      </c>
    </row>
    <row r="85" spans="1:16" ht="39" customHeight="1" x14ac:dyDescent="0.2">
      <c r="A85" s="93"/>
      <c r="B85" s="76"/>
      <c r="C85" s="90" t="s">
        <v>658</v>
      </c>
      <c r="D85" s="79" t="s">
        <v>198</v>
      </c>
      <c r="E85" s="13">
        <v>44416</v>
      </c>
      <c r="F85" s="77" t="s">
        <v>83</v>
      </c>
      <c r="G85" s="13">
        <v>44419</v>
      </c>
      <c r="H85" s="78" t="s">
        <v>84</v>
      </c>
      <c r="I85" s="15">
        <v>72</v>
      </c>
      <c r="J85" s="15">
        <v>31</v>
      </c>
      <c r="K85" s="15">
        <v>13</v>
      </c>
      <c r="L85" s="15">
        <v>5</v>
      </c>
      <c r="M85" s="84">
        <v>7.2539999999999996</v>
      </c>
      <c r="N85" s="73">
        <v>7</v>
      </c>
      <c r="O85" s="64">
        <v>3000</v>
      </c>
      <c r="P85" s="65">
        <f>Table2245236891011121314151617181920212224234567[[#This Row],[PEMBULATAN]]*O85</f>
        <v>21000</v>
      </c>
    </row>
    <row r="86" spans="1:16" ht="39" customHeight="1" x14ac:dyDescent="0.2">
      <c r="A86" s="93"/>
      <c r="B86" s="76"/>
      <c r="C86" s="90" t="s">
        <v>659</v>
      </c>
      <c r="D86" s="79" t="s">
        <v>198</v>
      </c>
      <c r="E86" s="13">
        <v>44416</v>
      </c>
      <c r="F86" s="77" t="s">
        <v>83</v>
      </c>
      <c r="G86" s="13">
        <v>44419</v>
      </c>
      <c r="H86" s="78" t="s">
        <v>84</v>
      </c>
      <c r="I86" s="15">
        <v>83</v>
      </c>
      <c r="J86" s="15">
        <v>42</v>
      </c>
      <c r="K86" s="15">
        <v>25</v>
      </c>
      <c r="L86" s="15">
        <v>7</v>
      </c>
      <c r="M86" s="84">
        <v>21.787500000000001</v>
      </c>
      <c r="N86" s="73">
        <v>22</v>
      </c>
      <c r="O86" s="64">
        <v>3000</v>
      </c>
      <c r="P86" s="65">
        <f>Table2245236891011121314151617181920212224234567[[#This Row],[PEMBULATAN]]*O86</f>
        <v>66000</v>
      </c>
    </row>
    <row r="87" spans="1:16" ht="39" customHeight="1" x14ac:dyDescent="0.2">
      <c r="A87" s="93"/>
      <c r="B87" s="76"/>
      <c r="C87" s="90" t="s">
        <v>660</v>
      </c>
      <c r="D87" s="79" t="s">
        <v>198</v>
      </c>
      <c r="E87" s="13">
        <v>44416</v>
      </c>
      <c r="F87" s="77" t="s">
        <v>83</v>
      </c>
      <c r="G87" s="13">
        <v>44419</v>
      </c>
      <c r="H87" s="78" t="s">
        <v>84</v>
      </c>
      <c r="I87" s="15">
        <v>78</v>
      </c>
      <c r="J87" s="15">
        <v>53</v>
      </c>
      <c r="K87" s="15">
        <v>21</v>
      </c>
      <c r="L87" s="15">
        <v>7</v>
      </c>
      <c r="M87" s="84">
        <v>21.703499999999998</v>
      </c>
      <c r="N87" s="73">
        <v>22</v>
      </c>
      <c r="O87" s="64">
        <v>3000</v>
      </c>
      <c r="P87" s="65">
        <f>Table2245236891011121314151617181920212224234567[[#This Row],[PEMBULATAN]]*O87</f>
        <v>66000</v>
      </c>
    </row>
    <row r="88" spans="1:16" ht="39" customHeight="1" x14ac:dyDescent="0.2">
      <c r="A88" s="93"/>
      <c r="B88" s="76"/>
      <c r="C88" s="90" t="s">
        <v>661</v>
      </c>
      <c r="D88" s="79" t="s">
        <v>198</v>
      </c>
      <c r="E88" s="13">
        <v>44416</v>
      </c>
      <c r="F88" s="77" t="s">
        <v>83</v>
      </c>
      <c r="G88" s="13">
        <v>44419</v>
      </c>
      <c r="H88" s="78" t="s">
        <v>84</v>
      </c>
      <c r="I88" s="15">
        <v>75</v>
      </c>
      <c r="J88" s="15">
        <v>63</v>
      </c>
      <c r="K88" s="15">
        <v>43</v>
      </c>
      <c r="L88" s="15">
        <v>17</v>
      </c>
      <c r="M88" s="84">
        <v>50.793750000000003</v>
      </c>
      <c r="N88" s="73">
        <v>51</v>
      </c>
      <c r="O88" s="64">
        <v>3000</v>
      </c>
      <c r="P88" s="65">
        <f>Table2245236891011121314151617181920212224234567[[#This Row],[PEMBULATAN]]*O88</f>
        <v>153000</v>
      </c>
    </row>
    <row r="89" spans="1:16" ht="39" customHeight="1" x14ac:dyDescent="0.2">
      <c r="A89" s="93"/>
      <c r="B89" s="76"/>
      <c r="C89" s="90" t="s">
        <v>662</v>
      </c>
      <c r="D89" s="79" t="s">
        <v>198</v>
      </c>
      <c r="E89" s="13">
        <v>44416</v>
      </c>
      <c r="F89" s="77" t="s">
        <v>83</v>
      </c>
      <c r="G89" s="13">
        <v>44419</v>
      </c>
      <c r="H89" s="78" t="s">
        <v>84</v>
      </c>
      <c r="I89" s="15">
        <v>102</v>
      </c>
      <c r="J89" s="15">
        <v>61</v>
      </c>
      <c r="K89" s="15">
        <v>40</v>
      </c>
      <c r="L89" s="15">
        <v>15</v>
      </c>
      <c r="M89" s="84">
        <v>62.22</v>
      </c>
      <c r="N89" s="73">
        <v>63</v>
      </c>
      <c r="O89" s="64">
        <v>3000</v>
      </c>
      <c r="P89" s="65">
        <f>Table2245236891011121314151617181920212224234567[[#This Row],[PEMBULATAN]]*O89</f>
        <v>189000</v>
      </c>
    </row>
    <row r="90" spans="1:16" ht="39" customHeight="1" x14ac:dyDescent="0.2">
      <c r="A90" s="93"/>
      <c r="B90" s="76"/>
      <c r="C90" s="90" t="s">
        <v>663</v>
      </c>
      <c r="D90" s="79" t="s">
        <v>198</v>
      </c>
      <c r="E90" s="13">
        <v>44416</v>
      </c>
      <c r="F90" s="77" t="s">
        <v>83</v>
      </c>
      <c r="G90" s="13">
        <v>44419</v>
      </c>
      <c r="H90" s="78" t="s">
        <v>84</v>
      </c>
      <c r="I90" s="15">
        <v>90</v>
      </c>
      <c r="J90" s="15">
        <v>63</v>
      </c>
      <c r="K90" s="15">
        <v>19</v>
      </c>
      <c r="L90" s="15">
        <v>11</v>
      </c>
      <c r="M90" s="84">
        <v>26.932500000000001</v>
      </c>
      <c r="N90" s="73">
        <v>27</v>
      </c>
      <c r="O90" s="64">
        <v>3000</v>
      </c>
      <c r="P90" s="65">
        <f>Table2245236891011121314151617181920212224234567[[#This Row],[PEMBULATAN]]*O90</f>
        <v>81000</v>
      </c>
    </row>
    <row r="91" spans="1:16" ht="39" customHeight="1" x14ac:dyDescent="0.2">
      <c r="A91" s="93"/>
      <c r="B91" s="76"/>
      <c r="C91" s="90" t="s">
        <v>664</v>
      </c>
      <c r="D91" s="79" t="s">
        <v>198</v>
      </c>
      <c r="E91" s="13">
        <v>44416</v>
      </c>
      <c r="F91" s="77" t="s">
        <v>83</v>
      </c>
      <c r="G91" s="13">
        <v>44419</v>
      </c>
      <c r="H91" s="78" t="s">
        <v>84</v>
      </c>
      <c r="I91" s="15">
        <v>87</v>
      </c>
      <c r="J91" s="15">
        <v>60</v>
      </c>
      <c r="K91" s="15">
        <v>33</v>
      </c>
      <c r="L91" s="15">
        <v>22</v>
      </c>
      <c r="M91" s="84">
        <v>43.064999999999998</v>
      </c>
      <c r="N91" s="73">
        <v>43</v>
      </c>
      <c r="O91" s="64">
        <v>3000</v>
      </c>
      <c r="P91" s="65">
        <f>Table2245236891011121314151617181920212224234567[[#This Row],[PEMBULATAN]]*O91</f>
        <v>129000</v>
      </c>
    </row>
    <row r="92" spans="1:16" ht="39" customHeight="1" x14ac:dyDescent="0.2">
      <c r="A92" s="93"/>
      <c r="B92" s="76"/>
      <c r="C92" s="90" t="s">
        <v>665</v>
      </c>
      <c r="D92" s="79" t="s">
        <v>198</v>
      </c>
      <c r="E92" s="13">
        <v>44416</v>
      </c>
      <c r="F92" s="77" t="s">
        <v>83</v>
      </c>
      <c r="G92" s="13">
        <v>44419</v>
      </c>
      <c r="H92" s="78" t="s">
        <v>84</v>
      </c>
      <c r="I92" s="15">
        <v>80</v>
      </c>
      <c r="J92" s="15">
        <v>79</v>
      </c>
      <c r="K92" s="15">
        <v>31</v>
      </c>
      <c r="L92" s="15">
        <v>23</v>
      </c>
      <c r="M92" s="84">
        <v>48.98</v>
      </c>
      <c r="N92" s="73">
        <v>49</v>
      </c>
      <c r="O92" s="64">
        <v>3000</v>
      </c>
      <c r="P92" s="65">
        <f>Table2245236891011121314151617181920212224234567[[#This Row],[PEMBULATAN]]*O92</f>
        <v>147000</v>
      </c>
    </row>
    <row r="93" spans="1:16" ht="39" customHeight="1" x14ac:dyDescent="0.2">
      <c r="A93" s="93"/>
      <c r="B93" s="76"/>
      <c r="C93" s="90" t="s">
        <v>666</v>
      </c>
      <c r="D93" s="79" t="s">
        <v>198</v>
      </c>
      <c r="E93" s="13">
        <v>44416</v>
      </c>
      <c r="F93" s="77" t="s">
        <v>83</v>
      </c>
      <c r="G93" s="13">
        <v>44419</v>
      </c>
      <c r="H93" s="78" t="s">
        <v>84</v>
      </c>
      <c r="I93" s="15">
        <v>93</v>
      </c>
      <c r="J93" s="15">
        <v>61</v>
      </c>
      <c r="K93" s="15">
        <v>32</v>
      </c>
      <c r="L93" s="15">
        <v>13</v>
      </c>
      <c r="M93" s="84">
        <v>45.384</v>
      </c>
      <c r="N93" s="73">
        <v>46</v>
      </c>
      <c r="O93" s="64">
        <v>3000</v>
      </c>
      <c r="P93" s="65">
        <f>Table2245236891011121314151617181920212224234567[[#This Row],[PEMBULATAN]]*O93</f>
        <v>138000</v>
      </c>
    </row>
    <row r="94" spans="1:16" ht="39" customHeight="1" x14ac:dyDescent="0.2">
      <c r="A94" s="93"/>
      <c r="B94" s="76"/>
      <c r="C94" s="90" t="s">
        <v>667</v>
      </c>
      <c r="D94" s="79" t="s">
        <v>198</v>
      </c>
      <c r="E94" s="13">
        <v>44416</v>
      </c>
      <c r="F94" s="77" t="s">
        <v>83</v>
      </c>
      <c r="G94" s="13">
        <v>44419</v>
      </c>
      <c r="H94" s="78" t="s">
        <v>84</v>
      </c>
      <c r="I94" s="15">
        <v>83</v>
      </c>
      <c r="J94" s="15">
        <v>59</v>
      </c>
      <c r="K94" s="15">
        <v>27</v>
      </c>
      <c r="L94" s="15">
        <v>22</v>
      </c>
      <c r="M94" s="84">
        <v>33.054749999999999</v>
      </c>
      <c r="N94" s="73">
        <v>33</v>
      </c>
      <c r="O94" s="64">
        <v>3000</v>
      </c>
      <c r="P94" s="65">
        <f>Table2245236891011121314151617181920212224234567[[#This Row],[PEMBULATAN]]*O94</f>
        <v>99000</v>
      </c>
    </row>
    <row r="95" spans="1:16" ht="39" customHeight="1" x14ac:dyDescent="0.2">
      <c r="A95" s="93"/>
      <c r="B95" s="76"/>
      <c r="C95" s="90" t="s">
        <v>668</v>
      </c>
      <c r="D95" s="79" t="s">
        <v>198</v>
      </c>
      <c r="E95" s="13">
        <v>44416</v>
      </c>
      <c r="F95" s="77" t="s">
        <v>83</v>
      </c>
      <c r="G95" s="13">
        <v>44419</v>
      </c>
      <c r="H95" s="78" t="s">
        <v>84</v>
      </c>
      <c r="I95" s="15">
        <v>87</v>
      </c>
      <c r="J95" s="15">
        <v>55</v>
      </c>
      <c r="K95" s="15">
        <v>30</v>
      </c>
      <c r="L95" s="15">
        <v>14</v>
      </c>
      <c r="M95" s="84">
        <v>35.887500000000003</v>
      </c>
      <c r="N95" s="73">
        <v>36</v>
      </c>
      <c r="O95" s="64">
        <v>3000</v>
      </c>
      <c r="P95" s="65">
        <f>Table2245236891011121314151617181920212224234567[[#This Row],[PEMBULATAN]]*O95</f>
        <v>108000</v>
      </c>
    </row>
    <row r="96" spans="1:16" ht="39" customHeight="1" x14ac:dyDescent="0.2">
      <c r="A96" s="93"/>
      <c r="B96" s="76"/>
      <c r="C96" s="90" t="s">
        <v>669</v>
      </c>
      <c r="D96" s="79" t="s">
        <v>198</v>
      </c>
      <c r="E96" s="13">
        <v>44416</v>
      </c>
      <c r="F96" s="77" t="s">
        <v>83</v>
      </c>
      <c r="G96" s="13">
        <v>44419</v>
      </c>
      <c r="H96" s="78" t="s">
        <v>84</v>
      </c>
      <c r="I96" s="15">
        <v>83</v>
      </c>
      <c r="J96" s="15">
        <v>55</v>
      </c>
      <c r="K96" s="15">
        <v>31</v>
      </c>
      <c r="L96" s="15">
        <v>13</v>
      </c>
      <c r="M96" s="84">
        <v>35.378749999999997</v>
      </c>
      <c r="N96" s="73">
        <v>36</v>
      </c>
      <c r="O96" s="64">
        <v>3000</v>
      </c>
      <c r="P96" s="65">
        <f>Table2245236891011121314151617181920212224234567[[#This Row],[PEMBULATAN]]*O96</f>
        <v>108000</v>
      </c>
    </row>
    <row r="97" spans="1:16" ht="39" customHeight="1" x14ac:dyDescent="0.2">
      <c r="A97" s="93"/>
      <c r="B97" s="76"/>
      <c r="C97" s="90" t="s">
        <v>670</v>
      </c>
      <c r="D97" s="79" t="s">
        <v>198</v>
      </c>
      <c r="E97" s="13">
        <v>44416</v>
      </c>
      <c r="F97" s="77" t="s">
        <v>83</v>
      </c>
      <c r="G97" s="13">
        <v>44419</v>
      </c>
      <c r="H97" s="78" t="s">
        <v>84</v>
      </c>
      <c r="I97" s="15">
        <v>87</v>
      </c>
      <c r="J97" s="15">
        <v>52</v>
      </c>
      <c r="K97" s="15">
        <v>30</v>
      </c>
      <c r="L97" s="15">
        <v>9</v>
      </c>
      <c r="M97" s="84">
        <v>33.93</v>
      </c>
      <c r="N97" s="73">
        <v>34</v>
      </c>
      <c r="O97" s="64">
        <v>3000</v>
      </c>
      <c r="P97" s="65">
        <f>Table2245236891011121314151617181920212224234567[[#This Row],[PEMBULATAN]]*O97</f>
        <v>102000</v>
      </c>
    </row>
    <row r="98" spans="1:16" ht="39" customHeight="1" x14ac:dyDescent="0.2">
      <c r="A98" s="93"/>
      <c r="B98" s="76"/>
      <c r="C98" s="90" t="s">
        <v>671</v>
      </c>
      <c r="D98" s="79" t="s">
        <v>198</v>
      </c>
      <c r="E98" s="13">
        <v>44416</v>
      </c>
      <c r="F98" s="77" t="s">
        <v>83</v>
      </c>
      <c r="G98" s="13">
        <v>44419</v>
      </c>
      <c r="H98" s="78" t="s">
        <v>84</v>
      </c>
      <c r="I98" s="15">
        <v>101</v>
      </c>
      <c r="J98" s="15">
        <v>55</v>
      </c>
      <c r="K98" s="15">
        <v>23</v>
      </c>
      <c r="L98" s="15">
        <v>22</v>
      </c>
      <c r="M98" s="84">
        <v>31.94125</v>
      </c>
      <c r="N98" s="73">
        <v>32</v>
      </c>
      <c r="O98" s="64">
        <v>3000</v>
      </c>
      <c r="P98" s="65">
        <f>Table2245236891011121314151617181920212224234567[[#This Row],[PEMBULATAN]]*O98</f>
        <v>96000</v>
      </c>
    </row>
    <row r="99" spans="1:16" ht="39" customHeight="1" x14ac:dyDescent="0.2">
      <c r="A99" s="93"/>
      <c r="B99" s="76"/>
      <c r="C99" s="90" t="s">
        <v>672</v>
      </c>
      <c r="D99" s="79" t="s">
        <v>198</v>
      </c>
      <c r="E99" s="13">
        <v>44416</v>
      </c>
      <c r="F99" s="77" t="s">
        <v>83</v>
      </c>
      <c r="G99" s="13">
        <v>44419</v>
      </c>
      <c r="H99" s="78" t="s">
        <v>84</v>
      </c>
      <c r="I99" s="15">
        <v>72</v>
      </c>
      <c r="J99" s="15">
        <v>72</v>
      </c>
      <c r="K99" s="15">
        <v>26</v>
      </c>
      <c r="L99" s="15">
        <v>17</v>
      </c>
      <c r="M99" s="84">
        <v>33.695999999999998</v>
      </c>
      <c r="N99" s="73">
        <v>34</v>
      </c>
      <c r="O99" s="64">
        <v>3000</v>
      </c>
      <c r="P99" s="65">
        <f>Table2245236891011121314151617181920212224234567[[#This Row],[PEMBULATAN]]*O99</f>
        <v>102000</v>
      </c>
    </row>
    <row r="100" spans="1:16" ht="39" customHeight="1" x14ac:dyDescent="0.2">
      <c r="A100" s="93"/>
      <c r="B100" s="76"/>
      <c r="C100" s="90" t="s">
        <v>673</v>
      </c>
      <c r="D100" s="79" t="s">
        <v>198</v>
      </c>
      <c r="E100" s="13">
        <v>44416</v>
      </c>
      <c r="F100" s="77" t="s">
        <v>83</v>
      </c>
      <c r="G100" s="13">
        <v>44419</v>
      </c>
      <c r="H100" s="78" t="s">
        <v>84</v>
      </c>
      <c r="I100" s="15">
        <v>91</v>
      </c>
      <c r="J100" s="15">
        <v>60</v>
      </c>
      <c r="K100" s="15">
        <v>32</v>
      </c>
      <c r="L100" s="15">
        <v>23</v>
      </c>
      <c r="M100" s="84">
        <v>43.68</v>
      </c>
      <c r="N100" s="73">
        <v>44</v>
      </c>
      <c r="O100" s="64">
        <v>3000</v>
      </c>
      <c r="P100" s="65">
        <f>Table2245236891011121314151617181920212224234567[[#This Row],[PEMBULATAN]]*O100</f>
        <v>132000</v>
      </c>
    </row>
    <row r="101" spans="1:16" ht="39" customHeight="1" x14ac:dyDescent="0.2">
      <c r="A101" s="93"/>
      <c r="B101" s="76"/>
      <c r="C101" s="90" t="s">
        <v>674</v>
      </c>
      <c r="D101" s="79" t="s">
        <v>198</v>
      </c>
      <c r="E101" s="13">
        <v>44416</v>
      </c>
      <c r="F101" s="77" t="s">
        <v>83</v>
      </c>
      <c r="G101" s="13">
        <v>44419</v>
      </c>
      <c r="H101" s="78" t="s">
        <v>84</v>
      </c>
      <c r="I101" s="15">
        <v>90</v>
      </c>
      <c r="J101" s="15">
        <v>61</v>
      </c>
      <c r="K101" s="15">
        <v>26</v>
      </c>
      <c r="L101" s="15">
        <v>11</v>
      </c>
      <c r="M101" s="84">
        <v>35.685000000000002</v>
      </c>
      <c r="N101" s="73">
        <v>36</v>
      </c>
      <c r="O101" s="64">
        <v>3000</v>
      </c>
      <c r="P101" s="65">
        <f>Table2245236891011121314151617181920212224234567[[#This Row],[PEMBULATAN]]*O101</f>
        <v>108000</v>
      </c>
    </row>
    <row r="102" spans="1:16" ht="39" customHeight="1" x14ac:dyDescent="0.2">
      <c r="A102" s="93"/>
      <c r="B102" s="76"/>
      <c r="C102" s="90" t="s">
        <v>675</v>
      </c>
      <c r="D102" s="79" t="s">
        <v>198</v>
      </c>
      <c r="E102" s="13">
        <v>44416</v>
      </c>
      <c r="F102" s="77" t="s">
        <v>83</v>
      </c>
      <c r="G102" s="13">
        <v>44419</v>
      </c>
      <c r="H102" s="78" t="s">
        <v>84</v>
      </c>
      <c r="I102" s="15">
        <v>90</v>
      </c>
      <c r="J102" s="15">
        <v>46</v>
      </c>
      <c r="K102" s="15">
        <v>47</v>
      </c>
      <c r="L102" s="15">
        <v>9</v>
      </c>
      <c r="M102" s="84">
        <v>48.645000000000003</v>
      </c>
      <c r="N102" s="73">
        <v>49</v>
      </c>
      <c r="O102" s="64">
        <v>3000</v>
      </c>
      <c r="P102" s="65">
        <f>Table2245236891011121314151617181920212224234567[[#This Row],[PEMBULATAN]]*O102</f>
        <v>147000</v>
      </c>
    </row>
    <row r="103" spans="1:16" ht="39" customHeight="1" x14ac:dyDescent="0.2">
      <c r="A103" s="93"/>
      <c r="B103" s="76"/>
      <c r="C103" s="90" t="s">
        <v>676</v>
      </c>
      <c r="D103" s="79" t="s">
        <v>198</v>
      </c>
      <c r="E103" s="13">
        <v>44416</v>
      </c>
      <c r="F103" s="77" t="s">
        <v>83</v>
      </c>
      <c r="G103" s="13">
        <v>44419</v>
      </c>
      <c r="H103" s="78" t="s">
        <v>84</v>
      </c>
      <c r="I103" s="15">
        <v>92</v>
      </c>
      <c r="J103" s="15">
        <v>72</v>
      </c>
      <c r="K103" s="15">
        <v>37</v>
      </c>
      <c r="L103" s="15">
        <v>10</v>
      </c>
      <c r="M103" s="84">
        <v>61.271999999999998</v>
      </c>
      <c r="N103" s="73">
        <v>62</v>
      </c>
      <c r="O103" s="64">
        <v>3000</v>
      </c>
      <c r="P103" s="65">
        <f>Table2245236891011121314151617181920212224234567[[#This Row],[PEMBULATAN]]*O103</f>
        <v>186000</v>
      </c>
    </row>
    <row r="104" spans="1:16" ht="39" customHeight="1" x14ac:dyDescent="0.2">
      <c r="A104" s="93"/>
      <c r="B104" s="76"/>
      <c r="C104" s="90" t="s">
        <v>677</v>
      </c>
      <c r="D104" s="79" t="s">
        <v>198</v>
      </c>
      <c r="E104" s="13">
        <v>44416</v>
      </c>
      <c r="F104" s="77" t="s">
        <v>83</v>
      </c>
      <c r="G104" s="13">
        <v>44419</v>
      </c>
      <c r="H104" s="78" t="s">
        <v>84</v>
      </c>
      <c r="I104" s="15">
        <v>91</v>
      </c>
      <c r="J104" s="15">
        <v>53</v>
      </c>
      <c r="K104" s="15">
        <v>27</v>
      </c>
      <c r="L104" s="15">
        <v>13</v>
      </c>
      <c r="M104" s="84">
        <v>32.555250000000001</v>
      </c>
      <c r="N104" s="73">
        <v>33</v>
      </c>
      <c r="O104" s="64">
        <v>3000</v>
      </c>
      <c r="P104" s="65">
        <f>Table2245236891011121314151617181920212224234567[[#This Row],[PEMBULATAN]]*O104</f>
        <v>99000</v>
      </c>
    </row>
    <row r="105" spans="1:16" ht="39" customHeight="1" x14ac:dyDescent="0.2">
      <c r="A105" s="93"/>
      <c r="B105" s="76"/>
      <c r="C105" s="90" t="s">
        <v>678</v>
      </c>
      <c r="D105" s="79" t="s">
        <v>198</v>
      </c>
      <c r="E105" s="13">
        <v>44416</v>
      </c>
      <c r="F105" s="77" t="s">
        <v>83</v>
      </c>
      <c r="G105" s="13">
        <v>44419</v>
      </c>
      <c r="H105" s="78" t="s">
        <v>84</v>
      </c>
      <c r="I105" s="15">
        <v>101</v>
      </c>
      <c r="J105" s="15">
        <v>53</v>
      </c>
      <c r="K105" s="15">
        <v>26</v>
      </c>
      <c r="L105" s="15">
        <v>21</v>
      </c>
      <c r="M105" s="84">
        <v>34.794499999999999</v>
      </c>
      <c r="N105" s="73">
        <v>35</v>
      </c>
      <c r="O105" s="64">
        <v>3000</v>
      </c>
      <c r="P105" s="65">
        <f>Table2245236891011121314151617181920212224234567[[#This Row],[PEMBULATAN]]*O105</f>
        <v>105000</v>
      </c>
    </row>
    <row r="106" spans="1:16" ht="39" customHeight="1" x14ac:dyDescent="0.2">
      <c r="A106" s="93"/>
      <c r="B106" s="76"/>
      <c r="C106" s="90" t="s">
        <v>679</v>
      </c>
      <c r="D106" s="79" t="s">
        <v>198</v>
      </c>
      <c r="E106" s="13">
        <v>44416</v>
      </c>
      <c r="F106" s="77" t="s">
        <v>83</v>
      </c>
      <c r="G106" s="13">
        <v>44419</v>
      </c>
      <c r="H106" s="78" t="s">
        <v>84</v>
      </c>
      <c r="I106" s="15">
        <v>89</v>
      </c>
      <c r="J106" s="15">
        <v>53</v>
      </c>
      <c r="K106" s="15">
        <v>30</v>
      </c>
      <c r="L106" s="15">
        <v>25</v>
      </c>
      <c r="M106" s="84">
        <v>35.377499999999998</v>
      </c>
      <c r="N106" s="73">
        <v>36</v>
      </c>
      <c r="O106" s="64">
        <v>3000</v>
      </c>
      <c r="P106" s="65">
        <f>Table2245236891011121314151617181920212224234567[[#This Row],[PEMBULATAN]]*O106</f>
        <v>108000</v>
      </c>
    </row>
    <row r="107" spans="1:16" ht="39" customHeight="1" x14ac:dyDescent="0.2">
      <c r="A107" s="93"/>
      <c r="B107" s="76"/>
      <c r="C107" s="90" t="s">
        <v>680</v>
      </c>
      <c r="D107" s="79" t="s">
        <v>198</v>
      </c>
      <c r="E107" s="13">
        <v>44416</v>
      </c>
      <c r="F107" s="77" t="s">
        <v>83</v>
      </c>
      <c r="G107" s="13">
        <v>44419</v>
      </c>
      <c r="H107" s="78" t="s">
        <v>84</v>
      </c>
      <c r="I107" s="15">
        <v>90</v>
      </c>
      <c r="J107" s="15">
        <v>60</v>
      </c>
      <c r="K107" s="15">
        <v>28</v>
      </c>
      <c r="L107" s="15">
        <v>12</v>
      </c>
      <c r="M107" s="84">
        <v>37.799999999999997</v>
      </c>
      <c r="N107" s="73">
        <v>38</v>
      </c>
      <c r="O107" s="64">
        <v>3000</v>
      </c>
      <c r="P107" s="65">
        <f>Table2245236891011121314151617181920212224234567[[#This Row],[PEMBULATAN]]*O107</f>
        <v>114000</v>
      </c>
    </row>
    <row r="108" spans="1:16" ht="39" customHeight="1" x14ac:dyDescent="0.2">
      <c r="A108" s="93"/>
      <c r="B108" s="76"/>
      <c r="C108" s="90" t="s">
        <v>681</v>
      </c>
      <c r="D108" s="79" t="s">
        <v>198</v>
      </c>
      <c r="E108" s="13">
        <v>44416</v>
      </c>
      <c r="F108" s="77" t="s">
        <v>83</v>
      </c>
      <c r="G108" s="13">
        <v>44419</v>
      </c>
      <c r="H108" s="78" t="s">
        <v>84</v>
      </c>
      <c r="I108" s="15">
        <v>87</v>
      </c>
      <c r="J108" s="15">
        <v>62</v>
      </c>
      <c r="K108" s="15">
        <v>30</v>
      </c>
      <c r="L108" s="15">
        <v>12</v>
      </c>
      <c r="M108" s="84">
        <v>40.454999999999998</v>
      </c>
      <c r="N108" s="73">
        <v>41</v>
      </c>
      <c r="O108" s="64">
        <v>3000</v>
      </c>
      <c r="P108" s="65">
        <f>Table2245236891011121314151617181920212224234567[[#This Row],[PEMBULATAN]]*O108</f>
        <v>123000</v>
      </c>
    </row>
    <row r="109" spans="1:16" ht="39" customHeight="1" x14ac:dyDescent="0.2">
      <c r="A109" s="93"/>
      <c r="B109" s="76"/>
      <c r="C109" s="90" t="s">
        <v>682</v>
      </c>
      <c r="D109" s="79" t="s">
        <v>198</v>
      </c>
      <c r="E109" s="13">
        <v>44416</v>
      </c>
      <c r="F109" s="77" t="s">
        <v>83</v>
      </c>
      <c r="G109" s="13">
        <v>44419</v>
      </c>
      <c r="H109" s="78" t="s">
        <v>84</v>
      </c>
      <c r="I109" s="15">
        <v>90</v>
      </c>
      <c r="J109" s="15">
        <v>61</v>
      </c>
      <c r="K109" s="15">
        <v>35</v>
      </c>
      <c r="L109" s="15">
        <v>18</v>
      </c>
      <c r="M109" s="84">
        <v>48.037500000000001</v>
      </c>
      <c r="N109" s="73">
        <v>48</v>
      </c>
      <c r="O109" s="64">
        <v>3000</v>
      </c>
      <c r="P109" s="65">
        <f>Table2245236891011121314151617181920212224234567[[#This Row],[PEMBULATAN]]*O109</f>
        <v>144000</v>
      </c>
    </row>
    <row r="110" spans="1:16" ht="39" customHeight="1" x14ac:dyDescent="0.2">
      <c r="A110" s="93"/>
      <c r="B110" s="76"/>
      <c r="C110" s="90" t="s">
        <v>683</v>
      </c>
      <c r="D110" s="79" t="s">
        <v>198</v>
      </c>
      <c r="E110" s="13">
        <v>44416</v>
      </c>
      <c r="F110" s="77" t="s">
        <v>83</v>
      </c>
      <c r="G110" s="13">
        <v>44419</v>
      </c>
      <c r="H110" s="78" t="s">
        <v>84</v>
      </c>
      <c r="I110" s="15">
        <v>96</v>
      </c>
      <c r="J110" s="15">
        <v>46</v>
      </c>
      <c r="K110" s="15">
        <v>31</v>
      </c>
      <c r="L110" s="15">
        <v>17</v>
      </c>
      <c r="M110" s="84">
        <v>34.223999999999997</v>
      </c>
      <c r="N110" s="73">
        <v>34</v>
      </c>
      <c r="O110" s="64">
        <v>3000</v>
      </c>
      <c r="P110" s="65">
        <f>Table2245236891011121314151617181920212224234567[[#This Row],[PEMBULATAN]]*O110</f>
        <v>102000</v>
      </c>
    </row>
    <row r="111" spans="1:16" ht="39" customHeight="1" x14ac:dyDescent="0.2">
      <c r="A111" s="93"/>
      <c r="B111" s="76"/>
      <c r="C111" s="90" t="s">
        <v>684</v>
      </c>
      <c r="D111" s="79" t="s">
        <v>198</v>
      </c>
      <c r="E111" s="13">
        <v>44416</v>
      </c>
      <c r="F111" s="77" t="s">
        <v>83</v>
      </c>
      <c r="G111" s="13">
        <v>44419</v>
      </c>
      <c r="H111" s="78" t="s">
        <v>84</v>
      </c>
      <c r="I111" s="15">
        <v>90</v>
      </c>
      <c r="J111" s="15">
        <v>80</v>
      </c>
      <c r="K111" s="15">
        <v>36</v>
      </c>
      <c r="L111" s="15">
        <v>17</v>
      </c>
      <c r="M111" s="84">
        <v>64.8</v>
      </c>
      <c r="N111" s="73">
        <v>65</v>
      </c>
      <c r="O111" s="64">
        <v>3000</v>
      </c>
      <c r="P111" s="65">
        <f>Table2245236891011121314151617181920212224234567[[#This Row],[PEMBULATAN]]*O111</f>
        <v>195000</v>
      </c>
    </row>
    <row r="112" spans="1:16" ht="39" customHeight="1" x14ac:dyDescent="0.2">
      <c r="A112" s="93"/>
      <c r="B112" s="76"/>
      <c r="C112" s="90" t="s">
        <v>685</v>
      </c>
      <c r="D112" s="79" t="s">
        <v>198</v>
      </c>
      <c r="E112" s="13">
        <v>44416</v>
      </c>
      <c r="F112" s="77" t="s">
        <v>83</v>
      </c>
      <c r="G112" s="13">
        <v>44419</v>
      </c>
      <c r="H112" s="78" t="s">
        <v>84</v>
      </c>
      <c r="I112" s="15">
        <v>95</v>
      </c>
      <c r="J112" s="15">
        <v>56</v>
      </c>
      <c r="K112" s="15">
        <v>25</v>
      </c>
      <c r="L112" s="15">
        <v>20</v>
      </c>
      <c r="M112" s="84">
        <v>33.25</v>
      </c>
      <c r="N112" s="73">
        <v>33</v>
      </c>
      <c r="O112" s="64">
        <v>3000</v>
      </c>
      <c r="P112" s="65">
        <f>Table2245236891011121314151617181920212224234567[[#This Row],[PEMBULATAN]]*O112</f>
        <v>99000</v>
      </c>
    </row>
    <row r="113" spans="1:16" ht="39" customHeight="1" x14ac:dyDescent="0.2">
      <c r="A113" s="93"/>
      <c r="B113" s="76"/>
      <c r="C113" s="90" t="s">
        <v>686</v>
      </c>
      <c r="D113" s="79" t="s">
        <v>198</v>
      </c>
      <c r="E113" s="13">
        <v>44416</v>
      </c>
      <c r="F113" s="77" t="s">
        <v>83</v>
      </c>
      <c r="G113" s="13">
        <v>44419</v>
      </c>
      <c r="H113" s="78" t="s">
        <v>84</v>
      </c>
      <c r="I113" s="15">
        <v>40</v>
      </c>
      <c r="J113" s="15">
        <v>27</v>
      </c>
      <c r="K113" s="15">
        <v>17</v>
      </c>
      <c r="L113" s="15">
        <v>4</v>
      </c>
      <c r="M113" s="84">
        <v>4.59</v>
      </c>
      <c r="N113" s="73">
        <v>5</v>
      </c>
      <c r="O113" s="64">
        <v>3000</v>
      </c>
      <c r="P113" s="65">
        <f>Table2245236891011121314151617181920212224234567[[#This Row],[PEMBULATAN]]*O113</f>
        <v>15000</v>
      </c>
    </row>
    <row r="114" spans="1:16" ht="39" customHeight="1" x14ac:dyDescent="0.2">
      <c r="A114" s="93"/>
      <c r="B114" s="76"/>
      <c r="C114" s="90" t="s">
        <v>687</v>
      </c>
      <c r="D114" s="79" t="s">
        <v>198</v>
      </c>
      <c r="E114" s="13">
        <v>44416</v>
      </c>
      <c r="F114" s="77" t="s">
        <v>83</v>
      </c>
      <c r="G114" s="13">
        <v>44419</v>
      </c>
      <c r="H114" s="78" t="s">
        <v>84</v>
      </c>
      <c r="I114" s="15">
        <v>24</v>
      </c>
      <c r="J114" s="15">
        <v>20</v>
      </c>
      <c r="K114" s="15">
        <v>8</v>
      </c>
      <c r="L114" s="15">
        <v>1</v>
      </c>
      <c r="M114" s="84">
        <v>0.96</v>
      </c>
      <c r="N114" s="73">
        <v>1</v>
      </c>
      <c r="O114" s="64">
        <v>3000</v>
      </c>
      <c r="P114" s="65">
        <f>Table2245236891011121314151617181920212224234567[[#This Row],[PEMBULATAN]]*O114</f>
        <v>3000</v>
      </c>
    </row>
    <row r="115" spans="1:16" ht="39" customHeight="1" x14ac:dyDescent="0.2">
      <c r="A115" s="93"/>
      <c r="B115" s="76"/>
      <c r="C115" s="90" t="s">
        <v>688</v>
      </c>
      <c r="D115" s="79" t="s">
        <v>198</v>
      </c>
      <c r="E115" s="13">
        <v>44416</v>
      </c>
      <c r="F115" s="77" t="s">
        <v>83</v>
      </c>
      <c r="G115" s="13">
        <v>44419</v>
      </c>
      <c r="H115" s="78" t="s">
        <v>84</v>
      </c>
      <c r="I115" s="15">
        <v>52</v>
      </c>
      <c r="J115" s="15">
        <v>35</v>
      </c>
      <c r="K115" s="15">
        <v>22</v>
      </c>
      <c r="L115" s="15">
        <v>3</v>
      </c>
      <c r="M115" s="84">
        <v>10.01</v>
      </c>
      <c r="N115" s="73">
        <v>10</v>
      </c>
      <c r="O115" s="64">
        <v>3000</v>
      </c>
      <c r="P115" s="65">
        <f>Table2245236891011121314151617181920212224234567[[#This Row],[PEMBULATAN]]*O115</f>
        <v>30000</v>
      </c>
    </row>
    <row r="116" spans="1:16" ht="39" customHeight="1" x14ac:dyDescent="0.2">
      <c r="A116" s="93"/>
      <c r="B116" s="76"/>
      <c r="C116" s="90" t="s">
        <v>689</v>
      </c>
      <c r="D116" s="79" t="s">
        <v>198</v>
      </c>
      <c r="E116" s="13">
        <v>44416</v>
      </c>
      <c r="F116" s="77" t="s">
        <v>83</v>
      </c>
      <c r="G116" s="13">
        <v>44419</v>
      </c>
      <c r="H116" s="78" t="s">
        <v>84</v>
      </c>
      <c r="I116" s="15">
        <v>30</v>
      </c>
      <c r="J116" s="15">
        <v>32</v>
      </c>
      <c r="K116" s="15">
        <v>15</v>
      </c>
      <c r="L116" s="15">
        <v>1</v>
      </c>
      <c r="M116" s="84">
        <v>3.6</v>
      </c>
      <c r="N116" s="73">
        <v>4</v>
      </c>
      <c r="O116" s="64">
        <v>3000</v>
      </c>
      <c r="P116" s="65">
        <f>Table2245236891011121314151617181920212224234567[[#This Row],[PEMBULATAN]]*O116</f>
        <v>12000</v>
      </c>
    </row>
    <row r="117" spans="1:16" ht="39" customHeight="1" x14ac:dyDescent="0.2">
      <c r="A117" s="93"/>
      <c r="B117" s="76"/>
      <c r="C117" s="90" t="s">
        <v>690</v>
      </c>
      <c r="D117" s="79" t="s">
        <v>198</v>
      </c>
      <c r="E117" s="13">
        <v>44416</v>
      </c>
      <c r="F117" s="77" t="s">
        <v>83</v>
      </c>
      <c r="G117" s="13">
        <v>44419</v>
      </c>
      <c r="H117" s="78" t="s">
        <v>84</v>
      </c>
      <c r="I117" s="15">
        <v>72</v>
      </c>
      <c r="J117" s="15">
        <v>58</v>
      </c>
      <c r="K117" s="15">
        <v>31</v>
      </c>
      <c r="L117" s="15">
        <v>16</v>
      </c>
      <c r="M117" s="84">
        <v>32.363999999999997</v>
      </c>
      <c r="N117" s="73">
        <v>33</v>
      </c>
      <c r="O117" s="64">
        <v>3000</v>
      </c>
      <c r="P117" s="65">
        <f>Table2245236891011121314151617181920212224234567[[#This Row],[PEMBULATAN]]*O117</f>
        <v>99000</v>
      </c>
    </row>
    <row r="118" spans="1:16" ht="39" customHeight="1" x14ac:dyDescent="0.2">
      <c r="A118" s="93"/>
      <c r="B118" s="76"/>
      <c r="C118" s="90" t="s">
        <v>691</v>
      </c>
      <c r="D118" s="79" t="s">
        <v>198</v>
      </c>
      <c r="E118" s="13">
        <v>44416</v>
      </c>
      <c r="F118" s="77" t="s">
        <v>83</v>
      </c>
      <c r="G118" s="13">
        <v>44419</v>
      </c>
      <c r="H118" s="78" t="s">
        <v>84</v>
      </c>
      <c r="I118" s="15">
        <v>80</v>
      </c>
      <c r="J118" s="15">
        <v>54</v>
      </c>
      <c r="K118" s="15">
        <v>27</v>
      </c>
      <c r="L118" s="15">
        <v>19</v>
      </c>
      <c r="M118" s="84">
        <v>29.16</v>
      </c>
      <c r="N118" s="73">
        <v>29</v>
      </c>
      <c r="O118" s="64">
        <v>3000</v>
      </c>
      <c r="P118" s="65">
        <f>Table2245236891011121314151617181920212224234567[[#This Row],[PEMBULATAN]]*O118</f>
        <v>87000</v>
      </c>
    </row>
    <row r="119" spans="1:16" ht="39" customHeight="1" x14ac:dyDescent="0.2">
      <c r="A119" s="93"/>
      <c r="B119" s="76"/>
      <c r="C119" s="90" t="s">
        <v>692</v>
      </c>
      <c r="D119" s="79" t="s">
        <v>198</v>
      </c>
      <c r="E119" s="13">
        <v>44416</v>
      </c>
      <c r="F119" s="77" t="s">
        <v>83</v>
      </c>
      <c r="G119" s="13">
        <v>44419</v>
      </c>
      <c r="H119" s="78" t="s">
        <v>84</v>
      </c>
      <c r="I119" s="15">
        <v>50</v>
      </c>
      <c r="J119" s="15">
        <v>34</v>
      </c>
      <c r="K119" s="15">
        <v>8</v>
      </c>
      <c r="L119" s="15">
        <v>3</v>
      </c>
      <c r="M119" s="84">
        <v>3.4</v>
      </c>
      <c r="N119" s="73">
        <v>4</v>
      </c>
      <c r="O119" s="64">
        <v>3000</v>
      </c>
      <c r="P119" s="65">
        <f>Table2245236891011121314151617181920212224234567[[#This Row],[PEMBULATAN]]*O119</f>
        <v>12000</v>
      </c>
    </row>
    <row r="120" spans="1:16" ht="39" customHeight="1" x14ac:dyDescent="0.2">
      <c r="A120" s="93"/>
      <c r="B120" s="76"/>
      <c r="C120" s="90" t="s">
        <v>693</v>
      </c>
      <c r="D120" s="79" t="s">
        <v>198</v>
      </c>
      <c r="E120" s="13">
        <v>44416</v>
      </c>
      <c r="F120" s="77" t="s">
        <v>83</v>
      </c>
      <c r="G120" s="13">
        <v>44419</v>
      </c>
      <c r="H120" s="78" t="s">
        <v>84</v>
      </c>
      <c r="I120" s="15">
        <v>40</v>
      </c>
      <c r="J120" s="15">
        <v>37</v>
      </c>
      <c r="K120" s="15">
        <v>11</v>
      </c>
      <c r="L120" s="15">
        <v>3</v>
      </c>
      <c r="M120" s="84">
        <v>4.07</v>
      </c>
      <c r="N120" s="73">
        <v>4</v>
      </c>
      <c r="O120" s="64">
        <v>3000</v>
      </c>
      <c r="P120" s="65">
        <f>Table2245236891011121314151617181920212224234567[[#This Row],[PEMBULATAN]]*O120</f>
        <v>12000</v>
      </c>
    </row>
    <row r="121" spans="1:16" ht="39" customHeight="1" x14ac:dyDescent="0.2">
      <c r="A121" s="93"/>
      <c r="B121" s="76"/>
      <c r="C121" s="90" t="s">
        <v>694</v>
      </c>
      <c r="D121" s="79" t="s">
        <v>198</v>
      </c>
      <c r="E121" s="13">
        <v>44416</v>
      </c>
      <c r="F121" s="77" t="s">
        <v>83</v>
      </c>
      <c r="G121" s="13">
        <v>44419</v>
      </c>
      <c r="H121" s="78" t="s">
        <v>84</v>
      </c>
      <c r="I121" s="15">
        <v>42</v>
      </c>
      <c r="J121" s="15">
        <v>32</v>
      </c>
      <c r="K121" s="15">
        <v>12</v>
      </c>
      <c r="L121" s="15">
        <v>3</v>
      </c>
      <c r="M121" s="84">
        <v>4.032</v>
      </c>
      <c r="N121" s="73">
        <v>4</v>
      </c>
      <c r="O121" s="64">
        <v>3000</v>
      </c>
      <c r="P121" s="65">
        <f>Table2245236891011121314151617181920212224234567[[#This Row],[PEMBULATAN]]*O121</f>
        <v>12000</v>
      </c>
    </row>
    <row r="122" spans="1:16" ht="39" customHeight="1" x14ac:dyDescent="0.2">
      <c r="A122" s="93"/>
      <c r="B122" s="76"/>
      <c r="C122" s="90" t="s">
        <v>695</v>
      </c>
      <c r="D122" s="79" t="s">
        <v>198</v>
      </c>
      <c r="E122" s="13">
        <v>44416</v>
      </c>
      <c r="F122" s="77" t="s">
        <v>83</v>
      </c>
      <c r="G122" s="13">
        <v>44419</v>
      </c>
      <c r="H122" s="78" t="s">
        <v>84</v>
      </c>
      <c r="I122" s="15">
        <v>22</v>
      </c>
      <c r="J122" s="15">
        <v>23</v>
      </c>
      <c r="K122" s="15">
        <v>12</v>
      </c>
      <c r="L122" s="15">
        <v>2</v>
      </c>
      <c r="M122" s="84">
        <v>1.518</v>
      </c>
      <c r="N122" s="73">
        <v>2</v>
      </c>
      <c r="O122" s="64">
        <v>3000</v>
      </c>
      <c r="P122" s="65">
        <f>Table2245236891011121314151617181920212224234567[[#This Row],[PEMBULATAN]]*O122</f>
        <v>6000</v>
      </c>
    </row>
    <row r="123" spans="1:16" ht="39" customHeight="1" x14ac:dyDescent="0.2">
      <c r="A123" s="93"/>
      <c r="B123" s="76"/>
      <c r="C123" s="90" t="s">
        <v>696</v>
      </c>
      <c r="D123" s="79" t="s">
        <v>198</v>
      </c>
      <c r="E123" s="13">
        <v>44416</v>
      </c>
      <c r="F123" s="77" t="s">
        <v>83</v>
      </c>
      <c r="G123" s="13">
        <v>44419</v>
      </c>
      <c r="H123" s="78" t="s">
        <v>84</v>
      </c>
      <c r="I123" s="15">
        <v>51</v>
      </c>
      <c r="J123" s="15">
        <v>31</v>
      </c>
      <c r="K123" s="15">
        <v>23</v>
      </c>
      <c r="L123" s="15">
        <v>5</v>
      </c>
      <c r="M123" s="84">
        <v>9.0907499999999999</v>
      </c>
      <c r="N123" s="73">
        <v>9</v>
      </c>
      <c r="O123" s="64">
        <v>3000</v>
      </c>
      <c r="P123" s="65">
        <f>Table2245236891011121314151617181920212224234567[[#This Row],[PEMBULATAN]]*O123</f>
        <v>27000</v>
      </c>
    </row>
    <row r="124" spans="1:16" ht="39" customHeight="1" x14ac:dyDescent="0.2">
      <c r="A124" s="93"/>
      <c r="B124" s="76"/>
      <c r="C124" s="90" t="s">
        <v>697</v>
      </c>
      <c r="D124" s="79" t="s">
        <v>198</v>
      </c>
      <c r="E124" s="13">
        <v>44416</v>
      </c>
      <c r="F124" s="77" t="s">
        <v>83</v>
      </c>
      <c r="G124" s="13">
        <v>44419</v>
      </c>
      <c r="H124" s="78" t="s">
        <v>84</v>
      </c>
      <c r="I124" s="15">
        <v>28</v>
      </c>
      <c r="J124" s="15">
        <v>30</v>
      </c>
      <c r="K124" s="15">
        <v>9</v>
      </c>
      <c r="L124" s="15">
        <v>2</v>
      </c>
      <c r="M124" s="84">
        <v>1.89</v>
      </c>
      <c r="N124" s="73">
        <v>2</v>
      </c>
      <c r="O124" s="64">
        <v>3000</v>
      </c>
      <c r="P124" s="65">
        <f>Table2245236891011121314151617181920212224234567[[#This Row],[PEMBULATAN]]*O124</f>
        <v>6000</v>
      </c>
    </row>
    <row r="125" spans="1:16" ht="39" customHeight="1" x14ac:dyDescent="0.2">
      <c r="A125" s="93"/>
      <c r="B125" s="76"/>
      <c r="C125" s="90" t="s">
        <v>698</v>
      </c>
      <c r="D125" s="79" t="s">
        <v>198</v>
      </c>
      <c r="E125" s="13">
        <v>44416</v>
      </c>
      <c r="F125" s="77" t="s">
        <v>83</v>
      </c>
      <c r="G125" s="13">
        <v>44419</v>
      </c>
      <c r="H125" s="78" t="s">
        <v>84</v>
      </c>
      <c r="I125" s="15">
        <v>52</v>
      </c>
      <c r="J125" s="15">
        <v>34</v>
      </c>
      <c r="K125" s="15">
        <v>15</v>
      </c>
      <c r="L125" s="15">
        <v>4</v>
      </c>
      <c r="M125" s="84">
        <v>6.63</v>
      </c>
      <c r="N125" s="73">
        <v>7</v>
      </c>
      <c r="O125" s="64">
        <v>3000</v>
      </c>
      <c r="P125" s="65">
        <f>Table2245236891011121314151617181920212224234567[[#This Row],[PEMBULATAN]]*O125</f>
        <v>21000</v>
      </c>
    </row>
    <row r="126" spans="1:16" ht="39" customHeight="1" x14ac:dyDescent="0.2">
      <c r="A126" s="93"/>
      <c r="B126" s="76"/>
      <c r="C126" s="74" t="s">
        <v>699</v>
      </c>
      <c r="D126" s="79" t="s">
        <v>198</v>
      </c>
      <c r="E126" s="13">
        <v>44416</v>
      </c>
      <c r="F126" s="77" t="s">
        <v>83</v>
      </c>
      <c r="G126" s="13">
        <v>44419</v>
      </c>
      <c r="H126" s="78" t="s">
        <v>84</v>
      </c>
      <c r="I126" s="15">
        <v>53</v>
      </c>
      <c r="J126" s="15">
        <v>51</v>
      </c>
      <c r="K126" s="15">
        <v>10</v>
      </c>
      <c r="L126" s="15">
        <v>2</v>
      </c>
      <c r="M126" s="84">
        <v>6.7575000000000003</v>
      </c>
      <c r="N126" s="73">
        <v>7</v>
      </c>
      <c r="O126" s="64">
        <v>3000</v>
      </c>
      <c r="P126" s="65">
        <f>Table2245236891011121314151617181920212224234567[[#This Row],[PEMBULATAN]]*O126</f>
        <v>21000</v>
      </c>
    </row>
    <row r="127" spans="1:16" ht="39" customHeight="1" x14ac:dyDescent="0.2">
      <c r="A127" s="93"/>
      <c r="B127" s="76"/>
      <c r="C127" s="74" t="s">
        <v>700</v>
      </c>
      <c r="D127" s="79" t="s">
        <v>198</v>
      </c>
      <c r="E127" s="13">
        <v>44416</v>
      </c>
      <c r="F127" s="77" t="s">
        <v>83</v>
      </c>
      <c r="G127" s="13">
        <v>44419</v>
      </c>
      <c r="H127" s="78" t="s">
        <v>84</v>
      </c>
      <c r="I127" s="15">
        <v>93</v>
      </c>
      <c r="J127" s="15">
        <v>62</v>
      </c>
      <c r="K127" s="15">
        <v>25</v>
      </c>
      <c r="L127" s="15">
        <v>11</v>
      </c>
      <c r="M127" s="84">
        <v>36.037500000000001</v>
      </c>
      <c r="N127" s="73">
        <v>36</v>
      </c>
      <c r="O127" s="64">
        <v>3000</v>
      </c>
      <c r="P127" s="65">
        <f>Table2245236891011121314151617181920212224234567[[#This Row],[PEMBULATAN]]*O127</f>
        <v>108000</v>
      </c>
    </row>
    <row r="128" spans="1:16" ht="39" customHeight="1" x14ac:dyDescent="0.2">
      <c r="A128" s="93"/>
      <c r="B128" s="76"/>
      <c r="C128" s="74" t="s">
        <v>701</v>
      </c>
      <c r="D128" s="79" t="s">
        <v>198</v>
      </c>
      <c r="E128" s="13">
        <v>44416</v>
      </c>
      <c r="F128" s="77" t="s">
        <v>83</v>
      </c>
      <c r="G128" s="13">
        <v>44419</v>
      </c>
      <c r="H128" s="78" t="s">
        <v>84</v>
      </c>
      <c r="I128" s="15">
        <v>81</v>
      </c>
      <c r="J128" s="15">
        <v>40</v>
      </c>
      <c r="K128" s="15">
        <v>24</v>
      </c>
      <c r="L128" s="15">
        <v>11</v>
      </c>
      <c r="M128" s="84">
        <v>19.440000000000001</v>
      </c>
      <c r="N128" s="73">
        <v>20</v>
      </c>
      <c r="O128" s="64">
        <v>3000</v>
      </c>
      <c r="P128" s="65">
        <f>Table2245236891011121314151617181920212224234567[[#This Row],[PEMBULATAN]]*O128</f>
        <v>60000</v>
      </c>
    </row>
    <row r="129" spans="1:16" ht="39" customHeight="1" x14ac:dyDescent="0.2">
      <c r="A129" s="93"/>
      <c r="B129" s="76"/>
      <c r="C129" s="74" t="s">
        <v>702</v>
      </c>
      <c r="D129" s="79" t="s">
        <v>198</v>
      </c>
      <c r="E129" s="13">
        <v>44416</v>
      </c>
      <c r="F129" s="77" t="s">
        <v>83</v>
      </c>
      <c r="G129" s="13">
        <v>44419</v>
      </c>
      <c r="H129" s="78" t="s">
        <v>84</v>
      </c>
      <c r="I129" s="15">
        <v>100</v>
      </c>
      <c r="J129" s="15">
        <v>62</v>
      </c>
      <c r="K129" s="15">
        <v>35</v>
      </c>
      <c r="L129" s="15">
        <v>24</v>
      </c>
      <c r="M129" s="84">
        <v>54.25</v>
      </c>
      <c r="N129" s="73">
        <v>54</v>
      </c>
      <c r="O129" s="64">
        <v>3000</v>
      </c>
      <c r="P129" s="65">
        <f>Table2245236891011121314151617181920212224234567[[#This Row],[PEMBULATAN]]*O129</f>
        <v>162000</v>
      </c>
    </row>
    <row r="130" spans="1:16" ht="39" customHeight="1" x14ac:dyDescent="0.2">
      <c r="A130" s="93"/>
      <c r="B130" s="76"/>
      <c r="C130" s="74" t="s">
        <v>703</v>
      </c>
      <c r="D130" s="79" t="s">
        <v>198</v>
      </c>
      <c r="E130" s="13">
        <v>44416</v>
      </c>
      <c r="F130" s="77" t="s">
        <v>83</v>
      </c>
      <c r="G130" s="13">
        <v>44419</v>
      </c>
      <c r="H130" s="78" t="s">
        <v>84</v>
      </c>
      <c r="I130" s="15">
        <v>90</v>
      </c>
      <c r="J130" s="15">
        <v>57</v>
      </c>
      <c r="K130" s="15">
        <v>22</v>
      </c>
      <c r="L130" s="15">
        <v>17</v>
      </c>
      <c r="M130" s="84">
        <v>28.215</v>
      </c>
      <c r="N130" s="73">
        <v>28</v>
      </c>
      <c r="O130" s="64">
        <v>3000</v>
      </c>
      <c r="P130" s="65">
        <f>Table2245236891011121314151617181920212224234567[[#This Row],[PEMBULATAN]]*O130</f>
        <v>84000</v>
      </c>
    </row>
    <row r="131" spans="1:16" ht="39" customHeight="1" x14ac:dyDescent="0.2">
      <c r="A131" s="93"/>
      <c r="B131" s="76"/>
      <c r="C131" s="74" t="s">
        <v>704</v>
      </c>
      <c r="D131" s="79" t="s">
        <v>198</v>
      </c>
      <c r="E131" s="13">
        <v>44416</v>
      </c>
      <c r="F131" s="77" t="s">
        <v>83</v>
      </c>
      <c r="G131" s="13">
        <v>44419</v>
      </c>
      <c r="H131" s="78" t="s">
        <v>84</v>
      </c>
      <c r="I131" s="15">
        <v>90</v>
      </c>
      <c r="J131" s="15">
        <v>47</v>
      </c>
      <c r="K131" s="15">
        <v>40</v>
      </c>
      <c r="L131" s="15">
        <v>17</v>
      </c>
      <c r="M131" s="84">
        <v>42.3</v>
      </c>
      <c r="N131" s="73">
        <v>43</v>
      </c>
      <c r="O131" s="64">
        <v>3000</v>
      </c>
      <c r="P131" s="65">
        <f>Table2245236891011121314151617181920212224234567[[#This Row],[PEMBULATAN]]*O131</f>
        <v>129000</v>
      </c>
    </row>
    <row r="132" spans="1:16" ht="39" customHeight="1" x14ac:dyDescent="0.2">
      <c r="A132" s="93"/>
      <c r="B132" s="76"/>
      <c r="C132" s="74" t="s">
        <v>705</v>
      </c>
      <c r="D132" s="79" t="s">
        <v>198</v>
      </c>
      <c r="E132" s="13">
        <v>44416</v>
      </c>
      <c r="F132" s="77" t="s">
        <v>83</v>
      </c>
      <c r="G132" s="13">
        <v>44419</v>
      </c>
      <c r="H132" s="78" t="s">
        <v>84</v>
      </c>
      <c r="I132" s="15">
        <v>83</v>
      </c>
      <c r="J132" s="15">
        <v>58</v>
      </c>
      <c r="K132" s="15">
        <v>52</v>
      </c>
      <c r="L132" s="15">
        <v>29</v>
      </c>
      <c r="M132" s="84">
        <v>62.582000000000001</v>
      </c>
      <c r="N132" s="73">
        <v>63</v>
      </c>
      <c r="O132" s="64">
        <v>3000</v>
      </c>
      <c r="P132" s="65">
        <f>Table2245236891011121314151617181920212224234567[[#This Row],[PEMBULATAN]]*O132</f>
        <v>189000</v>
      </c>
    </row>
    <row r="133" spans="1:16" ht="39" customHeight="1" x14ac:dyDescent="0.2">
      <c r="A133" s="93"/>
      <c r="B133" s="76"/>
      <c r="C133" s="74" t="s">
        <v>706</v>
      </c>
      <c r="D133" s="79" t="s">
        <v>198</v>
      </c>
      <c r="E133" s="13">
        <v>44416</v>
      </c>
      <c r="F133" s="77" t="s">
        <v>83</v>
      </c>
      <c r="G133" s="13">
        <v>44419</v>
      </c>
      <c r="H133" s="78" t="s">
        <v>84</v>
      </c>
      <c r="I133" s="15">
        <v>92</v>
      </c>
      <c r="J133" s="15">
        <v>51</v>
      </c>
      <c r="K133" s="15">
        <v>35</v>
      </c>
      <c r="L133" s="15">
        <v>8</v>
      </c>
      <c r="M133" s="84">
        <v>41.055</v>
      </c>
      <c r="N133" s="73">
        <v>41</v>
      </c>
      <c r="O133" s="64">
        <v>3000</v>
      </c>
      <c r="P133" s="65">
        <f>Table2245236891011121314151617181920212224234567[[#This Row],[PEMBULATAN]]*O133</f>
        <v>123000</v>
      </c>
    </row>
    <row r="134" spans="1:16" ht="39" customHeight="1" x14ac:dyDescent="0.2">
      <c r="A134" s="93"/>
      <c r="B134" s="76"/>
      <c r="C134" s="74" t="s">
        <v>707</v>
      </c>
      <c r="D134" s="79" t="s">
        <v>198</v>
      </c>
      <c r="E134" s="13">
        <v>44416</v>
      </c>
      <c r="F134" s="77" t="s">
        <v>83</v>
      </c>
      <c r="G134" s="13">
        <v>44419</v>
      </c>
      <c r="H134" s="78" t="s">
        <v>84</v>
      </c>
      <c r="I134" s="15">
        <v>102</v>
      </c>
      <c r="J134" s="15">
        <v>82</v>
      </c>
      <c r="K134" s="15">
        <v>32</v>
      </c>
      <c r="L134" s="15">
        <v>22</v>
      </c>
      <c r="M134" s="84">
        <v>66.912000000000006</v>
      </c>
      <c r="N134" s="73">
        <v>67</v>
      </c>
      <c r="O134" s="64">
        <v>3000</v>
      </c>
      <c r="P134" s="65">
        <f>Table2245236891011121314151617181920212224234567[[#This Row],[PEMBULATAN]]*O134</f>
        <v>201000</v>
      </c>
    </row>
    <row r="135" spans="1:16" ht="39" customHeight="1" x14ac:dyDescent="0.2">
      <c r="A135" s="93"/>
      <c r="B135" s="76"/>
      <c r="C135" s="74" t="s">
        <v>708</v>
      </c>
      <c r="D135" s="79" t="s">
        <v>198</v>
      </c>
      <c r="E135" s="13">
        <v>44416</v>
      </c>
      <c r="F135" s="77" t="s">
        <v>83</v>
      </c>
      <c r="G135" s="13">
        <v>44419</v>
      </c>
      <c r="H135" s="78" t="s">
        <v>84</v>
      </c>
      <c r="I135" s="15">
        <v>91</v>
      </c>
      <c r="J135" s="15">
        <v>52</v>
      </c>
      <c r="K135" s="15">
        <v>28</v>
      </c>
      <c r="L135" s="15">
        <v>17</v>
      </c>
      <c r="M135" s="84">
        <v>33.124000000000002</v>
      </c>
      <c r="N135" s="73">
        <v>33</v>
      </c>
      <c r="O135" s="64">
        <v>3000</v>
      </c>
      <c r="P135" s="65">
        <f>Table2245236891011121314151617181920212224234567[[#This Row],[PEMBULATAN]]*O135</f>
        <v>99000</v>
      </c>
    </row>
    <row r="136" spans="1:16" ht="39" customHeight="1" x14ac:dyDescent="0.2">
      <c r="A136" s="93"/>
      <c r="B136" s="76"/>
      <c r="C136" s="74" t="s">
        <v>709</v>
      </c>
      <c r="D136" s="79" t="s">
        <v>198</v>
      </c>
      <c r="E136" s="13">
        <v>44416</v>
      </c>
      <c r="F136" s="77" t="s">
        <v>83</v>
      </c>
      <c r="G136" s="13">
        <v>44419</v>
      </c>
      <c r="H136" s="78" t="s">
        <v>84</v>
      </c>
      <c r="I136" s="15">
        <v>21</v>
      </c>
      <c r="J136" s="15">
        <v>36</v>
      </c>
      <c r="K136" s="15">
        <v>18</v>
      </c>
      <c r="L136" s="15">
        <v>3</v>
      </c>
      <c r="M136" s="84">
        <v>3.4020000000000001</v>
      </c>
      <c r="N136" s="73">
        <v>4</v>
      </c>
      <c r="O136" s="64">
        <v>3000</v>
      </c>
      <c r="P136" s="65">
        <f>Table2245236891011121314151617181920212224234567[[#This Row],[PEMBULATAN]]*O136</f>
        <v>12000</v>
      </c>
    </row>
    <row r="137" spans="1:16" ht="39" customHeight="1" x14ac:dyDescent="0.2">
      <c r="A137" s="93"/>
      <c r="B137" s="76"/>
      <c r="C137" s="74" t="s">
        <v>710</v>
      </c>
      <c r="D137" s="79" t="s">
        <v>198</v>
      </c>
      <c r="E137" s="13">
        <v>44416</v>
      </c>
      <c r="F137" s="77" t="s">
        <v>83</v>
      </c>
      <c r="G137" s="13">
        <v>44419</v>
      </c>
      <c r="H137" s="78" t="s">
        <v>84</v>
      </c>
      <c r="I137" s="15">
        <v>60</v>
      </c>
      <c r="J137" s="15">
        <v>40</v>
      </c>
      <c r="K137" s="15">
        <v>15</v>
      </c>
      <c r="L137" s="15">
        <v>5</v>
      </c>
      <c r="M137" s="84">
        <v>9</v>
      </c>
      <c r="N137" s="73">
        <v>9</v>
      </c>
      <c r="O137" s="64">
        <v>3000</v>
      </c>
      <c r="P137" s="65">
        <f>Table2245236891011121314151617181920212224234567[[#This Row],[PEMBULATAN]]*O137</f>
        <v>27000</v>
      </c>
    </row>
    <row r="138" spans="1:16" ht="39" customHeight="1" x14ac:dyDescent="0.2">
      <c r="A138" s="93"/>
      <c r="B138" s="76"/>
      <c r="C138" s="74" t="s">
        <v>711</v>
      </c>
      <c r="D138" s="79" t="s">
        <v>198</v>
      </c>
      <c r="E138" s="13">
        <v>44416</v>
      </c>
      <c r="F138" s="77" t="s">
        <v>83</v>
      </c>
      <c r="G138" s="13">
        <v>44419</v>
      </c>
      <c r="H138" s="78" t="s">
        <v>84</v>
      </c>
      <c r="I138" s="15">
        <v>51</v>
      </c>
      <c r="J138" s="15">
        <v>37</v>
      </c>
      <c r="K138" s="15">
        <v>25</v>
      </c>
      <c r="L138" s="15">
        <v>6</v>
      </c>
      <c r="M138" s="84">
        <v>11.793749999999999</v>
      </c>
      <c r="N138" s="73">
        <v>12</v>
      </c>
      <c r="O138" s="64">
        <v>3000</v>
      </c>
      <c r="P138" s="65">
        <f>Table2245236891011121314151617181920212224234567[[#This Row],[PEMBULATAN]]*O138</f>
        <v>36000</v>
      </c>
    </row>
    <row r="139" spans="1:16" ht="39" customHeight="1" x14ac:dyDescent="0.2">
      <c r="A139" s="93"/>
      <c r="B139" s="76"/>
      <c r="C139" s="74" t="s">
        <v>712</v>
      </c>
      <c r="D139" s="79" t="s">
        <v>198</v>
      </c>
      <c r="E139" s="13">
        <v>44416</v>
      </c>
      <c r="F139" s="77" t="s">
        <v>83</v>
      </c>
      <c r="G139" s="13">
        <v>44419</v>
      </c>
      <c r="H139" s="78" t="s">
        <v>84</v>
      </c>
      <c r="I139" s="15">
        <v>72</v>
      </c>
      <c r="J139" s="15">
        <v>25</v>
      </c>
      <c r="K139" s="15">
        <v>25</v>
      </c>
      <c r="L139" s="15">
        <v>2</v>
      </c>
      <c r="M139" s="84">
        <v>11.25</v>
      </c>
      <c r="N139" s="73">
        <v>11</v>
      </c>
      <c r="O139" s="64">
        <v>3000</v>
      </c>
      <c r="P139" s="65">
        <f>Table2245236891011121314151617181920212224234567[[#This Row],[PEMBULATAN]]*O139</f>
        <v>33000</v>
      </c>
    </row>
    <row r="140" spans="1:16" ht="39" customHeight="1" x14ac:dyDescent="0.2">
      <c r="A140" s="93"/>
      <c r="B140" s="76"/>
      <c r="C140" s="74" t="s">
        <v>713</v>
      </c>
      <c r="D140" s="79" t="s">
        <v>198</v>
      </c>
      <c r="E140" s="13">
        <v>44416</v>
      </c>
      <c r="F140" s="77" t="s">
        <v>83</v>
      </c>
      <c r="G140" s="13">
        <v>44419</v>
      </c>
      <c r="H140" s="78" t="s">
        <v>84</v>
      </c>
      <c r="I140" s="15">
        <v>66</v>
      </c>
      <c r="J140" s="15">
        <v>66</v>
      </c>
      <c r="K140" s="15">
        <v>3</v>
      </c>
      <c r="L140" s="15">
        <v>2</v>
      </c>
      <c r="M140" s="84">
        <v>3.2669999999999999</v>
      </c>
      <c r="N140" s="73">
        <v>3</v>
      </c>
      <c r="O140" s="64">
        <v>3000</v>
      </c>
      <c r="P140" s="65">
        <f>Table2245236891011121314151617181920212224234567[[#This Row],[PEMBULATAN]]*O140</f>
        <v>9000</v>
      </c>
    </row>
    <row r="141" spans="1:16" ht="39" customHeight="1" x14ac:dyDescent="0.2">
      <c r="A141" s="93"/>
      <c r="B141" s="76"/>
      <c r="C141" s="74" t="s">
        <v>714</v>
      </c>
      <c r="D141" s="79" t="s">
        <v>198</v>
      </c>
      <c r="E141" s="13">
        <v>44416</v>
      </c>
      <c r="F141" s="77" t="s">
        <v>83</v>
      </c>
      <c r="G141" s="13">
        <v>44419</v>
      </c>
      <c r="H141" s="78" t="s">
        <v>84</v>
      </c>
      <c r="I141" s="15">
        <v>40</v>
      </c>
      <c r="J141" s="15">
        <v>53</v>
      </c>
      <c r="K141" s="15">
        <v>42</v>
      </c>
      <c r="L141" s="15">
        <v>1</v>
      </c>
      <c r="M141" s="84">
        <v>22.26</v>
      </c>
      <c r="N141" s="73">
        <v>22</v>
      </c>
      <c r="O141" s="64">
        <v>3000</v>
      </c>
      <c r="P141" s="65">
        <f>Table2245236891011121314151617181920212224234567[[#This Row],[PEMBULATAN]]*O141</f>
        <v>66000</v>
      </c>
    </row>
    <row r="142" spans="1:16" ht="39" customHeight="1" x14ac:dyDescent="0.2">
      <c r="A142" s="93"/>
      <c r="B142" s="76"/>
      <c r="C142" s="74" t="s">
        <v>715</v>
      </c>
      <c r="D142" s="79" t="s">
        <v>198</v>
      </c>
      <c r="E142" s="13">
        <v>44416</v>
      </c>
      <c r="F142" s="77" t="s">
        <v>83</v>
      </c>
      <c r="G142" s="13">
        <v>44419</v>
      </c>
      <c r="H142" s="78" t="s">
        <v>84</v>
      </c>
      <c r="I142" s="15">
        <v>37</v>
      </c>
      <c r="J142" s="15">
        <v>33</v>
      </c>
      <c r="K142" s="15">
        <v>35</v>
      </c>
      <c r="L142" s="15">
        <v>5</v>
      </c>
      <c r="M142" s="84">
        <v>10.68375</v>
      </c>
      <c r="N142" s="73">
        <v>11</v>
      </c>
      <c r="O142" s="64">
        <v>3000</v>
      </c>
      <c r="P142" s="65">
        <f>Table2245236891011121314151617181920212224234567[[#This Row],[PEMBULATAN]]*O142</f>
        <v>33000</v>
      </c>
    </row>
    <row r="143" spans="1:16" ht="39" customHeight="1" x14ac:dyDescent="0.2">
      <c r="A143" s="93"/>
      <c r="B143" s="76"/>
      <c r="C143" s="74" t="s">
        <v>716</v>
      </c>
      <c r="D143" s="79" t="s">
        <v>198</v>
      </c>
      <c r="E143" s="13">
        <v>44416</v>
      </c>
      <c r="F143" s="77" t="s">
        <v>83</v>
      </c>
      <c r="G143" s="13">
        <v>44419</v>
      </c>
      <c r="H143" s="78" t="s">
        <v>84</v>
      </c>
      <c r="I143" s="15">
        <v>55</v>
      </c>
      <c r="J143" s="15">
        <v>34</v>
      </c>
      <c r="K143" s="15">
        <v>21</v>
      </c>
      <c r="L143" s="15">
        <v>1</v>
      </c>
      <c r="M143" s="84">
        <v>9.8175000000000008</v>
      </c>
      <c r="N143" s="73">
        <v>10</v>
      </c>
      <c r="O143" s="64">
        <v>3000</v>
      </c>
      <c r="P143" s="65">
        <f>Table2245236891011121314151617181920212224234567[[#This Row],[PEMBULATAN]]*O143</f>
        <v>30000</v>
      </c>
    </row>
    <row r="144" spans="1:16" ht="39" customHeight="1" x14ac:dyDescent="0.2">
      <c r="A144" s="93"/>
      <c r="B144" s="76"/>
      <c r="C144" s="74" t="s">
        <v>717</v>
      </c>
      <c r="D144" s="79" t="s">
        <v>198</v>
      </c>
      <c r="E144" s="13">
        <v>44416</v>
      </c>
      <c r="F144" s="77" t="s">
        <v>83</v>
      </c>
      <c r="G144" s="13">
        <v>44419</v>
      </c>
      <c r="H144" s="78" t="s">
        <v>84</v>
      </c>
      <c r="I144" s="15">
        <v>100</v>
      </c>
      <c r="J144" s="15">
        <v>17</v>
      </c>
      <c r="K144" s="15">
        <v>12</v>
      </c>
      <c r="L144" s="15">
        <v>1</v>
      </c>
      <c r="M144" s="84">
        <v>5.0999999999999996</v>
      </c>
      <c r="N144" s="73">
        <v>5</v>
      </c>
      <c r="O144" s="64">
        <v>3000</v>
      </c>
      <c r="P144" s="65">
        <f>Table2245236891011121314151617181920212224234567[[#This Row],[PEMBULATAN]]*O144</f>
        <v>15000</v>
      </c>
    </row>
    <row r="145" spans="1:16" ht="39" customHeight="1" x14ac:dyDescent="0.2">
      <c r="A145" s="93"/>
      <c r="B145" s="76"/>
      <c r="C145" s="74" t="s">
        <v>718</v>
      </c>
      <c r="D145" s="79" t="s">
        <v>198</v>
      </c>
      <c r="E145" s="13">
        <v>44416</v>
      </c>
      <c r="F145" s="77" t="s">
        <v>83</v>
      </c>
      <c r="G145" s="13">
        <v>44419</v>
      </c>
      <c r="H145" s="78" t="s">
        <v>84</v>
      </c>
      <c r="I145" s="15">
        <v>107</v>
      </c>
      <c r="J145" s="15">
        <v>11</v>
      </c>
      <c r="K145" s="15">
        <v>6</v>
      </c>
      <c r="L145" s="15">
        <v>1</v>
      </c>
      <c r="M145" s="84">
        <v>1.7655000000000001</v>
      </c>
      <c r="N145" s="73">
        <v>2</v>
      </c>
      <c r="O145" s="64">
        <v>3000</v>
      </c>
      <c r="P145" s="65">
        <f>Table2245236891011121314151617181920212224234567[[#This Row],[PEMBULATAN]]*O145</f>
        <v>6000</v>
      </c>
    </row>
    <row r="146" spans="1:16" ht="39" customHeight="1" x14ac:dyDescent="0.2">
      <c r="A146" s="93"/>
      <c r="B146" s="76"/>
      <c r="C146" s="74" t="s">
        <v>719</v>
      </c>
      <c r="D146" s="79" t="s">
        <v>198</v>
      </c>
      <c r="E146" s="13">
        <v>44416</v>
      </c>
      <c r="F146" s="77" t="s">
        <v>83</v>
      </c>
      <c r="G146" s="13">
        <v>44419</v>
      </c>
      <c r="H146" s="78" t="s">
        <v>84</v>
      </c>
      <c r="I146" s="15">
        <v>120</v>
      </c>
      <c r="J146" s="15">
        <v>5</v>
      </c>
      <c r="K146" s="15">
        <v>5</v>
      </c>
      <c r="L146" s="15">
        <v>1</v>
      </c>
      <c r="M146" s="84">
        <v>0.75</v>
      </c>
      <c r="N146" s="73">
        <v>1</v>
      </c>
      <c r="O146" s="64">
        <v>3000</v>
      </c>
      <c r="P146" s="65">
        <f>Table2245236891011121314151617181920212224234567[[#This Row],[PEMBULATAN]]*O146</f>
        <v>3000</v>
      </c>
    </row>
    <row r="147" spans="1:16" ht="39" customHeight="1" x14ac:dyDescent="0.2">
      <c r="A147" s="93"/>
      <c r="B147" s="76"/>
      <c r="C147" s="74" t="s">
        <v>720</v>
      </c>
      <c r="D147" s="79" t="s">
        <v>198</v>
      </c>
      <c r="E147" s="13">
        <v>44416</v>
      </c>
      <c r="F147" s="77" t="s">
        <v>83</v>
      </c>
      <c r="G147" s="13">
        <v>44419</v>
      </c>
      <c r="H147" s="78" t="s">
        <v>84</v>
      </c>
      <c r="I147" s="15">
        <v>154</v>
      </c>
      <c r="J147" s="15">
        <v>2</v>
      </c>
      <c r="K147" s="15">
        <v>2</v>
      </c>
      <c r="L147" s="15">
        <v>1</v>
      </c>
      <c r="M147" s="84">
        <v>0.154</v>
      </c>
      <c r="N147" s="73">
        <v>1</v>
      </c>
      <c r="O147" s="64">
        <v>3000</v>
      </c>
      <c r="P147" s="65">
        <f>Table2245236891011121314151617181920212224234567[[#This Row],[PEMBULATAN]]*O147</f>
        <v>3000</v>
      </c>
    </row>
    <row r="148" spans="1:16" ht="39" customHeight="1" x14ac:dyDescent="0.2">
      <c r="A148" s="93"/>
      <c r="B148" s="76"/>
      <c r="C148" s="74" t="s">
        <v>721</v>
      </c>
      <c r="D148" s="79" t="s">
        <v>198</v>
      </c>
      <c r="E148" s="13">
        <v>44416</v>
      </c>
      <c r="F148" s="77" t="s">
        <v>83</v>
      </c>
      <c r="G148" s="13">
        <v>44419</v>
      </c>
      <c r="H148" s="78" t="s">
        <v>84</v>
      </c>
      <c r="I148" s="15">
        <v>103</v>
      </c>
      <c r="J148" s="15">
        <v>14</v>
      </c>
      <c r="K148" s="15">
        <v>6</v>
      </c>
      <c r="L148" s="15">
        <v>1</v>
      </c>
      <c r="M148" s="84">
        <v>2.1629999999999998</v>
      </c>
      <c r="N148" s="73">
        <v>2</v>
      </c>
      <c r="O148" s="64">
        <v>3000</v>
      </c>
      <c r="P148" s="65">
        <f>Table2245236891011121314151617181920212224234567[[#This Row],[PEMBULATAN]]*O148</f>
        <v>6000</v>
      </c>
    </row>
    <row r="149" spans="1:16" ht="39" customHeight="1" x14ac:dyDescent="0.2">
      <c r="A149" s="93"/>
      <c r="B149" s="76"/>
      <c r="C149" s="74" t="s">
        <v>722</v>
      </c>
      <c r="D149" s="79" t="s">
        <v>198</v>
      </c>
      <c r="E149" s="13">
        <v>44416</v>
      </c>
      <c r="F149" s="77" t="s">
        <v>83</v>
      </c>
      <c r="G149" s="13">
        <v>44419</v>
      </c>
      <c r="H149" s="78" t="s">
        <v>84</v>
      </c>
      <c r="I149" s="15">
        <v>98</v>
      </c>
      <c r="J149" s="15">
        <v>11</v>
      </c>
      <c r="K149" s="15">
        <v>12</v>
      </c>
      <c r="L149" s="15">
        <v>2</v>
      </c>
      <c r="M149" s="84">
        <v>3.234</v>
      </c>
      <c r="N149" s="73">
        <v>3</v>
      </c>
      <c r="O149" s="64">
        <v>3000</v>
      </c>
      <c r="P149" s="65">
        <f>Table2245236891011121314151617181920212224234567[[#This Row],[PEMBULATAN]]*O149</f>
        <v>9000</v>
      </c>
    </row>
    <row r="150" spans="1:16" ht="39" customHeight="1" x14ac:dyDescent="0.2">
      <c r="A150" s="93"/>
      <c r="B150" s="76"/>
      <c r="C150" s="74" t="s">
        <v>723</v>
      </c>
      <c r="D150" s="79" t="s">
        <v>198</v>
      </c>
      <c r="E150" s="13">
        <v>44416</v>
      </c>
      <c r="F150" s="77" t="s">
        <v>83</v>
      </c>
      <c r="G150" s="13">
        <v>44419</v>
      </c>
      <c r="H150" s="78" t="s">
        <v>84</v>
      </c>
      <c r="I150" s="15">
        <v>106</v>
      </c>
      <c r="J150" s="15">
        <v>30</v>
      </c>
      <c r="K150" s="15">
        <v>6</v>
      </c>
      <c r="L150" s="15">
        <v>1</v>
      </c>
      <c r="M150" s="84">
        <v>4.7699999999999996</v>
      </c>
      <c r="N150" s="73">
        <v>5</v>
      </c>
      <c r="O150" s="64">
        <v>3000</v>
      </c>
      <c r="P150" s="65">
        <f>Table2245236891011121314151617181920212224234567[[#This Row],[PEMBULATAN]]*O150</f>
        <v>15000</v>
      </c>
    </row>
    <row r="151" spans="1:16" ht="39" customHeight="1" x14ac:dyDescent="0.2">
      <c r="A151" s="93"/>
      <c r="B151" s="76"/>
      <c r="C151" s="74" t="s">
        <v>724</v>
      </c>
      <c r="D151" s="79" t="s">
        <v>198</v>
      </c>
      <c r="E151" s="13">
        <v>44416</v>
      </c>
      <c r="F151" s="77" t="s">
        <v>83</v>
      </c>
      <c r="G151" s="13">
        <v>44419</v>
      </c>
      <c r="H151" s="78" t="s">
        <v>84</v>
      </c>
      <c r="I151" s="15">
        <v>72</v>
      </c>
      <c r="J151" s="15">
        <v>12</v>
      </c>
      <c r="K151" s="15">
        <v>11</v>
      </c>
      <c r="L151" s="15">
        <v>2</v>
      </c>
      <c r="M151" s="84">
        <v>2.3759999999999999</v>
      </c>
      <c r="N151" s="73">
        <v>3</v>
      </c>
      <c r="O151" s="64">
        <v>3000</v>
      </c>
      <c r="P151" s="65">
        <f>Table2245236891011121314151617181920212224234567[[#This Row],[PEMBULATAN]]*O151</f>
        <v>9000</v>
      </c>
    </row>
    <row r="152" spans="1:16" ht="39" customHeight="1" x14ac:dyDescent="0.2">
      <c r="A152" s="93"/>
      <c r="B152" s="76"/>
      <c r="C152" s="74" t="s">
        <v>725</v>
      </c>
      <c r="D152" s="79" t="s">
        <v>198</v>
      </c>
      <c r="E152" s="13">
        <v>44416</v>
      </c>
      <c r="F152" s="77" t="s">
        <v>83</v>
      </c>
      <c r="G152" s="13">
        <v>44419</v>
      </c>
      <c r="H152" s="78" t="s">
        <v>84</v>
      </c>
      <c r="I152" s="15">
        <v>100</v>
      </c>
      <c r="J152" s="15">
        <v>11</v>
      </c>
      <c r="K152" s="15">
        <v>11</v>
      </c>
      <c r="L152" s="15">
        <v>1</v>
      </c>
      <c r="M152" s="84">
        <v>3.0249999999999999</v>
      </c>
      <c r="N152" s="73">
        <v>3</v>
      </c>
      <c r="O152" s="64">
        <v>3000</v>
      </c>
      <c r="P152" s="65">
        <f>Table2245236891011121314151617181920212224234567[[#This Row],[PEMBULATAN]]*O152</f>
        <v>9000</v>
      </c>
    </row>
    <row r="153" spans="1:16" ht="39" customHeight="1" x14ac:dyDescent="0.2">
      <c r="A153" s="93"/>
      <c r="B153" s="76"/>
      <c r="C153" s="74" t="s">
        <v>726</v>
      </c>
      <c r="D153" s="79" t="s">
        <v>198</v>
      </c>
      <c r="E153" s="13">
        <v>44416</v>
      </c>
      <c r="F153" s="77" t="s">
        <v>83</v>
      </c>
      <c r="G153" s="13">
        <v>44419</v>
      </c>
      <c r="H153" s="78" t="s">
        <v>84</v>
      </c>
      <c r="I153" s="15">
        <v>100</v>
      </c>
      <c r="J153" s="15">
        <v>11</v>
      </c>
      <c r="K153" s="15">
        <v>11</v>
      </c>
      <c r="L153" s="15">
        <v>1</v>
      </c>
      <c r="M153" s="84">
        <v>3.0249999999999999</v>
      </c>
      <c r="N153" s="73">
        <v>3</v>
      </c>
      <c r="O153" s="64">
        <v>3000</v>
      </c>
      <c r="P153" s="65">
        <f>Table2245236891011121314151617181920212224234567[[#This Row],[PEMBULATAN]]*O153</f>
        <v>9000</v>
      </c>
    </row>
    <row r="154" spans="1:16" ht="39" customHeight="1" x14ac:dyDescent="0.2">
      <c r="A154" s="93"/>
      <c r="B154" s="76"/>
      <c r="C154" s="74" t="s">
        <v>727</v>
      </c>
      <c r="D154" s="79" t="s">
        <v>198</v>
      </c>
      <c r="E154" s="13">
        <v>44416</v>
      </c>
      <c r="F154" s="77" t="s">
        <v>83</v>
      </c>
      <c r="G154" s="13">
        <v>44419</v>
      </c>
      <c r="H154" s="78" t="s">
        <v>84</v>
      </c>
      <c r="I154" s="15">
        <v>75</v>
      </c>
      <c r="J154" s="15">
        <v>25</v>
      </c>
      <c r="K154" s="15">
        <v>25</v>
      </c>
      <c r="L154" s="15">
        <v>1</v>
      </c>
      <c r="M154" s="84">
        <v>11.71875</v>
      </c>
      <c r="N154" s="73">
        <v>12</v>
      </c>
      <c r="O154" s="64">
        <v>3000</v>
      </c>
      <c r="P154" s="65">
        <f>Table2245236891011121314151617181920212224234567[[#This Row],[PEMBULATAN]]*O154</f>
        <v>36000</v>
      </c>
    </row>
    <row r="155" spans="1:16" ht="39" customHeight="1" x14ac:dyDescent="0.2">
      <c r="A155" s="93"/>
      <c r="B155" s="76"/>
      <c r="C155" s="74" t="s">
        <v>728</v>
      </c>
      <c r="D155" s="79" t="s">
        <v>198</v>
      </c>
      <c r="E155" s="13">
        <v>44416</v>
      </c>
      <c r="F155" s="77" t="s">
        <v>83</v>
      </c>
      <c r="G155" s="13">
        <v>44419</v>
      </c>
      <c r="H155" s="78" t="s">
        <v>84</v>
      </c>
      <c r="I155" s="15">
        <v>57</v>
      </c>
      <c r="J155" s="15">
        <v>57</v>
      </c>
      <c r="K155" s="15">
        <v>3</v>
      </c>
      <c r="L155" s="15">
        <v>2</v>
      </c>
      <c r="M155" s="84">
        <v>2.43675</v>
      </c>
      <c r="N155" s="73">
        <v>3</v>
      </c>
      <c r="O155" s="64">
        <v>3000</v>
      </c>
      <c r="P155" s="65">
        <f>Table2245236891011121314151617181920212224234567[[#This Row],[PEMBULATAN]]*O155</f>
        <v>9000</v>
      </c>
    </row>
    <row r="156" spans="1:16" ht="39" customHeight="1" x14ac:dyDescent="0.2">
      <c r="A156" s="93"/>
      <c r="B156" s="76"/>
      <c r="C156" s="74" t="s">
        <v>729</v>
      </c>
      <c r="D156" s="79" t="s">
        <v>198</v>
      </c>
      <c r="E156" s="13">
        <v>44416</v>
      </c>
      <c r="F156" s="77" t="s">
        <v>83</v>
      </c>
      <c r="G156" s="13">
        <v>44419</v>
      </c>
      <c r="H156" s="78" t="s">
        <v>84</v>
      </c>
      <c r="I156" s="15">
        <v>31</v>
      </c>
      <c r="J156" s="15">
        <v>26</v>
      </c>
      <c r="K156" s="15">
        <v>26</v>
      </c>
      <c r="L156" s="15">
        <v>1</v>
      </c>
      <c r="M156" s="84">
        <v>5.2389999999999999</v>
      </c>
      <c r="N156" s="73">
        <v>5</v>
      </c>
      <c r="O156" s="64">
        <v>3000</v>
      </c>
      <c r="P156" s="65">
        <f>Table2245236891011121314151617181920212224234567[[#This Row],[PEMBULATAN]]*O156</f>
        <v>15000</v>
      </c>
    </row>
    <row r="157" spans="1:16" ht="39" customHeight="1" x14ac:dyDescent="0.2">
      <c r="A157" s="93"/>
      <c r="B157" s="76"/>
      <c r="C157" s="74" t="s">
        <v>730</v>
      </c>
      <c r="D157" s="79" t="s">
        <v>198</v>
      </c>
      <c r="E157" s="13">
        <v>44416</v>
      </c>
      <c r="F157" s="77" t="s">
        <v>83</v>
      </c>
      <c r="G157" s="13">
        <v>44419</v>
      </c>
      <c r="H157" s="78" t="s">
        <v>84</v>
      </c>
      <c r="I157" s="15">
        <v>47</v>
      </c>
      <c r="J157" s="15">
        <v>37</v>
      </c>
      <c r="K157" s="15">
        <v>45</v>
      </c>
      <c r="L157" s="15">
        <v>13</v>
      </c>
      <c r="M157" s="84">
        <v>19.563749999999999</v>
      </c>
      <c r="N157" s="73">
        <v>20</v>
      </c>
      <c r="O157" s="64">
        <v>3000</v>
      </c>
      <c r="P157" s="65">
        <f>Table2245236891011121314151617181920212224234567[[#This Row],[PEMBULATAN]]*O157</f>
        <v>60000</v>
      </c>
    </row>
    <row r="158" spans="1:16" ht="39" customHeight="1" x14ac:dyDescent="0.2">
      <c r="A158" s="93"/>
      <c r="B158" s="76"/>
      <c r="C158" s="74" t="s">
        <v>731</v>
      </c>
      <c r="D158" s="79" t="s">
        <v>198</v>
      </c>
      <c r="E158" s="13">
        <v>44416</v>
      </c>
      <c r="F158" s="77" t="s">
        <v>83</v>
      </c>
      <c r="G158" s="13">
        <v>44419</v>
      </c>
      <c r="H158" s="78" t="s">
        <v>84</v>
      </c>
      <c r="I158" s="15">
        <v>33</v>
      </c>
      <c r="J158" s="15">
        <v>23</v>
      </c>
      <c r="K158" s="15">
        <v>20</v>
      </c>
      <c r="L158" s="15">
        <v>5</v>
      </c>
      <c r="M158" s="84">
        <v>3.7949999999999999</v>
      </c>
      <c r="N158" s="73">
        <v>5</v>
      </c>
      <c r="O158" s="64">
        <v>3000</v>
      </c>
      <c r="P158" s="65">
        <f>Table2245236891011121314151617181920212224234567[[#This Row],[PEMBULATAN]]*O158</f>
        <v>15000</v>
      </c>
    </row>
    <row r="159" spans="1:16" ht="39" customHeight="1" x14ac:dyDescent="0.2">
      <c r="A159" s="93"/>
      <c r="B159" s="76"/>
      <c r="C159" s="74" t="s">
        <v>732</v>
      </c>
      <c r="D159" s="79" t="s">
        <v>198</v>
      </c>
      <c r="E159" s="13">
        <v>44416</v>
      </c>
      <c r="F159" s="77" t="s">
        <v>83</v>
      </c>
      <c r="G159" s="13">
        <v>44419</v>
      </c>
      <c r="H159" s="78" t="s">
        <v>84</v>
      </c>
      <c r="I159" s="15">
        <v>5</v>
      </c>
      <c r="J159" s="15">
        <v>36</v>
      </c>
      <c r="K159" s="15">
        <v>11</v>
      </c>
      <c r="L159" s="15">
        <v>3</v>
      </c>
      <c r="M159" s="84">
        <v>0.495</v>
      </c>
      <c r="N159" s="73">
        <v>3</v>
      </c>
      <c r="O159" s="64">
        <v>3000</v>
      </c>
      <c r="P159" s="65">
        <f>Table2245236891011121314151617181920212224234567[[#This Row],[PEMBULATAN]]*O159</f>
        <v>9000</v>
      </c>
    </row>
    <row r="160" spans="1:16" ht="39" customHeight="1" x14ac:dyDescent="0.2">
      <c r="A160" s="93"/>
      <c r="B160" s="76"/>
      <c r="C160" s="74" t="s">
        <v>733</v>
      </c>
      <c r="D160" s="79" t="s">
        <v>198</v>
      </c>
      <c r="E160" s="13">
        <v>44416</v>
      </c>
      <c r="F160" s="77" t="s">
        <v>83</v>
      </c>
      <c r="G160" s="13">
        <v>44419</v>
      </c>
      <c r="H160" s="78" t="s">
        <v>84</v>
      </c>
      <c r="I160" s="15">
        <v>101</v>
      </c>
      <c r="J160" s="15">
        <v>4</v>
      </c>
      <c r="K160" s="15">
        <v>4</v>
      </c>
      <c r="L160" s="15">
        <v>1</v>
      </c>
      <c r="M160" s="84">
        <v>0.40400000000000003</v>
      </c>
      <c r="N160" s="73">
        <v>1</v>
      </c>
      <c r="O160" s="64">
        <v>3000</v>
      </c>
      <c r="P160" s="65">
        <f>Table2245236891011121314151617181920212224234567[[#This Row],[PEMBULATAN]]*O160</f>
        <v>3000</v>
      </c>
    </row>
    <row r="161" spans="1:16" ht="39" customHeight="1" x14ac:dyDescent="0.2">
      <c r="A161" s="93"/>
      <c r="B161" s="76"/>
      <c r="C161" s="74" t="s">
        <v>734</v>
      </c>
      <c r="D161" s="79" t="s">
        <v>198</v>
      </c>
      <c r="E161" s="13">
        <v>44416</v>
      </c>
      <c r="F161" s="77" t="s">
        <v>83</v>
      </c>
      <c r="G161" s="13">
        <v>44419</v>
      </c>
      <c r="H161" s="78" t="s">
        <v>84</v>
      </c>
      <c r="I161" s="15">
        <v>46</v>
      </c>
      <c r="J161" s="15">
        <v>30</v>
      </c>
      <c r="K161" s="15">
        <v>10</v>
      </c>
      <c r="L161" s="15">
        <v>3</v>
      </c>
      <c r="M161" s="84">
        <v>3.45</v>
      </c>
      <c r="N161" s="73">
        <v>4</v>
      </c>
      <c r="O161" s="64">
        <v>3000</v>
      </c>
      <c r="P161" s="65">
        <f>Table2245236891011121314151617181920212224234567[[#This Row],[PEMBULATAN]]*O161</f>
        <v>12000</v>
      </c>
    </row>
    <row r="162" spans="1:16" ht="39" customHeight="1" x14ac:dyDescent="0.2">
      <c r="A162" s="93"/>
      <c r="B162" s="76"/>
      <c r="C162" s="74" t="s">
        <v>735</v>
      </c>
      <c r="D162" s="79" t="s">
        <v>198</v>
      </c>
      <c r="E162" s="13">
        <v>44416</v>
      </c>
      <c r="F162" s="77" t="s">
        <v>83</v>
      </c>
      <c r="G162" s="13">
        <v>44419</v>
      </c>
      <c r="H162" s="78" t="s">
        <v>84</v>
      </c>
      <c r="I162" s="15">
        <v>40</v>
      </c>
      <c r="J162" s="15">
        <v>30</v>
      </c>
      <c r="K162" s="15">
        <v>31</v>
      </c>
      <c r="L162" s="15">
        <v>4</v>
      </c>
      <c r="M162" s="84">
        <v>9.3000000000000007</v>
      </c>
      <c r="N162" s="73">
        <v>10</v>
      </c>
      <c r="O162" s="64">
        <v>3000</v>
      </c>
      <c r="P162" s="65">
        <f>Table2245236891011121314151617181920212224234567[[#This Row],[PEMBULATAN]]*O162</f>
        <v>30000</v>
      </c>
    </row>
    <row r="163" spans="1:16" ht="39" customHeight="1" x14ac:dyDescent="0.2">
      <c r="A163" s="93"/>
      <c r="B163" s="76"/>
      <c r="C163" s="74" t="s">
        <v>736</v>
      </c>
      <c r="D163" s="79" t="s">
        <v>198</v>
      </c>
      <c r="E163" s="13">
        <v>44416</v>
      </c>
      <c r="F163" s="77" t="s">
        <v>83</v>
      </c>
      <c r="G163" s="13">
        <v>44419</v>
      </c>
      <c r="H163" s="78" t="s">
        <v>84</v>
      </c>
      <c r="I163" s="15">
        <v>96</v>
      </c>
      <c r="J163" s="15">
        <v>46</v>
      </c>
      <c r="K163" s="15">
        <v>1</v>
      </c>
      <c r="L163" s="15">
        <v>1</v>
      </c>
      <c r="M163" s="84">
        <v>1.1040000000000001</v>
      </c>
      <c r="N163" s="73">
        <v>1</v>
      </c>
      <c r="O163" s="64">
        <v>3000</v>
      </c>
      <c r="P163" s="65">
        <f>Table2245236891011121314151617181920212224234567[[#This Row],[PEMBULATAN]]*O163</f>
        <v>3000</v>
      </c>
    </row>
    <row r="164" spans="1:16" ht="39" customHeight="1" x14ac:dyDescent="0.2">
      <c r="A164" s="93"/>
      <c r="B164" s="76"/>
      <c r="C164" s="74" t="s">
        <v>737</v>
      </c>
      <c r="D164" s="79" t="s">
        <v>198</v>
      </c>
      <c r="E164" s="13">
        <v>44416</v>
      </c>
      <c r="F164" s="77" t="s">
        <v>83</v>
      </c>
      <c r="G164" s="13">
        <v>44419</v>
      </c>
      <c r="H164" s="78" t="s">
        <v>84</v>
      </c>
      <c r="I164" s="15">
        <v>37</v>
      </c>
      <c r="J164" s="15">
        <v>40</v>
      </c>
      <c r="K164" s="15">
        <v>7</v>
      </c>
      <c r="L164" s="15">
        <v>2</v>
      </c>
      <c r="M164" s="84">
        <v>2.59</v>
      </c>
      <c r="N164" s="73">
        <v>3</v>
      </c>
      <c r="O164" s="64">
        <v>3000</v>
      </c>
      <c r="P164" s="65">
        <f>Table2245236891011121314151617181920212224234567[[#This Row],[PEMBULATAN]]*O164</f>
        <v>9000</v>
      </c>
    </row>
    <row r="165" spans="1:16" ht="39" customHeight="1" x14ac:dyDescent="0.2">
      <c r="A165" s="93"/>
      <c r="B165" s="76"/>
      <c r="C165" s="74" t="s">
        <v>738</v>
      </c>
      <c r="D165" s="79" t="s">
        <v>198</v>
      </c>
      <c r="E165" s="13">
        <v>44416</v>
      </c>
      <c r="F165" s="77" t="s">
        <v>83</v>
      </c>
      <c r="G165" s="13">
        <v>44419</v>
      </c>
      <c r="H165" s="78" t="s">
        <v>84</v>
      </c>
      <c r="I165" s="15">
        <v>53</v>
      </c>
      <c r="J165" s="15">
        <v>34</v>
      </c>
      <c r="K165" s="15">
        <v>22</v>
      </c>
      <c r="L165" s="15">
        <v>1</v>
      </c>
      <c r="M165" s="84">
        <v>9.9109999999999996</v>
      </c>
      <c r="N165" s="73">
        <v>10</v>
      </c>
      <c r="O165" s="64">
        <v>3000</v>
      </c>
      <c r="P165" s="65">
        <f>Table2245236891011121314151617181920212224234567[[#This Row],[PEMBULATAN]]*O165</f>
        <v>30000</v>
      </c>
    </row>
    <row r="166" spans="1:16" ht="39" customHeight="1" x14ac:dyDescent="0.2">
      <c r="A166" s="93"/>
      <c r="B166" s="76"/>
      <c r="C166" s="74" t="s">
        <v>739</v>
      </c>
      <c r="D166" s="79" t="s">
        <v>198</v>
      </c>
      <c r="E166" s="13">
        <v>44416</v>
      </c>
      <c r="F166" s="77" t="s">
        <v>83</v>
      </c>
      <c r="G166" s="13">
        <v>44419</v>
      </c>
      <c r="H166" s="78" t="s">
        <v>84</v>
      </c>
      <c r="I166" s="15">
        <v>102</v>
      </c>
      <c r="J166" s="15">
        <v>35</v>
      </c>
      <c r="K166" s="15">
        <v>14</v>
      </c>
      <c r="L166" s="15">
        <v>7</v>
      </c>
      <c r="M166" s="84">
        <v>12.494999999999999</v>
      </c>
      <c r="N166" s="73">
        <v>13</v>
      </c>
      <c r="O166" s="64">
        <v>3000</v>
      </c>
      <c r="P166" s="65">
        <f>Table2245236891011121314151617181920212224234567[[#This Row],[PEMBULATAN]]*O166</f>
        <v>39000</v>
      </c>
    </row>
    <row r="167" spans="1:16" ht="39" customHeight="1" x14ac:dyDescent="0.2">
      <c r="A167" s="93"/>
      <c r="B167" s="76"/>
      <c r="C167" s="74" t="s">
        <v>740</v>
      </c>
      <c r="D167" s="79" t="s">
        <v>198</v>
      </c>
      <c r="E167" s="13">
        <v>44416</v>
      </c>
      <c r="F167" s="77" t="s">
        <v>83</v>
      </c>
      <c r="G167" s="13">
        <v>44419</v>
      </c>
      <c r="H167" s="78" t="s">
        <v>84</v>
      </c>
      <c r="I167" s="15">
        <v>80</v>
      </c>
      <c r="J167" s="15">
        <v>40</v>
      </c>
      <c r="K167" s="15">
        <v>7</v>
      </c>
      <c r="L167" s="15">
        <v>2</v>
      </c>
      <c r="M167" s="84">
        <v>5.6</v>
      </c>
      <c r="N167" s="73">
        <v>6</v>
      </c>
      <c r="O167" s="64">
        <v>3000</v>
      </c>
      <c r="P167" s="65">
        <f>Table2245236891011121314151617181920212224234567[[#This Row],[PEMBULATAN]]*O167</f>
        <v>18000</v>
      </c>
    </row>
    <row r="168" spans="1:16" ht="39" customHeight="1" x14ac:dyDescent="0.2">
      <c r="A168" s="93"/>
      <c r="B168" s="76"/>
      <c r="C168" s="74" t="s">
        <v>741</v>
      </c>
      <c r="D168" s="79" t="s">
        <v>198</v>
      </c>
      <c r="E168" s="13">
        <v>44416</v>
      </c>
      <c r="F168" s="77" t="s">
        <v>83</v>
      </c>
      <c r="G168" s="13">
        <v>44419</v>
      </c>
      <c r="H168" s="78" t="s">
        <v>84</v>
      </c>
      <c r="I168" s="15">
        <v>65</v>
      </c>
      <c r="J168" s="15">
        <v>44</v>
      </c>
      <c r="K168" s="15">
        <v>5</v>
      </c>
      <c r="L168" s="15">
        <v>3</v>
      </c>
      <c r="M168" s="84">
        <v>3.5750000000000002</v>
      </c>
      <c r="N168" s="73">
        <v>4</v>
      </c>
      <c r="O168" s="64">
        <v>3000</v>
      </c>
      <c r="P168" s="65">
        <f>Table2245236891011121314151617181920212224234567[[#This Row],[PEMBULATAN]]*O168</f>
        <v>12000</v>
      </c>
    </row>
    <row r="169" spans="1:16" ht="39" customHeight="1" x14ac:dyDescent="0.2">
      <c r="A169" s="93"/>
      <c r="B169" s="76"/>
      <c r="C169" s="74" t="s">
        <v>742</v>
      </c>
      <c r="D169" s="79" t="s">
        <v>198</v>
      </c>
      <c r="E169" s="13">
        <v>44416</v>
      </c>
      <c r="F169" s="77" t="s">
        <v>83</v>
      </c>
      <c r="G169" s="13">
        <v>44419</v>
      </c>
      <c r="H169" s="78" t="s">
        <v>84</v>
      </c>
      <c r="I169" s="15">
        <v>36</v>
      </c>
      <c r="J169" s="15">
        <v>26</v>
      </c>
      <c r="K169" s="15">
        <v>28</v>
      </c>
      <c r="L169" s="15">
        <v>2</v>
      </c>
      <c r="M169" s="84">
        <v>6.5519999999999996</v>
      </c>
      <c r="N169" s="73">
        <v>7</v>
      </c>
      <c r="O169" s="64">
        <v>3000</v>
      </c>
      <c r="P169" s="65">
        <f>Table2245236891011121314151617181920212224234567[[#This Row],[PEMBULATAN]]*O169</f>
        <v>21000</v>
      </c>
    </row>
    <row r="170" spans="1:16" ht="39" customHeight="1" x14ac:dyDescent="0.2">
      <c r="A170" s="93"/>
      <c r="B170" s="76"/>
      <c r="C170" s="74" t="s">
        <v>743</v>
      </c>
      <c r="D170" s="79" t="s">
        <v>198</v>
      </c>
      <c r="E170" s="13">
        <v>44416</v>
      </c>
      <c r="F170" s="77" t="s">
        <v>83</v>
      </c>
      <c r="G170" s="13">
        <v>44419</v>
      </c>
      <c r="H170" s="78" t="s">
        <v>84</v>
      </c>
      <c r="I170" s="15">
        <v>71</v>
      </c>
      <c r="J170" s="15">
        <v>25</v>
      </c>
      <c r="K170" s="15">
        <v>37</v>
      </c>
      <c r="L170" s="15">
        <v>6</v>
      </c>
      <c r="M170" s="84">
        <v>16.418749999999999</v>
      </c>
      <c r="N170" s="73">
        <v>17</v>
      </c>
      <c r="O170" s="64">
        <v>3000</v>
      </c>
      <c r="P170" s="65">
        <f>Table2245236891011121314151617181920212224234567[[#This Row],[PEMBULATAN]]*O170</f>
        <v>51000</v>
      </c>
    </row>
    <row r="171" spans="1:16" ht="39" customHeight="1" x14ac:dyDescent="0.2">
      <c r="A171" s="93"/>
      <c r="B171" s="76"/>
      <c r="C171" s="74" t="s">
        <v>744</v>
      </c>
      <c r="D171" s="79" t="s">
        <v>198</v>
      </c>
      <c r="E171" s="13">
        <v>44416</v>
      </c>
      <c r="F171" s="77" t="s">
        <v>83</v>
      </c>
      <c r="G171" s="13">
        <v>44419</v>
      </c>
      <c r="H171" s="78" t="s">
        <v>84</v>
      </c>
      <c r="I171" s="15">
        <v>60</v>
      </c>
      <c r="J171" s="15">
        <v>40</v>
      </c>
      <c r="K171" s="15">
        <v>30</v>
      </c>
      <c r="L171" s="15">
        <v>5</v>
      </c>
      <c r="M171" s="84">
        <v>18</v>
      </c>
      <c r="N171" s="73">
        <v>18</v>
      </c>
      <c r="O171" s="64">
        <v>3000</v>
      </c>
      <c r="P171" s="65">
        <f>Table2245236891011121314151617181920212224234567[[#This Row],[PEMBULATAN]]*O171</f>
        <v>54000</v>
      </c>
    </row>
    <row r="172" spans="1:16" ht="39" customHeight="1" x14ac:dyDescent="0.2">
      <c r="A172" s="93"/>
      <c r="B172" s="76"/>
      <c r="C172" s="74" t="s">
        <v>745</v>
      </c>
      <c r="D172" s="79" t="s">
        <v>198</v>
      </c>
      <c r="E172" s="13">
        <v>44416</v>
      </c>
      <c r="F172" s="77" t="s">
        <v>83</v>
      </c>
      <c r="G172" s="13">
        <v>44419</v>
      </c>
      <c r="H172" s="78" t="s">
        <v>84</v>
      </c>
      <c r="I172" s="15">
        <v>50</v>
      </c>
      <c r="J172" s="15">
        <v>28</v>
      </c>
      <c r="K172" s="15">
        <v>23</v>
      </c>
      <c r="L172" s="15">
        <v>4</v>
      </c>
      <c r="M172" s="84">
        <v>8.0500000000000007</v>
      </c>
      <c r="N172" s="73">
        <v>8</v>
      </c>
      <c r="O172" s="64">
        <v>3000</v>
      </c>
      <c r="P172" s="65">
        <f>Table2245236891011121314151617181920212224234567[[#This Row],[PEMBULATAN]]*O172</f>
        <v>24000</v>
      </c>
    </row>
    <row r="173" spans="1:16" ht="39" customHeight="1" x14ac:dyDescent="0.2">
      <c r="A173" s="93"/>
      <c r="B173" s="76"/>
      <c r="C173" s="74" t="s">
        <v>746</v>
      </c>
      <c r="D173" s="79" t="s">
        <v>198</v>
      </c>
      <c r="E173" s="13">
        <v>44416</v>
      </c>
      <c r="F173" s="77" t="s">
        <v>83</v>
      </c>
      <c r="G173" s="13">
        <v>44419</v>
      </c>
      <c r="H173" s="78" t="s">
        <v>84</v>
      </c>
      <c r="I173" s="15">
        <v>76</v>
      </c>
      <c r="J173" s="15">
        <v>20</v>
      </c>
      <c r="K173" s="15">
        <v>9</v>
      </c>
      <c r="L173" s="15">
        <v>3</v>
      </c>
      <c r="M173" s="84">
        <v>3.42</v>
      </c>
      <c r="N173" s="73">
        <v>4</v>
      </c>
      <c r="O173" s="64">
        <v>3000</v>
      </c>
      <c r="P173" s="65">
        <f>Table2245236891011121314151617181920212224234567[[#This Row],[PEMBULATAN]]*O173</f>
        <v>12000</v>
      </c>
    </row>
    <row r="174" spans="1:16" ht="39" customHeight="1" x14ac:dyDescent="0.2">
      <c r="A174" s="93"/>
      <c r="B174" s="76"/>
      <c r="C174" s="74" t="s">
        <v>747</v>
      </c>
      <c r="D174" s="79" t="s">
        <v>198</v>
      </c>
      <c r="E174" s="13">
        <v>44416</v>
      </c>
      <c r="F174" s="77" t="s">
        <v>83</v>
      </c>
      <c r="G174" s="13">
        <v>44419</v>
      </c>
      <c r="H174" s="78" t="s">
        <v>84</v>
      </c>
      <c r="I174" s="15">
        <v>58</v>
      </c>
      <c r="J174" s="15">
        <v>28</v>
      </c>
      <c r="K174" s="15">
        <v>21</v>
      </c>
      <c r="L174" s="15">
        <v>6</v>
      </c>
      <c r="M174" s="84">
        <v>8.5259999999999998</v>
      </c>
      <c r="N174" s="73">
        <v>9</v>
      </c>
      <c r="O174" s="64">
        <v>3000</v>
      </c>
      <c r="P174" s="65">
        <f>Table2245236891011121314151617181920212224234567[[#This Row],[PEMBULATAN]]*O174</f>
        <v>27000</v>
      </c>
    </row>
    <row r="175" spans="1:16" ht="39" customHeight="1" x14ac:dyDescent="0.2">
      <c r="A175" s="93"/>
      <c r="B175" s="76"/>
      <c r="C175" s="74" t="s">
        <v>748</v>
      </c>
      <c r="D175" s="79" t="s">
        <v>198</v>
      </c>
      <c r="E175" s="13">
        <v>44416</v>
      </c>
      <c r="F175" s="77" t="s">
        <v>83</v>
      </c>
      <c r="G175" s="13">
        <v>44419</v>
      </c>
      <c r="H175" s="78" t="s">
        <v>84</v>
      </c>
      <c r="I175" s="15">
        <v>30</v>
      </c>
      <c r="J175" s="15">
        <v>30</v>
      </c>
      <c r="K175" s="15">
        <v>31</v>
      </c>
      <c r="L175" s="15">
        <v>5</v>
      </c>
      <c r="M175" s="84">
        <v>6.9749999999999996</v>
      </c>
      <c r="N175" s="73">
        <v>7</v>
      </c>
      <c r="O175" s="64">
        <v>3000</v>
      </c>
      <c r="P175" s="65">
        <f>Table2245236891011121314151617181920212224234567[[#This Row],[PEMBULATAN]]*O175</f>
        <v>21000</v>
      </c>
    </row>
    <row r="176" spans="1:16" ht="39" customHeight="1" x14ac:dyDescent="0.2">
      <c r="A176" s="93"/>
      <c r="B176" s="76"/>
      <c r="C176" s="74" t="s">
        <v>749</v>
      </c>
      <c r="D176" s="79" t="s">
        <v>198</v>
      </c>
      <c r="E176" s="13">
        <v>44416</v>
      </c>
      <c r="F176" s="77" t="s">
        <v>83</v>
      </c>
      <c r="G176" s="13">
        <v>44419</v>
      </c>
      <c r="H176" s="78" t="s">
        <v>84</v>
      </c>
      <c r="I176" s="15">
        <v>123</v>
      </c>
      <c r="J176" s="15">
        <v>3</v>
      </c>
      <c r="K176" s="15">
        <v>3</v>
      </c>
      <c r="L176" s="15">
        <v>1</v>
      </c>
      <c r="M176" s="84">
        <v>0.27675</v>
      </c>
      <c r="N176" s="73">
        <v>1</v>
      </c>
      <c r="O176" s="64">
        <v>3000</v>
      </c>
      <c r="P176" s="65">
        <f>Table2245236891011121314151617181920212224234567[[#This Row],[PEMBULATAN]]*O176</f>
        <v>3000</v>
      </c>
    </row>
    <row r="177" spans="1:16" ht="39" customHeight="1" x14ac:dyDescent="0.2">
      <c r="A177" s="93"/>
      <c r="B177" s="76"/>
      <c r="C177" s="74" t="s">
        <v>750</v>
      </c>
      <c r="D177" s="79" t="s">
        <v>198</v>
      </c>
      <c r="E177" s="13">
        <v>44416</v>
      </c>
      <c r="F177" s="77" t="s">
        <v>83</v>
      </c>
      <c r="G177" s="13">
        <v>44419</v>
      </c>
      <c r="H177" s="78" t="s">
        <v>84</v>
      </c>
      <c r="I177" s="15">
        <v>100</v>
      </c>
      <c r="J177" s="15">
        <v>8</v>
      </c>
      <c r="K177" s="15">
        <v>5</v>
      </c>
      <c r="L177" s="15">
        <v>2</v>
      </c>
      <c r="M177" s="84">
        <v>1</v>
      </c>
      <c r="N177" s="73">
        <v>2</v>
      </c>
      <c r="O177" s="64">
        <v>3000</v>
      </c>
      <c r="P177" s="65">
        <f>Table2245236891011121314151617181920212224234567[[#This Row],[PEMBULATAN]]*O177</f>
        <v>6000</v>
      </c>
    </row>
    <row r="178" spans="1:16" ht="39" customHeight="1" x14ac:dyDescent="0.2">
      <c r="A178" s="93"/>
      <c r="B178" s="76"/>
      <c r="C178" s="74" t="s">
        <v>751</v>
      </c>
      <c r="D178" s="79" t="s">
        <v>198</v>
      </c>
      <c r="E178" s="13">
        <v>44416</v>
      </c>
      <c r="F178" s="77" t="s">
        <v>83</v>
      </c>
      <c r="G178" s="13">
        <v>44419</v>
      </c>
      <c r="H178" s="78" t="s">
        <v>84</v>
      </c>
      <c r="I178" s="15">
        <v>31</v>
      </c>
      <c r="J178" s="15">
        <v>21</v>
      </c>
      <c r="K178" s="15">
        <v>11</v>
      </c>
      <c r="L178" s="15">
        <v>3</v>
      </c>
      <c r="M178" s="84">
        <v>1.7902499999999999</v>
      </c>
      <c r="N178" s="73">
        <v>3</v>
      </c>
      <c r="O178" s="64">
        <v>3000</v>
      </c>
      <c r="P178" s="65">
        <f>Table2245236891011121314151617181920212224234567[[#This Row],[PEMBULATAN]]*O178</f>
        <v>9000</v>
      </c>
    </row>
    <row r="179" spans="1:16" ht="39" customHeight="1" x14ac:dyDescent="0.2">
      <c r="A179" s="93"/>
      <c r="B179" s="76"/>
      <c r="C179" s="74" t="s">
        <v>752</v>
      </c>
      <c r="D179" s="79" t="s">
        <v>198</v>
      </c>
      <c r="E179" s="13">
        <v>44416</v>
      </c>
      <c r="F179" s="77" t="s">
        <v>83</v>
      </c>
      <c r="G179" s="13">
        <v>44419</v>
      </c>
      <c r="H179" s="78" t="s">
        <v>84</v>
      </c>
      <c r="I179" s="15">
        <v>103</v>
      </c>
      <c r="J179" s="15">
        <v>3</v>
      </c>
      <c r="K179" s="15">
        <v>3</v>
      </c>
      <c r="L179" s="15">
        <v>2</v>
      </c>
      <c r="M179" s="84">
        <v>0.23175000000000001</v>
      </c>
      <c r="N179" s="73">
        <v>2</v>
      </c>
      <c r="O179" s="64">
        <v>3000</v>
      </c>
      <c r="P179" s="65">
        <f>Table2245236891011121314151617181920212224234567[[#This Row],[PEMBULATAN]]*O179</f>
        <v>6000</v>
      </c>
    </row>
    <row r="180" spans="1:16" ht="39" customHeight="1" x14ac:dyDescent="0.2">
      <c r="A180" s="93"/>
      <c r="B180" s="76"/>
      <c r="C180" s="74" t="s">
        <v>753</v>
      </c>
      <c r="D180" s="79" t="s">
        <v>198</v>
      </c>
      <c r="E180" s="13">
        <v>44416</v>
      </c>
      <c r="F180" s="77" t="s">
        <v>83</v>
      </c>
      <c r="G180" s="13">
        <v>44419</v>
      </c>
      <c r="H180" s="78" t="s">
        <v>84</v>
      </c>
      <c r="I180" s="15">
        <v>115</v>
      </c>
      <c r="J180" s="15">
        <v>21</v>
      </c>
      <c r="K180" s="15">
        <v>7</v>
      </c>
      <c r="L180" s="15">
        <v>3</v>
      </c>
      <c r="M180" s="84">
        <v>4.2262500000000003</v>
      </c>
      <c r="N180" s="73">
        <v>4</v>
      </c>
      <c r="O180" s="64">
        <v>3000</v>
      </c>
      <c r="P180" s="65">
        <f>Table2245236891011121314151617181920212224234567[[#This Row],[PEMBULATAN]]*O180</f>
        <v>12000</v>
      </c>
    </row>
    <row r="181" spans="1:16" ht="39" customHeight="1" x14ac:dyDescent="0.2">
      <c r="A181" s="93"/>
      <c r="B181" s="76"/>
      <c r="C181" s="74" t="s">
        <v>754</v>
      </c>
      <c r="D181" s="79" t="s">
        <v>198</v>
      </c>
      <c r="E181" s="13">
        <v>44416</v>
      </c>
      <c r="F181" s="77" t="s">
        <v>83</v>
      </c>
      <c r="G181" s="13">
        <v>44419</v>
      </c>
      <c r="H181" s="78" t="s">
        <v>84</v>
      </c>
      <c r="I181" s="15">
        <v>100</v>
      </c>
      <c r="J181" s="15">
        <v>4</v>
      </c>
      <c r="K181" s="15">
        <v>4</v>
      </c>
      <c r="L181" s="15">
        <v>1</v>
      </c>
      <c r="M181" s="84">
        <v>0.4</v>
      </c>
      <c r="N181" s="73">
        <v>1</v>
      </c>
      <c r="O181" s="64">
        <v>3000</v>
      </c>
      <c r="P181" s="65">
        <f>Table2245236891011121314151617181920212224234567[[#This Row],[PEMBULATAN]]*O181</f>
        <v>3000</v>
      </c>
    </row>
    <row r="182" spans="1:16" ht="39" customHeight="1" x14ac:dyDescent="0.2">
      <c r="A182" s="93"/>
      <c r="B182" s="76"/>
      <c r="C182" s="74" t="s">
        <v>755</v>
      </c>
      <c r="D182" s="79" t="s">
        <v>198</v>
      </c>
      <c r="E182" s="13">
        <v>44416</v>
      </c>
      <c r="F182" s="77" t="s">
        <v>83</v>
      </c>
      <c r="G182" s="13">
        <v>44419</v>
      </c>
      <c r="H182" s="78" t="s">
        <v>84</v>
      </c>
      <c r="I182" s="15">
        <v>83</v>
      </c>
      <c r="J182" s="15">
        <v>10</v>
      </c>
      <c r="K182" s="15">
        <v>10</v>
      </c>
      <c r="L182" s="15">
        <v>2</v>
      </c>
      <c r="M182" s="84">
        <v>2.0750000000000002</v>
      </c>
      <c r="N182" s="73">
        <v>2</v>
      </c>
      <c r="O182" s="64">
        <v>3000</v>
      </c>
      <c r="P182" s="65">
        <f>Table2245236891011121314151617181920212224234567[[#This Row],[PEMBULATAN]]*O182</f>
        <v>6000</v>
      </c>
    </row>
    <row r="183" spans="1:16" ht="39" customHeight="1" x14ac:dyDescent="0.2">
      <c r="A183" s="93"/>
      <c r="B183" s="76"/>
      <c r="C183" s="74" t="s">
        <v>756</v>
      </c>
      <c r="D183" s="79" t="s">
        <v>198</v>
      </c>
      <c r="E183" s="13">
        <v>44416</v>
      </c>
      <c r="F183" s="77" t="s">
        <v>83</v>
      </c>
      <c r="G183" s="13">
        <v>44419</v>
      </c>
      <c r="H183" s="78" t="s">
        <v>84</v>
      </c>
      <c r="I183" s="15">
        <v>15</v>
      </c>
      <c r="J183" s="15">
        <v>23</v>
      </c>
      <c r="K183" s="15">
        <v>5</v>
      </c>
      <c r="L183" s="15">
        <v>3</v>
      </c>
      <c r="M183" s="84">
        <v>0.43125000000000002</v>
      </c>
      <c r="N183" s="73">
        <v>3</v>
      </c>
      <c r="O183" s="64">
        <v>3000</v>
      </c>
      <c r="P183" s="65">
        <f>Table2245236891011121314151617181920212224234567[[#This Row],[PEMBULATAN]]*O183</f>
        <v>9000</v>
      </c>
    </row>
    <row r="184" spans="1:16" ht="39" customHeight="1" x14ac:dyDescent="0.2">
      <c r="A184" s="93"/>
      <c r="B184" s="76"/>
      <c r="C184" s="74" t="s">
        <v>757</v>
      </c>
      <c r="D184" s="79" t="s">
        <v>198</v>
      </c>
      <c r="E184" s="13">
        <v>44416</v>
      </c>
      <c r="F184" s="77" t="s">
        <v>83</v>
      </c>
      <c r="G184" s="13">
        <v>44419</v>
      </c>
      <c r="H184" s="78" t="s">
        <v>84</v>
      </c>
      <c r="I184" s="15">
        <v>57</v>
      </c>
      <c r="J184" s="15">
        <v>20</v>
      </c>
      <c r="K184" s="15">
        <v>20</v>
      </c>
      <c r="L184" s="15">
        <v>2</v>
      </c>
      <c r="M184" s="84">
        <v>5.7</v>
      </c>
      <c r="N184" s="73">
        <v>6</v>
      </c>
      <c r="O184" s="64">
        <v>3000</v>
      </c>
      <c r="P184" s="65">
        <f>Table2245236891011121314151617181920212224234567[[#This Row],[PEMBULATAN]]*O184</f>
        <v>18000</v>
      </c>
    </row>
    <row r="185" spans="1:16" ht="39" customHeight="1" x14ac:dyDescent="0.2">
      <c r="A185" s="93"/>
      <c r="B185" s="76"/>
      <c r="C185" s="74" t="s">
        <v>758</v>
      </c>
      <c r="D185" s="79" t="s">
        <v>198</v>
      </c>
      <c r="E185" s="13">
        <v>44416</v>
      </c>
      <c r="F185" s="77" t="s">
        <v>83</v>
      </c>
      <c r="G185" s="13">
        <v>44419</v>
      </c>
      <c r="H185" s="78" t="s">
        <v>84</v>
      </c>
      <c r="I185" s="15">
        <v>56</v>
      </c>
      <c r="J185" s="15">
        <v>31</v>
      </c>
      <c r="K185" s="15">
        <v>21</v>
      </c>
      <c r="L185" s="15">
        <v>3</v>
      </c>
      <c r="M185" s="84">
        <v>9.1140000000000008</v>
      </c>
      <c r="N185" s="73">
        <v>9</v>
      </c>
      <c r="O185" s="64">
        <v>3000</v>
      </c>
      <c r="P185" s="65">
        <f>Table2245236891011121314151617181920212224234567[[#This Row],[PEMBULATAN]]*O185</f>
        <v>27000</v>
      </c>
    </row>
    <row r="186" spans="1:16" ht="39" customHeight="1" x14ac:dyDescent="0.2">
      <c r="A186" s="93"/>
      <c r="B186" s="76"/>
      <c r="C186" s="74" t="s">
        <v>759</v>
      </c>
      <c r="D186" s="79" t="s">
        <v>198</v>
      </c>
      <c r="E186" s="13">
        <v>44416</v>
      </c>
      <c r="F186" s="77" t="s">
        <v>83</v>
      </c>
      <c r="G186" s="13">
        <v>44419</v>
      </c>
      <c r="H186" s="78" t="s">
        <v>84</v>
      </c>
      <c r="I186" s="15">
        <v>54</v>
      </c>
      <c r="J186" s="15">
        <v>54</v>
      </c>
      <c r="K186" s="15">
        <v>21</v>
      </c>
      <c r="L186" s="15">
        <v>20</v>
      </c>
      <c r="M186" s="84">
        <v>15.308999999999999</v>
      </c>
      <c r="N186" s="73">
        <v>20</v>
      </c>
      <c r="O186" s="64">
        <v>3000</v>
      </c>
      <c r="P186" s="65">
        <f>Table2245236891011121314151617181920212224234567[[#This Row],[PEMBULATAN]]*O186</f>
        <v>60000</v>
      </c>
    </row>
    <row r="187" spans="1:16" ht="39" customHeight="1" x14ac:dyDescent="0.2">
      <c r="A187" s="93"/>
      <c r="B187" s="76"/>
      <c r="C187" s="74" t="s">
        <v>760</v>
      </c>
      <c r="D187" s="79" t="s">
        <v>198</v>
      </c>
      <c r="E187" s="13">
        <v>44416</v>
      </c>
      <c r="F187" s="77" t="s">
        <v>83</v>
      </c>
      <c r="G187" s="13">
        <v>44419</v>
      </c>
      <c r="H187" s="78" t="s">
        <v>84</v>
      </c>
      <c r="I187" s="15">
        <v>87</v>
      </c>
      <c r="J187" s="15">
        <v>42</v>
      </c>
      <c r="K187" s="15">
        <v>63</v>
      </c>
      <c r="L187" s="15">
        <v>50</v>
      </c>
      <c r="M187" s="84">
        <v>57.5505</v>
      </c>
      <c r="N187" s="73">
        <v>58</v>
      </c>
      <c r="O187" s="64">
        <v>3000</v>
      </c>
      <c r="P187" s="65">
        <f>Table2245236891011121314151617181920212224234567[[#This Row],[PEMBULATAN]]*O187</f>
        <v>174000</v>
      </c>
    </row>
    <row r="188" spans="1:16" ht="39" customHeight="1" x14ac:dyDescent="0.2">
      <c r="A188" s="93"/>
      <c r="B188" s="76"/>
      <c r="C188" s="74" t="s">
        <v>761</v>
      </c>
      <c r="D188" s="79" t="s">
        <v>198</v>
      </c>
      <c r="E188" s="13">
        <v>44416</v>
      </c>
      <c r="F188" s="77" t="s">
        <v>83</v>
      </c>
      <c r="G188" s="13">
        <v>44419</v>
      </c>
      <c r="H188" s="78" t="s">
        <v>84</v>
      </c>
      <c r="I188" s="15">
        <v>50</v>
      </c>
      <c r="J188" s="15">
        <v>24</v>
      </c>
      <c r="K188" s="15">
        <v>43</v>
      </c>
      <c r="L188" s="15">
        <v>11</v>
      </c>
      <c r="M188" s="84">
        <v>12.9</v>
      </c>
      <c r="N188" s="73">
        <v>13</v>
      </c>
      <c r="O188" s="64">
        <v>3000</v>
      </c>
      <c r="P188" s="65">
        <f>Table2245236891011121314151617181920212224234567[[#This Row],[PEMBULATAN]]*O188</f>
        <v>39000</v>
      </c>
    </row>
    <row r="189" spans="1:16" ht="39" customHeight="1" x14ac:dyDescent="0.2">
      <c r="A189" s="93"/>
      <c r="B189" s="76"/>
      <c r="C189" s="74" t="s">
        <v>762</v>
      </c>
      <c r="D189" s="79" t="s">
        <v>198</v>
      </c>
      <c r="E189" s="13">
        <v>44416</v>
      </c>
      <c r="F189" s="77" t="s">
        <v>83</v>
      </c>
      <c r="G189" s="13">
        <v>44419</v>
      </c>
      <c r="H189" s="78" t="s">
        <v>84</v>
      </c>
      <c r="I189" s="15">
        <v>46</v>
      </c>
      <c r="J189" s="15">
        <v>45</v>
      </c>
      <c r="K189" s="15">
        <v>57</v>
      </c>
      <c r="L189" s="15">
        <v>15</v>
      </c>
      <c r="M189" s="84">
        <v>29.497499999999999</v>
      </c>
      <c r="N189" s="73">
        <v>30</v>
      </c>
      <c r="O189" s="64">
        <v>3000</v>
      </c>
      <c r="P189" s="65">
        <f>Table2245236891011121314151617181920212224234567[[#This Row],[PEMBULATAN]]*O189</f>
        <v>90000</v>
      </c>
    </row>
    <row r="190" spans="1:16" ht="39" customHeight="1" x14ac:dyDescent="0.2">
      <c r="A190" s="93"/>
      <c r="B190" s="76"/>
      <c r="C190" s="74" t="s">
        <v>763</v>
      </c>
      <c r="D190" s="79" t="s">
        <v>198</v>
      </c>
      <c r="E190" s="13">
        <v>44416</v>
      </c>
      <c r="F190" s="77" t="s">
        <v>83</v>
      </c>
      <c r="G190" s="13">
        <v>44419</v>
      </c>
      <c r="H190" s="78" t="s">
        <v>84</v>
      </c>
      <c r="I190" s="15">
        <v>52</v>
      </c>
      <c r="J190" s="15">
        <v>41</v>
      </c>
      <c r="K190" s="15">
        <v>51</v>
      </c>
      <c r="L190" s="15">
        <v>18</v>
      </c>
      <c r="M190" s="84">
        <v>27.183</v>
      </c>
      <c r="N190" s="73">
        <v>27</v>
      </c>
      <c r="O190" s="64">
        <v>3000</v>
      </c>
      <c r="P190" s="65">
        <f>Table2245236891011121314151617181920212224234567[[#This Row],[PEMBULATAN]]*O190</f>
        <v>81000</v>
      </c>
    </row>
    <row r="191" spans="1:16" ht="39" customHeight="1" x14ac:dyDescent="0.2">
      <c r="A191" s="93"/>
      <c r="B191" s="76"/>
      <c r="C191" s="74" t="s">
        <v>764</v>
      </c>
      <c r="D191" s="79" t="s">
        <v>198</v>
      </c>
      <c r="E191" s="13">
        <v>44416</v>
      </c>
      <c r="F191" s="77" t="s">
        <v>83</v>
      </c>
      <c r="G191" s="13">
        <v>44419</v>
      </c>
      <c r="H191" s="78" t="s">
        <v>84</v>
      </c>
      <c r="I191" s="15">
        <v>23</v>
      </c>
      <c r="J191" s="15">
        <v>24</v>
      </c>
      <c r="K191" s="15">
        <v>13</v>
      </c>
      <c r="L191" s="15">
        <v>6</v>
      </c>
      <c r="M191" s="84">
        <v>1.794</v>
      </c>
      <c r="N191" s="73">
        <v>6</v>
      </c>
      <c r="O191" s="64">
        <v>3000</v>
      </c>
      <c r="P191" s="65">
        <f>Table2245236891011121314151617181920212224234567[[#This Row],[PEMBULATAN]]*O191</f>
        <v>18000</v>
      </c>
    </row>
    <row r="192" spans="1:16" ht="39" customHeight="1" x14ac:dyDescent="0.2">
      <c r="A192" s="93"/>
      <c r="B192" s="76"/>
      <c r="C192" s="74" t="s">
        <v>765</v>
      </c>
      <c r="D192" s="79" t="s">
        <v>198</v>
      </c>
      <c r="E192" s="13">
        <v>44416</v>
      </c>
      <c r="F192" s="77" t="s">
        <v>83</v>
      </c>
      <c r="G192" s="13">
        <v>44419</v>
      </c>
      <c r="H192" s="78" t="s">
        <v>84</v>
      </c>
      <c r="I192" s="15">
        <v>27</v>
      </c>
      <c r="J192" s="15">
        <v>41</v>
      </c>
      <c r="K192" s="15">
        <v>23</v>
      </c>
      <c r="L192" s="15">
        <v>15</v>
      </c>
      <c r="M192" s="84">
        <v>6.3652499999999996</v>
      </c>
      <c r="N192" s="73">
        <v>15</v>
      </c>
      <c r="O192" s="64">
        <v>3000</v>
      </c>
      <c r="P192" s="65">
        <f>Table2245236891011121314151617181920212224234567[[#This Row],[PEMBULATAN]]*O192</f>
        <v>45000</v>
      </c>
    </row>
    <row r="193" spans="1:16" ht="39" customHeight="1" x14ac:dyDescent="0.2">
      <c r="A193" s="93"/>
      <c r="B193" s="76"/>
      <c r="C193" s="74" t="s">
        <v>766</v>
      </c>
      <c r="D193" s="79" t="s">
        <v>198</v>
      </c>
      <c r="E193" s="13">
        <v>44416</v>
      </c>
      <c r="F193" s="77" t="s">
        <v>83</v>
      </c>
      <c r="G193" s="13">
        <v>44419</v>
      </c>
      <c r="H193" s="78" t="s">
        <v>84</v>
      </c>
      <c r="I193" s="15">
        <v>48</v>
      </c>
      <c r="J193" s="15">
        <v>32</v>
      </c>
      <c r="K193" s="15">
        <v>36</v>
      </c>
      <c r="L193" s="15">
        <v>15</v>
      </c>
      <c r="M193" s="84">
        <v>13.824</v>
      </c>
      <c r="N193" s="73">
        <v>15</v>
      </c>
      <c r="O193" s="64">
        <v>3000</v>
      </c>
      <c r="P193" s="65">
        <f>Table2245236891011121314151617181920212224234567[[#This Row],[PEMBULATAN]]*O193</f>
        <v>45000</v>
      </c>
    </row>
    <row r="194" spans="1:16" ht="39" customHeight="1" x14ac:dyDescent="0.2">
      <c r="A194" s="93"/>
      <c r="B194" s="76"/>
      <c r="C194" s="74" t="s">
        <v>767</v>
      </c>
      <c r="D194" s="79" t="s">
        <v>198</v>
      </c>
      <c r="E194" s="13">
        <v>44416</v>
      </c>
      <c r="F194" s="77" t="s">
        <v>83</v>
      </c>
      <c r="G194" s="13">
        <v>44419</v>
      </c>
      <c r="H194" s="78" t="s">
        <v>84</v>
      </c>
      <c r="I194" s="15">
        <v>122</v>
      </c>
      <c r="J194" s="15">
        <v>70</v>
      </c>
      <c r="K194" s="15">
        <v>50</v>
      </c>
      <c r="L194" s="15">
        <v>21</v>
      </c>
      <c r="M194" s="84">
        <v>106.75</v>
      </c>
      <c r="N194" s="73">
        <v>107</v>
      </c>
      <c r="O194" s="64">
        <v>3000</v>
      </c>
      <c r="P194" s="65">
        <f>Table2245236891011121314151617181920212224234567[[#This Row],[PEMBULATAN]]*O194</f>
        <v>321000</v>
      </c>
    </row>
    <row r="195" spans="1:16" ht="39" customHeight="1" x14ac:dyDescent="0.2">
      <c r="A195" s="93"/>
      <c r="B195" s="76"/>
      <c r="C195" s="74" t="s">
        <v>768</v>
      </c>
      <c r="D195" s="79" t="s">
        <v>198</v>
      </c>
      <c r="E195" s="13">
        <v>44416</v>
      </c>
      <c r="F195" s="77" t="s">
        <v>83</v>
      </c>
      <c r="G195" s="13">
        <v>44419</v>
      </c>
      <c r="H195" s="78" t="s">
        <v>84</v>
      </c>
      <c r="I195" s="15">
        <v>91</v>
      </c>
      <c r="J195" s="15">
        <v>52</v>
      </c>
      <c r="K195" s="15">
        <v>37</v>
      </c>
      <c r="L195" s="15">
        <v>36</v>
      </c>
      <c r="M195" s="84">
        <v>43.771000000000001</v>
      </c>
      <c r="N195" s="73">
        <v>44</v>
      </c>
      <c r="O195" s="64">
        <v>3000</v>
      </c>
      <c r="P195" s="65">
        <f>Table2245236891011121314151617181920212224234567[[#This Row],[PEMBULATAN]]*O195</f>
        <v>132000</v>
      </c>
    </row>
    <row r="196" spans="1:16" ht="39" customHeight="1" x14ac:dyDescent="0.2">
      <c r="A196" s="93"/>
      <c r="B196" s="76"/>
      <c r="C196" s="74" t="s">
        <v>769</v>
      </c>
      <c r="D196" s="79" t="s">
        <v>198</v>
      </c>
      <c r="E196" s="13">
        <v>44416</v>
      </c>
      <c r="F196" s="77" t="s">
        <v>83</v>
      </c>
      <c r="G196" s="13">
        <v>44419</v>
      </c>
      <c r="H196" s="78" t="s">
        <v>84</v>
      </c>
      <c r="I196" s="15">
        <v>81</v>
      </c>
      <c r="J196" s="15">
        <v>51</v>
      </c>
      <c r="K196" s="15">
        <v>24</v>
      </c>
      <c r="L196" s="15">
        <v>8</v>
      </c>
      <c r="M196" s="84">
        <v>24.786000000000001</v>
      </c>
      <c r="N196" s="73">
        <v>25</v>
      </c>
      <c r="O196" s="64">
        <v>3000</v>
      </c>
      <c r="P196" s="65">
        <f>Table2245236891011121314151617181920212224234567[[#This Row],[PEMBULATAN]]*O196</f>
        <v>75000</v>
      </c>
    </row>
    <row r="197" spans="1:16" ht="39" customHeight="1" x14ac:dyDescent="0.2">
      <c r="A197" s="93"/>
      <c r="B197" s="76"/>
      <c r="C197" s="74" t="s">
        <v>770</v>
      </c>
      <c r="D197" s="79" t="s">
        <v>198</v>
      </c>
      <c r="E197" s="13">
        <v>44416</v>
      </c>
      <c r="F197" s="77" t="s">
        <v>83</v>
      </c>
      <c r="G197" s="13">
        <v>44419</v>
      </c>
      <c r="H197" s="78" t="s">
        <v>84</v>
      </c>
      <c r="I197" s="15">
        <v>71</v>
      </c>
      <c r="J197" s="15">
        <v>61</v>
      </c>
      <c r="K197" s="15">
        <v>22</v>
      </c>
      <c r="L197" s="15">
        <v>6</v>
      </c>
      <c r="M197" s="84">
        <v>23.820499999999999</v>
      </c>
      <c r="N197" s="73">
        <v>24</v>
      </c>
      <c r="O197" s="64">
        <v>3000</v>
      </c>
      <c r="P197" s="65">
        <f>Table2245236891011121314151617181920212224234567[[#This Row],[PEMBULATAN]]*O197</f>
        <v>72000</v>
      </c>
    </row>
    <row r="198" spans="1:16" ht="39" customHeight="1" x14ac:dyDescent="0.2">
      <c r="A198" s="93"/>
      <c r="B198" s="76"/>
      <c r="C198" s="74" t="s">
        <v>771</v>
      </c>
      <c r="D198" s="79" t="s">
        <v>198</v>
      </c>
      <c r="E198" s="13">
        <v>44416</v>
      </c>
      <c r="F198" s="77" t="s">
        <v>83</v>
      </c>
      <c r="G198" s="13">
        <v>44419</v>
      </c>
      <c r="H198" s="78" t="s">
        <v>84</v>
      </c>
      <c r="I198" s="15">
        <v>27</v>
      </c>
      <c r="J198" s="15">
        <v>25</v>
      </c>
      <c r="K198" s="15">
        <v>7</v>
      </c>
      <c r="L198" s="15">
        <v>1</v>
      </c>
      <c r="M198" s="84">
        <v>1.1812499999999999</v>
      </c>
      <c r="N198" s="73">
        <v>1</v>
      </c>
      <c r="O198" s="64">
        <v>3000</v>
      </c>
      <c r="P198" s="65">
        <f>Table2245236891011121314151617181920212224234567[[#This Row],[PEMBULATAN]]*O198</f>
        <v>3000</v>
      </c>
    </row>
    <row r="199" spans="1:16" ht="39" customHeight="1" x14ac:dyDescent="0.2">
      <c r="A199" s="93"/>
      <c r="B199" s="76"/>
      <c r="C199" s="74" t="s">
        <v>772</v>
      </c>
      <c r="D199" s="79" t="s">
        <v>198</v>
      </c>
      <c r="E199" s="13">
        <v>44416</v>
      </c>
      <c r="F199" s="77" t="s">
        <v>83</v>
      </c>
      <c r="G199" s="13">
        <v>44419</v>
      </c>
      <c r="H199" s="78" t="s">
        <v>84</v>
      </c>
      <c r="I199" s="15">
        <v>81</v>
      </c>
      <c r="J199" s="15">
        <v>61</v>
      </c>
      <c r="K199" s="15">
        <v>25</v>
      </c>
      <c r="L199" s="15">
        <v>8</v>
      </c>
      <c r="M199" s="84">
        <v>30.881250000000001</v>
      </c>
      <c r="N199" s="73">
        <v>31</v>
      </c>
      <c r="O199" s="64">
        <v>3000</v>
      </c>
      <c r="P199" s="65">
        <f>Table2245236891011121314151617181920212224234567[[#This Row],[PEMBULATAN]]*O199</f>
        <v>93000</v>
      </c>
    </row>
    <row r="200" spans="1:16" ht="39" customHeight="1" x14ac:dyDescent="0.2">
      <c r="A200" s="93"/>
      <c r="B200" s="76"/>
      <c r="C200" s="74" t="s">
        <v>773</v>
      </c>
      <c r="D200" s="79" t="s">
        <v>198</v>
      </c>
      <c r="E200" s="13">
        <v>44416</v>
      </c>
      <c r="F200" s="77" t="s">
        <v>83</v>
      </c>
      <c r="G200" s="13">
        <v>44419</v>
      </c>
      <c r="H200" s="78" t="s">
        <v>84</v>
      </c>
      <c r="I200" s="15">
        <v>90</v>
      </c>
      <c r="J200" s="15">
        <v>52</v>
      </c>
      <c r="K200" s="15">
        <v>22</v>
      </c>
      <c r="L200" s="15">
        <v>7</v>
      </c>
      <c r="M200" s="84">
        <v>25.74</v>
      </c>
      <c r="N200" s="73">
        <v>26</v>
      </c>
      <c r="O200" s="64">
        <v>3000</v>
      </c>
      <c r="P200" s="65">
        <f>Table2245236891011121314151617181920212224234567[[#This Row],[PEMBULATAN]]*O200</f>
        <v>78000</v>
      </c>
    </row>
    <row r="201" spans="1:16" ht="39" customHeight="1" x14ac:dyDescent="0.2">
      <c r="A201" s="93"/>
      <c r="B201" s="76"/>
      <c r="C201" s="74" t="s">
        <v>774</v>
      </c>
      <c r="D201" s="79" t="s">
        <v>198</v>
      </c>
      <c r="E201" s="13">
        <v>44416</v>
      </c>
      <c r="F201" s="77" t="s">
        <v>83</v>
      </c>
      <c r="G201" s="13">
        <v>44419</v>
      </c>
      <c r="H201" s="78" t="s">
        <v>84</v>
      </c>
      <c r="I201" s="15">
        <v>100</v>
      </c>
      <c r="J201" s="15">
        <v>55</v>
      </c>
      <c r="K201" s="15">
        <v>40</v>
      </c>
      <c r="L201" s="15">
        <v>23</v>
      </c>
      <c r="M201" s="84">
        <v>55</v>
      </c>
      <c r="N201" s="73">
        <v>55</v>
      </c>
      <c r="O201" s="64">
        <v>3000</v>
      </c>
      <c r="P201" s="65">
        <f>Table2245236891011121314151617181920212224234567[[#This Row],[PEMBULATAN]]*O201</f>
        <v>165000</v>
      </c>
    </row>
    <row r="202" spans="1:16" ht="39" customHeight="1" x14ac:dyDescent="0.2">
      <c r="A202" s="93"/>
      <c r="B202" s="76"/>
      <c r="C202" s="74" t="s">
        <v>775</v>
      </c>
      <c r="D202" s="79" t="s">
        <v>198</v>
      </c>
      <c r="E202" s="13">
        <v>44416</v>
      </c>
      <c r="F202" s="77" t="s">
        <v>83</v>
      </c>
      <c r="G202" s="13">
        <v>44419</v>
      </c>
      <c r="H202" s="78" t="s">
        <v>84</v>
      </c>
      <c r="I202" s="15">
        <v>90</v>
      </c>
      <c r="J202" s="15">
        <v>61</v>
      </c>
      <c r="K202" s="15">
        <v>19</v>
      </c>
      <c r="L202" s="15">
        <v>15</v>
      </c>
      <c r="M202" s="84">
        <v>26.077500000000001</v>
      </c>
      <c r="N202" s="73">
        <v>26</v>
      </c>
      <c r="O202" s="64">
        <v>3000</v>
      </c>
      <c r="P202" s="65">
        <f>Table2245236891011121314151617181920212224234567[[#This Row],[PEMBULATAN]]*O202</f>
        <v>78000</v>
      </c>
    </row>
    <row r="203" spans="1:16" ht="39" customHeight="1" x14ac:dyDescent="0.2">
      <c r="A203" s="93"/>
      <c r="B203" s="76"/>
      <c r="C203" s="74" t="s">
        <v>776</v>
      </c>
      <c r="D203" s="79" t="s">
        <v>198</v>
      </c>
      <c r="E203" s="13">
        <v>44416</v>
      </c>
      <c r="F203" s="77" t="s">
        <v>83</v>
      </c>
      <c r="G203" s="13">
        <v>44419</v>
      </c>
      <c r="H203" s="78" t="s">
        <v>84</v>
      </c>
      <c r="I203" s="15">
        <v>70</v>
      </c>
      <c r="J203" s="15">
        <v>51</v>
      </c>
      <c r="K203" s="15">
        <v>21</v>
      </c>
      <c r="L203" s="15">
        <v>6</v>
      </c>
      <c r="M203" s="84">
        <v>18.7425</v>
      </c>
      <c r="N203" s="73">
        <v>19</v>
      </c>
      <c r="O203" s="64">
        <v>3000</v>
      </c>
      <c r="P203" s="65">
        <f>Table2245236891011121314151617181920212224234567[[#This Row],[PEMBULATAN]]*O203</f>
        <v>57000</v>
      </c>
    </row>
    <row r="204" spans="1:16" ht="22.5" customHeight="1" x14ac:dyDescent="0.2">
      <c r="A204" s="144" t="s">
        <v>33</v>
      </c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6"/>
      <c r="M204" s="80">
        <f>SUBTOTAL(109,Table2245236891011121314151617181920212224234567[KG VOLUME])</f>
        <v>5005.4812499999989</v>
      </c>
      <c r="N204" s="68">
        <f>SUM(N3:N203)</f>
        <v>5078</v>
      </c>
      <c r="O204" s="147">
        <f>SUM(P3:P203)</f>
        <v>15234000</v>
      </c>
      <c r="P204" s="148"/>
    </row>
    <row r="205" spans="1:16" ht="22.5" customHeight="1" x14ac:dyDescent="0.2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6"/>
      <c r="N205" s="88" t="s">
        <v>54</v>
      </c>
      <c r="O205" s="87"/>
      <c r="P205" s="87">
        <f>O204*10%</f>
        <v>1523400</v>
      </c>
    </row>
    <row r="206" spans="1:16" x14ac:dyDescent="0.2">
      <c r="A206" s="11"/>
      <c r="B206" s="56" t="s">
        <v>47</v>
      </c>
      <c r="C206" s="55"/>
      <c r="D206" s="57" t="s">
        <v>48</v>
      </c>
      <c r="H206" s="63"/>
      <c r="N206" s="62" t="s">
        <v>34</v>
      </c>
      <c r="P206" s="69">
        <f>O204*1%</f>
        <v>152340</v>
      </c>
    </row>
    <row r="207" spans="1:16" x14ac:dyDescent="0.2">
      <c r="A207" s="11"/>
      <c r="H207" s="63"/>
      <c r="N207" s="62" t="s">
        <v>35</v>
      </c>
      <c r="P207" s="71">
        <v>0</v>
      </c>
    </row>
    <row r="208" spans="1:16" ht="15.75" thickBot="1" x14ac:dyDescent="0.25">
      <c r="A208" s="11"/>
      <c r="H208" s="63"/>
      <c r="N208" s="62" t="s">
        <v>36</v>
      </c>
      <c r="P208" s="71">
        <v>0</v>
      </c>
    </row>
    <row r="209" spans="1:16" x14ac:dyDescent="0.2">
      <c r="A209" s="11"/>
      <c r="H209" s="63"/>
      <c r="N209" s="66" t="s">
        <v>37</v>
      </c>
      <c r="O209" s="67"/>
      <c r="P209" s="70">
        <f>O204-P205+P206</f>
        <v>13862940</v>
      </c>
    </row>
    <row r="210" spans="1:16" x14ac:dyDescent="0.2">
      <c r="B210" s="56"/>
      <c r="C210" s="55"/>
      <c r="D210" s="57"/>
    </row>
    <row r="212" spans="1:16" x14ac:dyDescent="0.2">
      <c r="A212" s="11"/>
      <c r="H212" s="63"/>
      <c r="P212" s="72"/>
    </row>
    <row r="213" spans="1:16" x14ac:dyDescent="0.2">
      <c r="A213" s="11"/>
      <c r="H213" s="63"/>
      <c r="O213" s="58"/>
      <c r="P213" s="72"/>
    </row>
    <row r="214" spans="1:16" s="3" customFormat="1" x14ac:dyDescent="0.25">
      <c r="A214" s="11"/>
      <c r="B214" s="2"/>
      <c r="C214" s="2"/>
      <c r="E214" s="12"/>
      <c r="H214" s="63"/>
      <c r="N214" s="14"/>
      <c r="O214" s="14"/>
      <c r="P214" s="14"/>
    </row>
    <row r="215" spans="1:16" s="3" customFormat="1" x14ac:dyDescent="0.25">
      <c r="A215" s="11"/>
      <c r="B215" s="2"/>
      <c r="C215" s="2"/>
      <c r="E215" s="12"/>
      <c r="H215" s="63"/>
      <c r="N215" s="14"/>
      <c r="O215" s="14"/>
      <c r="P215" s="14"/>
    </row>
    <row r="216" spans="1:16" s="3" customFormat="1" x14ac:dyDescent="0.25">
      <c r="A216" s="11"/>
      <c r="B216" s="2"/>
      <c r="C216" s="2"/>
      <c r="E216" s="12"/>
      <c r="H216" s="63"/>
      <c r="N216" s="14"/>
      <c r="O216" s="14"/>
      <c r="P216" s="14"/>
    </row>
    <row r="217" spans="1:16" s="3" customFormat="1" x14ac:dyDescent="0.25">
      <c r="A217" s="11"/>
      <c r="B217" s="2"/>
      <c r="C217" s="2"/>
      <c r="E217" s="12"/>
      <c r="H217" s="63"/>
      <c r="N217" s="14"/>
      <c r="O217" s="14"/>
      <c r="P217" s="14"/>
    </row>
    <row r="218" spans="1:16" s="3" customFormat="1" x14ac:dyDescent="0.25">
      <c r="A218" s="11"/>
      <c r="B218" s="2"/>
      <c r="C218" s="2"/>
      <c r="E218" s="12"/>
      <c r="H218" s="63"/>
      <c r="N218" s="14"/>
      <c r="O218" s="14"/>
      <c r="P218" s="14"/>
    </row>
    <row r="219" spans="1:16" s="3" customFormat="1" x14ac:dyDescent="0.25">
      <c r="A219" s="11"/>
      <c r="B219" s="2"/>
      <c r="C219" s="2"/>
      <c r="E219" s="12"/>
      <c r="H219" s="63"/>
      <c r="N219" s="14"/>
      <c r="O219" s="14"/>
      <c r="P219" s="14"/>
    </row>
    <row r="220" spans="1:16" s="3" customFormat="1" x14ac:dyDescent="0.25">
      <c r="A220" s="11"/>
      <c r="B220" s="2"/>
      <c r="C220" s="2"/>
      <c r="E220" s="12"/>
      <c r="H220" s="63"/>
      <c r="N220" s="14"/>
      <c r="O220" s="14"/>
      <c r="P220" s="14"/>
    </row>
    <row r="221" spans="1:16" s="3" customFormat="1" x14ac:dyDescent="0.25">
      <c r="A221" s="11"/>
      <c r="B221" s="2"/>
      <c r="C221" s="2"/>
      <c r="E221" s="12"/>
      <c r="H221" s="63"/>
      <c r="N221" s="14"/>
      <c r="O221" s="14"/>
      <c r="P221" s="14"/>
    </row>
    <row r="222" spans="1:16" s="3" customFormat="1" x14ac:dyDescent="0.25">
      <c r="A222" s="11"/>
      <c r="B222" s="2"/>
      <c r="C222" s="2"/>
      <c r="E222" s="12"/>
      <c r="H222" s="63"/>
      <c r="N222" s="14"/>
      <c r="O222" s="14"/>
      <c r="P222" s="14"/>
    </row>
    <row r="223" spans="1:16" s="3" customFormat="1" x14ac:dyDescent="0.25">
      <c r="A223" s="11"/>
      <c r="B223" s="2"/>
      <c r="C223" s="2"/>
      <c r="E223" s="12"/>
      <c r="H223" s="63"/>
      <c r="N223" s="14"/>
      <c r="O223" s="14"/>
      <c r="P223" s="14"/>
    </row>
    <row r="224" spans="1:16" s="3" customFormat="1" x14ac:dyDescent="0.25">
      <c r="A224" s="11"/>
      <c r="B224" s="2"/>
      <c r="C224" s="2"/>
      <c r="E224" s="12"/>
      <c r="H224" s="63"/>
      <c r="N224" s="14"/>
      <c r="O224" s="14"/>
      <c r="P224" s="14"/>
    </row>
    <row r="225" spans="1:16" s="3" customFormat="1" x14ac:dyDescent="0.25">
      <c r="A225" s="11"/>
      <c r="B225" s="2"/>
      <c r="C225" s="2"/>
      <c r="E225" s="12"/>
      <c r="H225" s="63"/>
      <c r="N225" s="14"/>
      <c r="O225" s="14"/>
      <c r="P225" s="14"/>
    </row>
  </sheetData>
  <mergeCells count="3">
    <mergeCell ref="A3:A4"/>
    <mergeCell ref="A204:L204"/>
    <mergeCell ref="O204:P204"/>
  </mergeCells>
  <conditionalFormatting sqref="B3">
    <cfRule type="duplicateValues" dxfId="508" priority="2"/>
  </conditionalFormatting>
  <conditionalFormatting sqref="B4:B203">
    <cfRule type="duplicateValues" dxfId="507" priority="5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92D050"/>
  </sheetPr>
  <dimension ref="A1:P235"/>
  <sheetViews>
    <sheetView zoomScale="110" zoomScaleNormal="110" workbookViewId="0">
      <pane xSplit="3" ySplit="2" topLeftCell="D213" activePane="bottomRight" state="frozen"/>
      <selection activeCell="H5" sqref="H5"/>
      <selection pane="topRight" activeCell="H5" sqref="H5"/>
      <selection pane="bottomLeft" activeCell="H5" sqref="H5"/>
      <selection pane="bottomRight" activeCell="O218" sqref="O21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49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44</v>
      </c>
      <c r="J2" s="7" t="s">
        <v>45</v>
      </c>
      <c r="K2" s="7" t="s">
        <v>46</v>
      </c>
      <c r="L2" s="61" t="s">
        <v>50</v>
      </c>
      <c r="M2" s="61" t="s">
        <v>51</v>
      </c>
      <c r="N2" s="61" t="s">
        <v>6</v>
      </c>
      <c r="O2" s="61" t="s">
        <v>52</v>
      </c>
      <c r="P2" s="61" t="s">
        <v>53</v>
      </c>
    </row>
    <row r="3" spans="1:16" ht="39" customHeight="1" x14ac:dyDescent="0.2">
      <c r="A3" s="142" t="s">
        <v>778</v>
      </c>
      <c r="B3" s="75" t="s">
        <v>779</v>
      </c>
      <c r="C3" s="9" t="s">
        <v>780</v>
      </c>
      <c r="D3" s="77" t="s">
        <v>82</v>
      </c>
      <c r="E3" s="13">
        <v>44416</v>
      </c>
      <c r="F3" s="77" t="s">
        <v>83</v>
      </c>
      <c r="G3" s="13">
        <v>44419</v>
      </c>
      <c r="H3" s="10" t="s">
        <v>84</v>
      </c>
      <c r="I3" s="1">
        <v>49</v>
      </c>
      <c r="J3" s="1">
        <v>25</v>
      </c>
      <c r="K3" s="1">
        <v>16</v>
      </c>
      <c r="L3" s="1">
        <v>4</v>
      </c>
      <c r="M3" s="83">
        <v>4.9000000000000004</v>
      </c>
      <c r="N3" s="8">
        <v>5</v>
      </c>
      <c r="O3" s="64">
        <v>3000</v>
      </c>
      <c r="P3" s="65">
        <f>Table22452368910111213141516171819202122242345678[[#This Row],[PEMBULATAN]]*O3</f>
        <v>15000</v>
      </c>
    </row>
    <row r="4" spans="1:16" ht="39" customHeight="1" x14ac:dyDescent="0.2">
      <c r="A4" s="143"/>
      <c r="B4" s="76"/>
      <c r="C4" s="9" t="s">
        <v>781</v>
      </c>
      <c r="D4" s="77" t="s">
        <v>82</v>
      </c>
      <c r="E4" s="13">
        <v>44416</v>
      </c>
      <c r="F4" s="77" t="s">
        <v>83</v>
      </c>
      <c r="G4" s="13">
        <v>44419</v>
      </c>
      <c r="H4" s="10" t="s">
        <v>84</v>
      </c>
      <c r="I4" s="1">
        <v>43</v>
      </c>
      <c r="J4" s="1">
        <v>29</v>
      </c>
      <c r="K4" s="1">
        <v>32</v>
      </c>
      <c r="L4" s="1">
        <v>10</v>
      </c>
      <c r="M4" s="83">
        <v>9.9760000000000009</v>
      </c>
      <c r="N4" s="8">
        <v>10</v>
      </c>
      <c r="O4" s="64">
        <v>3000</v>
      </c>
      <c r="P4" s="65">
        <f>Table22452368910111213141516171819202122242345678[[#This Row],[PEMBULATAN]]*O4</f>
        <v>30000</v>
      </c>
    </row>
    <row r="5" spans="1:16" ht="39" customHeight="1" x14ac:dyDescent="0.2">
      <c r="A5" s="93"/>
      <c r="B5" s="76"/>
      <c r="C5" s="90" t="s">
        <v>782</v>
      </c>
      <c r="D5" s="79" t="s">
        <v>82</v>
      </c>
      <c r="E5" s="13">
        <v>44416</v>
      </c>
      <c r="F5" s="77" t="s">
        <v>83</v>
      </c>
      <c r="G5" s="13">
        <v>44419</v>
      </c>
      <c r="H5" s="78" t="s">
        <v>84</v>
      </c>
      <c r="I5" s="15">
        <v>43</v>
      </c>
      <c r="J5" s="15">
        <v>29</v>
      </c>
      <c r="K5" s="15">
        <v>32</v>
      </c>
      <c r="L5" s="15">
        <v>10</v>
      </c>
      <c r="M5" s="84">
        <v>9.9760000000000009</v>
      </c>
      <c r="N5" s="73">
        <v>10</v>
      </c>
      <c r="O5" s="64">
        <v>3000</v>
      </c>
      <c r="P5" s="65">
        <f>Table22452368910111213141516171819202122242345678[[#This Row],[PEMBULATAN]]*O5</f>
        <v>30000</v>
      </c>
    </row>
    <row r="6" spans="1:16" ht="39" customHeight="1" x14ac:dyDescent="0.2">
      <c r="A6" s="93"/>
      <c r="B6" s="76"/>
      <c r="C6" s="90" t="s">
        <v>783</v>
      </c>
      <c r="D6" s="79" t="s">
        <v>82</v>
      </c>
      <c r="E6" s="13">
        <v>44416</v>
      </c>
      <c r="F6" s="77" t="s">
        <v>83</v>
      </c>
      <c r="G6" s="13">
        <v>44419</v>
      </c>
      <c r="H6" s="78" t="s">
        <v>84</v>
      </c>
      <c r="I6" s="15">
        <v>24</v>
      </c>
      <c r="J6" s="15">
        <v>38</v>
      </c>
      <c r="K6" s="15">
        <v>18</v>
      </c>
      <c r="L6" s="15">
        <v>12</v>
      </c>
      <c r="M6" s="84">
        <v>4.1040000000000001</v>
      </c>
      <c r="N6" s="73">
        <v>12</v>
      </c>
      <c r="O6" s="64">
        <v>3000</v>
      </c>
      <c r="P6" s="65">
        <f>Table22452368910111213141516171819202122242345678[[#This Row],[PEMBULATAN]]*O6</f>
        <v>36000</v>
      </c>
    </row>
    <row r="7" spans="1:16" ht="39" customHeight="1" x14ac:dyDescent="0.2">
      <c r="A7" s="93"/>
      <c r="B7" s="92"/>
      <c r="C7" s="90" t="s">
        <v>784</v>
      </c>
      <c r="D7" s="79" t="s">
        <v>82</v>
      </c>
      <c r="E7" s="13">
        <v>44416</v>
      </c>
      <c r="F7" s="77" t="s">
        <v>83</v>
      </c>
      <c r="G7" s="13">
        <v>44419</v>
      </c>
      <c r="H7" s="78" t="s">
        <v>84</v>
      </c>
      <c r="I7" s="15">
        <v>24</v>
      </c>
      <c r="J7" s="15">
        <v>38</v>
      </c>
      <c r="K7" s="15">
        <v>18</v>
      </c>
      <c r="L7" s="15">
        <v>12</v>
      </c>
      <c r="M7" s="84">
        <v>4.1040000000000001</v>
      </c>
      <c r="N7" s="73">
        <v>12</v>
      </c>
      <c r="O7" s="64">
        <v>3000</v>
      </c>
      <c r="P7" s="65">
        <f>Table22452368910111213141516171819202122242345678[[#This Row],[PEMBULATAN]]*O7</f>
        <v>36000</v>
      </c>
    </row>
    <row r="8" spans="1:16" ht="39" customHeight="1" x14ac:dyDescent="0.2">
      <c r="A8" s="93"/>
      <c r="B8" s="76" t="s">
        <v>785</v>
      </c>
      <c r="C8" s="90" t="s">
        <v>786</v>
      </c>
      <c r="D8" s="79" t="s">
        <v>82</v>
      </c>
      <c r="E8" s="13">
        <v>44416</v>
      </c>
      <c r="F8" s="77" t="s">
        <v>83</v>
      </c>
      <c r="G8" s="13">
        <v>44419</v>
      </c>
      <c r="H8" s="78" t="s">
        <v>84</v>
      </c>
      <c r="I8" s="15">
        <v>45</v>
      </c>
      <c r="J8" s="15">
        <v>55</v>
      </c>
      <c r="K8" s="15">
        <v>50</v>
      </c>
      <c r="L8" s="15">
        <v>26</v>
      </c>
      <c r="M8" s="84">
        <v>30.9375</v>
      </c>
      <c r="N8" s="73">
        <v>31</v>
      </c>
      <c r="O8" s="64">
        <v>3000</v>
      </c>
      <c r="P8" s="65">
        <f>Table22452368910111213141516171819202122242345678[[#This Row],[PEMBULATAN]]*O8</f>
        <v>93000</v>
      </c>
    </row>
    <row r="9" spans="1:16" ht="39" customHeight="1" x14ac:dyDescent="0.2">
      <c r="A9" s="93"/>
      <c r="B9" s="76"/>
      <c r="C9" s="90" t="s">
        <v>787</v>
      </c>
      <c r="D9" s="79" t="s">
        <v>82</v>
      </c>
      <c r="E9" s="13">
        <v>44416</v>
      </c>
      <c r="F9" s="77" t="s">
        <v>83</v>
      </c>
      <c r="G9" s="13">
        <v>44419</v>
      </c>
      <c r="H9" s="78" t="s">
        <v>84</v>
      </c>
      <c r="I9" s="15">
        <v>63</v>
      </c>
      <c r="J9" s="15">
        <v>49</v>
      </c>
      <c r="K9" s="15">
        <v>44</v>
      </c>
      <c r="L9" s="15">
        <v>15</v>
      </c>
      <c r="M9" s="84">
        <v>33.957000000000001</v>
      </c>
      <c r="N9" s="73">
        <v>34</v>
      </c>
      <c r="O9" s="64">
        <v>3000</v>
      </c>
      <c r="P9" s="65">
        <f>Table22452368910111213141516171819202122242345678[[#This Row],[PEMBULATAN]]*O9</f>
        <v>102000</v>
      </c>
    </row>
    <row r="10" spans="1:16" ht="39" customHeight="1" x14ac:dyDescent="0.2">
      <c r="A10" s="93"/>
      <c r="B10" s="76"/>
      <c r="C10" s="90" t="s">
        <v>788</v>
      </c>
      <c r="D10" s="79" t="s">
        <v>82</v>
      </c>
      <c r="E10" s="13">
        <v>44416</v>
      </c>
      <c r="F10" s="77" t="s">
        <v>83</v>
      </c>
      <c r="G10" s="13">
        <v>44419</v>
      </c>
      <c r="H10" s="78" t="s">
        <v>84</v>
      </c>
      <c r="I10" s="15">
        <v>30</v>
      </c>
      <c r="J10" s="15">
        <v>53</v>
      </c>
      <c r="K10" s="15">
        <v>24</v>
      </c>
      <c r="L10" s="15">
        <v>12</v>
      </c>
      <c r="M10" s="84">
        <v>9.5399999999999991</v>
      </c>
      <c r="N10" s="73">
        <v>12</v>
      </c>
      <c r="O10" s="64">
        <v>3000</v>
      </c>
      <c r="P10" s="65">
        <f>Table22452368910111213141516171819202122242345678[[#This Row],[PEMBULATAN]]*O10</f>
        <v>36000</v>
      </c>
    </row>
    <row r="11" spans="1:16" ht="39" customHeight="1" x14ac:dyDescent="0.2">
      <c r="A11" s="93"/>
      <c r="B11" s="76"/>
      <c r="C11" s="90" t="s">
        <v>789</v>
      </c>
      <c r="D11" s="79" t="s">
        <v>82</v>
      </c>
      <c r="E11" s="13">
        <v>44416</v>
      </c>
      <c r="F11" s="77" t="s">
        <v>83</v>
      </c>
      <c r="G11" s="13">
        <v>44419</v>
      </c>
      <c r="H11" s="78" t="s">
        <v>84</v>
      </c>
      <c r="I11" s="15">
        <v>50</v>
      </c>
      <c r="J11" s="15">
        <v>65</v>
      </c>
      <c r="K11" s="15">
        <v>24</v>
      </c>
      <c r="L11" s="15">
        <v>17</v>
      </c>
      <c r="M11" s="84">
        <v>19.5</v>
      </c>
      <c r="N11" s="73">
        <v>20</v>
      </c>
      <c r="O11" s="64">
        <v>3000</v>
      </c>
      <c r="P11" s="65">
        <f>Table22452368910111213141516171819202122242345678[[#This Row],[PEMBULATAN]]*O11</f>
        <v>60000</v>
      </c>
    </row>
    <row r="12" spans="1:16" ht="39" customHeight="1" x14ac:dyDescent="0.2">
      <c r="A12" s="93"/>
      <c r="B12" s="76"/>
      <c r="C12" s="90" t="s">
        <v>790</v>
      </c>
      <c r="D12" s="79" t="s">
        <v>82</v>
      </c>
      <c r="E12" s="13">
        <v>44416</v>
      </c>
      <c r="F12" s="77" t="s">
        <v>83</v>
      </c>
      <c r="G12" s="13">
        <v>44419</v>
      </c>
      <c r="H12" s="78" t="s">
        <v>84</v>
      </c>
      <c r="I12" s="15">
        <v>58</v>
      </c>
      <c r="J12" s="15">
        <v>50</v>
      </c>
      <c r="K12" s="15">
        <v>71</v>
      </c>
      <c r="L12" s="15">
        <v>16</v>
      </c>
      <c r="M12" s="84">
        <v>51.475000000000001</v>
      </c>
      <c r="N12" s="73">
        <v>52</v>
      </c>
      <c r="O12" s="64">
        <v>3000</v>
      </c>
      <c r="P12" s="65">
        <f>Table22452368910111213141516171819202122242345678[[#This Row],[PEMBULATAN]]*O12</f>
        <v>156000</v>
      </c>
    </row>
    <row r="13" spans="1:16" ht="39" customHeight="1" x14ac:dyDescent="0.2">
      <c r="A13" s="93"/>
      <c r="B13" s="76"/>
      <c r="C13" s="90" t="s">
        <v>791</v>
      </c>
      <c r="D13" s="79" t="s">
        <v>82</v>
      </c>
      <c r="E13" s="13">
        <v>44416</v>
      </c>
      <c r="F13" s="77" t="s">
        <v>83</v>
      </c>
      <c r="G13" s="13">
        <v>44419</v>
      </c>
      <c r="H13" s="78" t="s">
        <v>84</v>
      </c>
      <c r="I13" s="15">
        <v>50</v>
      </c>
      <c r="J13" s="15">
        <v>24</v>
      </c>
      <c r="K13" s="15">
        <v>43</v>
      </c>
      <c r="L13" s="15">
        <v>11</v>
      </c>
      <c r="M13" s="84">
        <v>12.9</v>
      </c>
      <c r="N13" s="73">
        <v>13</v>
      </c>
      <c r="O13" s="64">
        <v>3000</v>
      </c>
      <c r="P13" s="65">
        <f>Table22452368910111213141516171819202122242345678[[#This Row],[PEMBULATAN]]*O13</f>
        <v>39000</v>
      </c>
    </row>
    <row r="14" spans="1:16" ht="39" customHeight="1" x14ac:dyDescent="0.2">
      <c r="A14" s="93"/>
      <c r="B14" s="92"/>
      <c r="C14" s="90" t="s">
        <v>792</v>
      </c>
      <c r="D14" s="79" t="s">
        <v>82</v>
      </c>
      <c r="E14" s="13">
        <v>44416</v>
      </c>
      <c r="F14" s="77" t="s">
        <v>83</v>
      </c>
      <c r="G14" s="13">
        <v>44419</v>
      </c>
      <c r="H14" s="78" t="s">
        <v>84</v>
      </c>
      <c r="I14" s="15">
        <v>102</v>
      </c>
      <c r="J14" s="15">
        <v>82</v>
      </c>
      <c r="K14" s="15">
        <v>32</v>
      </c>
      <c r="L14" s="15">
        <v>21</v>
      </c>
      <c r="M14" s="84">
        <v>66.912000000000006</v>
      </c>
      <c r="N14" s="73">
        <v>67</v>
      </c>
      <c r="O14" s="64">
        <v>3000</v>
      </c>
      <c r="P14" s="65">
        <f>Table22452368910111213141516171819202122242345678[[#This Row],[PEMBULATAN]]*O14</f>
        <v>201000</v>
      </c>
    </row>
    <row r="15" spans="1:16" ht="39" customHeight="1" x14ac:dyDescent="0.2">
      <c r="A15" s="93"/>
      <c r="B15" s="76" t="s">
        <v>793</v>
      </c>
      <c r="C15" s="90" t="s">
        <v>794</v>
      </c>
      <c r="D15" s="79" t="s">
        <v>82</v>
      </c>
      <c r="E15" s="13">
        <v>44416</v>
      </c>
      <c r="F15" s="77" t="s">
        <v>83</v>
      </c>
      <c r="G15" s="13">
        <v>44419</v>
      </c>
      <c r="H15" s="78" t="s">
        <v>84</v>
      </c>
      <c r="I15" s="15">
        <v>133</v>
      </c>
      <c r="J15" s="15">
        <v>10</v>
      </c>
      <c r="K15" s="15">
        <v>10</v>
      </c>
      <c r="L15" s="15">
        <v>1</v>
      </c>
      <c r="M15" s="84">
        <v>3.3250000000000002</v>
      </c>
      <c r="N15" s="73">
        <v>4</v>
      </c>
      <c r="O15" s="64">
        <v>3000</v>
      </c>
      <c r="P15" s="65">
        <f>Table22452368910111213141516171819202122242345678[[#This Row],[PEMBULATAN]]*O15</f>
        <v>12000</v>
      </c>
    </row>
    <row r="16" spans="1:16" ht="39" customHeight="1" x14ac:dyDescent="0.2">
      <c r="A16" s="93"/>
      <c r="B16" s="76"/>
      <c r="C16" s="90" t="s">
        <v>795</v>
      </c>
      <c r="D16" s="79" t="s">
        <v>82</v>
      </c>
      <c r="E16" s="13">
        <v>44416</v>
      </c>
      <c r="F16" s="77" t="s">
        <v>83</v>
      </c>
      <c r="G16" s="13">
        <v>44419</v>
      </c>
      <c r="H16" s="78" t="s">
        <v>84</v>
      </c>
      <c r="I16" s="15">
        <v>156</v>
      </c>
      <c r="J16" s="15">
        <v>3</v>
      </c>
      <c r="K16" s="15">
        <v>3</v>
      </c>
      <c r="L16" s="15">
        <v>1</v>
      </c>
      <c r="M16" s="84">
        <v>0.35099999999999998</v>
      </c>
      <c r="N16" s="73">
        <v>1</v>
      </c>
      <c r="O16" s="64">
        <v>3000</v>
      </c>
      <c r="P16" s="65">
        <f>Table22452368910111213141516171819202122242345678[[#This Row],[PEMBULATAN]]*O16</f>
        <v>3000</v>
      </c>
    </row>
    <row r="17" spans="1:16" ht="39" customHeight="1" x14ac:dyDescent="0.2">
      <c r="A17" s="93"/>
      <c r="B17" s="76"/>
      <c r="C17" s="90" t="s">
        <v>796</v>
      </c>
      <c r="D17" s="79" t="s">
        <v>82</v>
      </c>
      <c r="E17" s="13">
        <v>44416</v>
      </c>
      <c r="F17" s="77" t="s">
        <v>83</v>
      </c>
      <c r="G17" s="13">
        <v>44419</v>
      </c>
      <c r="H17" s="78" t="s">
        <v>84</v>
      </c>
      <c r="I17" s="15">
        <v>39</v>
      </c>
      <c r="J17" s="15">
        <v>24</v>
      </c>
      <c r="K17" s="15">
        <v>29</v>
      </c>
      <c r="L17" s="15">
        <v>4</v>
      </c>
      <c r="M17" s="84">
        <v>6.7859999999999996</v>
      </c>
      <c r="N17" s="73">
        <v>7</v>
      </c>
      <c r="O17" s="64">
        <v>3000</v>
      </c>
      <c r="P17" s="65">
        <f>Table22452368910111213141516171819202122242345678[[#This Row],[PEMBULATAN]]*O17</f>
        <v>21000</v>
      </c>
    </row>
    <row r="18" spans="1:16" ht="39" customHeight="1" x14ac:dyDescent="0.2">
      <c r="A18" s="93"/>
      <c r="B18" s="76"/>
      <c r="C18" s="90" t="s">
        <v>797</v>
      </c>
      <c r="D18" s="79" t="s">
        <v>82</v>
      </c>
      <c r="E18" s="13">
        <v>44416</v>
      </c>
      <c r="F18" s="77" t="s">
        <v>83</v>
      </c>
      <c r="G18" s="13">
        <v>44419</v>
      </c>
      <c r="H18" s="78" t="s">
        <v>84</v>
      </c>
      <c r="I18" s="15">
        <v>40</v>
      </c>
      <c r="J18" s="15">
        <v>30</v>
      </c>
      <c r="K18" s="15">
        <v>37</v>
      </c>
      <c r="L18" s="15">
        <v>9</v>
      </c>
      <c r="M18" s="84">
        <v>11.1</v>
      </c>
      <c r="N18" s="73">
        <v>11</v>
      </c>
      <c r="O18" s="64">
        <v>3000</v>
      </c>
      <c r="P18" s="65">
        <f>Table22452368910111213141516171819202122242345678[[#This Row],[PEMBULATAN]]*O18</f>
        <v>33000</v>
      </c>
    </row>
    <row r="19" spans="1:16" ht="39" customHeight="1" x14ac:dyDescent="0.2">
      <c r="A19" s="93"/>
      <c r="B19" s="76"/>
      <c r="C19" s="90" t="s">
        <v>798</v>
      </c>
      <c r="D19" s="79" t="s">
        <v>82</v>
      </c>
      <c r="E19" s="13">
        <v>44416</v>
      </c>
      <c r="F19" s="77" t="s">
        <v>83</v>
      </c>
      <c r="G19" s="13">
        <v>44419</v>
      </c>
      <c r="H19" s="78" t="s">
        <v>84</v>
      </c>
      <c r="I19" s="15">
        <v>27</v>
      </c>
      <c r="J19" s="15">
        <v>26</v>
      </c>
      <c r="K19" s="15">
        <v>23</v>
      </c>
      <c r="L19" s="15">
        <v>3</v>
      </c>
      <c r="M19" s="84">
        <v>4.0365000000000002</v>
      </c>
      <c r="N19" s="73">
        <v>4</v>
      </c>
      <c r="O19" s="64">
        <v>3000</v>
      </c>
      <c r="P19" s="65">
        <f>Table22452368910111213141516171819202122242345678[[#This Row],[PEMBULATAN]]*O19</f>
        <v>12000</v>
      </c>
    </row>
    <row r="20" spans="1:16" ht="39" customHeight="1" x14ac:dyDescent="0.2">
      <c r="A20" s="93"/>
      <c r="B20" s="76"/>
      <c r="C20" s="90" t="s">
        <v>799</v>
      </c>
      <c r="D20" s="79" t="s">
        <v>82</v>
      </c>
      <c r="E20" s="13">
        <v>44416</v>
      </c>
      <c r="F20" s="77" t="s">
        <v>83</v>
      </c>
      <c r="G20" s="13">
        <v>44419</v>
      </c>
      <c r="H20" s="78" t="s">
        <v>84</v>
      </c>
      <c r="I20" s="15">
        <v>58</v>
      </c>
      <c r="J20" s="15">
        <v>23</v>
      </c>
      <c r="K20" s="15">
        <v>20</v>
      </c>
      <c r="L20" s="15">
        <v>2</v>
      </c>
      <c r="M20" s="84">
        <v>6.67</v>
      </c>
      <c r="N20" s="73">
        <v>7</v>
      </c>
      <c r="O20" s="64">
        <v>3000</v>
      </c>
      <c r="P20" s="65">
        <f>Table22452368910111213141516171819202122242345678[[#This Row],[PEMBULATAN]]*O20</f>
        <v>21000</v>
      </c>
    </row>
    <row r="21" spans="1:16" ht="39" customHeight="1" x14ac:dyDescent="0.2">
      <c r="A21" s="93"/>
      <c r="B21" s="76"/>
      <c r="C21" s="90" t="s">
        <v>800</v>
      </c>
      <c r="D21" s="79" t="s">
        <v>82</v>
      </c>
      <c r="E21" s="13">
        <v>44416</v>
      </c>
      <c r="F21" s="77" t="s">
        <v>83</v>
      </c>
      <c r="G21" s="13">
        <v>44419</v>
      </c>
      <c r="H21" s="78" t="s">
        <v>84</v>
      </c>
      <c r="I21" s="15">
        <v>86</v>
      </c>
      <c r="J21" s="15">
        <v>44</v>
      </c>
      <c r="K21" s="15">
        <v>7</v>
      </c>
      <c r="L21" s="15">
        <v>3</v>
      </c>
      <c r="M21" s="84">
        <v>6.6219999999999999</v>
      </c>
      <c r="N21" s="73">
        <v>7</v>
      </c>
      <c r="O21" s="64">
        <v>3000</v>
      </c>
      <c r="P21" s="65">
        <f>Table22452368910111213141516171819202122242345678[[#This Row],[PEMBULATAN]]*O21</f>
        <v>21000</v>
      </c>
    </row>
    <row r="22" spans="1:16" ht="39" customHeight="1" x14ac:dyDescent="0.2">
      <c r="A22" s="93"/>
      <c r="B22" s="76"/>
      <c r="C22" s="90" t="s">
        <v>801</v>
      </c>
      <c r="D22" s="79" t="s">
        <v>82</v>
      </c>
      <c r="E22" s="13">
        <v>44416</v>
      </c>
      <c r="F22" s="77" t="s">
        <v>83</v>
      </c>
      <c r="G22" s="13">
        <v>44419</v>
      </c>
      <c r="H22" s="78" t="s">
        <v>84</v>
      </c>
      <c r="I22" s="15">
        <v>45</v>
      </c>
      <c r="J22" s="15">
        <v>16</v>
      </c>
      <c r="K22" s="15">
        <v>74</v>
      </c>
      <c r="L22" s="15">
        <v>9</v>
      </c>
      <c r="M22" s="84">
        <v>13.32</v>
      </c>
      <c r="N22" s="73">
        <v>14</v>
      </c>
      <c r="O22" s="64">
        <v>3000</v>
      </c>
      <c r="P22" s="65">
        <f>Table22452368910111213141516171819202122242345678[[#This Row],[PEMBULATAN]]*O22</f>
        <v>42000</v>
      </c>
    </row>
    <row r="23" spans="1:16" ht="39" customHeight="1" x14ac:dyDescent="0.2">
      <c r="A23" s="93"/>
      <c r="B23" s="76"/>
      <c r="C23" s="90" t="s">
        <v>802</v>
      </c>
      <c r="D23" s="79" t="s">
        <v>82</v>
      </c>
      <c r="E23" s="13">
        <v>44416</v>
      </c>
      <c r="F23" s="77" t="s">
        <v>83</v>
      </c>
      <c r="G23" s="13">
        <v>44419</v>
      </c>
      <c r="H23" s="78" t="s">
        <v>84</v>
      </c>
      <c r="I23" s="15">
        <v>56</v>
      </c>
      <c r="J23" s="15">
        <v>64</v>
      </c>
      <c r="K23" s="15">
        <v>70</v>
      </c>
      <c r="L23" s="15">
        <v>15</v>
      </c>
      <c r="M23" s="84">
        <v>62.72</v>
      </c>
      <c r="N23" s="73">
        <v>63</v>
      </c>
      <c r="O23" s="64">
        <v>3000</v>
      </c>
      <c r="P23" s="65">
        <f>Table22452368910111213141516171819202122242345678[[#This Row],[PEMBULATAN]]*O23</f>
        <v>189000</v>
      </c>
    </row>
    <row r="24" spans="1:16" ht="39" customHeight="1" x14ac:dyDescent="0.2">
      <c r="A24" s="93"/>
      <c r="B24" s="76"/>
      <c r="C24" s="90" t="s">
        <v>803</v>
      </c>
      <c r="D24" s="79" t="s">
        <v>82</v>
      </c>
      <c r="E24" s="13">
        <v>44416</v>
      </c>
      <c r="F24" s="77" t="s">
        <v>83</v>
      </c>
      <c r="G24" s="13">
        <v>44419</v>
      </c>
      <c r="H24" s="78" t="s">
        <v>84</v>
      </c>
      <c r="I24" s="15">
        <v>39</v>
      </c>
      <c r="J24" s="15">
        <v>24</v>
      </c>
      <c r="K24" s="15">
        <v>23</v>
      </c>
      <c r="L24" s="15">
        <v>10</v>
      </c>
      <c r="M24" s="84">
        <v>5.3819999999999997</v>
      </c>
      <c r="N24" s="73">
        <v>10</v>
      </c>
      <c r="O24" s="64">
        <v>3000</v>
      </c>
      <c r="P24" s="65">
        <f>Table22452368910111213141516171819202122242345678[[#This Row],[PEMBULATAN]]*O24</f>
        <v>30000</v>
      </c>
    </row>
    <row r="25" spans="1:16" ht="39" customHeight="1" x14ac:dyDescent="0.2">
      <c r="A25" s="93"/>
      <c r="B25" s="76"/>
      <c r="C25" s="90" t="s">
        <v>804</v>
      </c>
      <c r="D25" s="79" t="s">
        <v>82</v>
      </c>
      <c r="E25" s="13">
        <v>44416</v>
      </c>
      <c r="F25" s="77" t="s">
        <v>83</v>
      </c>
      <c r="G25" s="13">
        <v>44419</v>
      </c>
      <c r="H25" s="78" t="s">
        <v>84</v>
      </c>
      <c r="I25" s="15">
        <v>68</v>
      </c>
      <c r="J25" s="15">
        <v>39</v>
      </c>
      <c r="K25" s="15">
        <v>10</v>
      </c>
      <c r="L25" s="15">
        <v>5</v>
      </c>
      <c r="M25" s="84">
        <v>6.63</v>
      </c>
      <c r="N25" s="73">
        <v>7</v>
      </c>
      <c r="O25" s="64">
        <v>3000</v>
      </c>
      <c r="P25" s="65">
        <f>Table22452368910111213141516171819202122242345678[[#This Row],[PEMBULATAN]]*O25</f>
        <v>21000</v>
      </c>
    </row>
    <row r="26" spans="1:16" ht="39" customHeight="1" x14ac:dyDescent="0.2">
      <c r="A26" s="93"/>
      <c r="B26" s="76"/>
      <c r="C26" s="90" t="s">
        <v>805</v>
      </c>
      <c r="D26" s="79" t="s">
        <v>82</v>
      </c>
      <c r="E26" s="13">
        <v>44416</v>
      </c>
      <c r="F26" s="77" t="s">
        <v>83</v>
      </c>
      <c r="G26" s="13">
        <v>44419</v>
      </c>
      <c r="H26" s="78" t="s">
        <v>84</v>
      </c>
      <c r="I26" s="15">
        <v>27</v>
      </c>
      <c r="J26" s="15">
        <v>23</v>
      </c>
      <c r="K26" s="15">
        <v>26</v>
      </c>
      <c r="L26" s="15">
        <v>4</v>
      </c>
      <c r="M26" s="84">
        <v>4.0365000000000002</v>
      </c>
      <c r="N26" s="73">
        <v>4</v>
      </c>
      <c r="O26" s="64">
        <v>3000</v>
      </c>
      <c r="P26" s="65">
        <f>Table22452368910111213141516171819202122242345678[[#This Row],[PEMBULATAN]]*O26</f>
        <v>12000</v>
      </c>
    </row>
    <row r="27" spans="1:16" ht="39" customHeight="1" x14ac:dyDescent="0.2">
      <c r="A27" s="93"/>
      <c r="B27" s="76"/>
      <c r="C27" s="90" t="s">
        <v>806</v>
      </c>
      <c r="D27" s="79" t="s">
        <v>82</v>
      </c>
      <c r="E27" s="13">
        <v>44416</v>
      </c>
      <c r="F27" s="77" t="s">
        <v>83</v>
      </c>
      <c r="G27" s="13">
        <v>44419</v>
      </c>
      <c r="H27" s="78" t="s">
        <v>84</v>
      </c>
      <c r="I27" s="15">
        <v>38</v>
      </c>
      <c r="J27" s="15">
        <v>35</v>
      </c>
      <c r="K27" s="15">
        <v>18</v>
      </c>
      <c r="L27" s="15">
        <v>2</v>
      </c>
      <c r="M27" s="84">
        <v>5.9850000000000003</v>
      </c>
      <c r="N27" s="73">
        <v>6</v>
      </c>
      <c r="O27" s="64">
        <v>3000</v>
      </c>
      <c r="P27" s="65">
        <f>Table22452368910111213141516171819202122242345678[[#This Row],[PEMBULATAN]]*O27</f>
        <v>18000</v>
      </c>
    </row>
    <row r="28" spans="1:16" ht="39" customHeight="1" x14ac:dyDescent="0.2">
      <c r="A28" s="93"/>
      <c r="B28" s="76"/>
      <c r="C28" s="90" t="s">
        <v>807</v>
      </c>
      <c r="D28" s="79" t="s">
        <v>82</v>
      </c>
      <c r="E28" s="13">
        <v>44416</v>
      </c>
      <c r="F28" s="77" t="s">
        <v>83</v>
      </c>
      <c r="G28" s="13">
        <v>44419</v>
      </c>
      <c r="H28" s="78" t="s">
        <v>84</v>
      </c>
      <c r="I28" s="15">
        <v>29</v>
      </c>
      <c r="J28" s="15">
        <v>21</v>
      </c>
      <c r="K28" s="15">
        <v>38</v>
      </c>
      <c r="L28" s="15">
        <v>5</v>
      </c>
      <c r="M28" s="84">
        <v>5.7854999999999999</v>
      </c>
      <c r="N28" s="73">
        <v>6</v>
      </c>
      <c r="O28" s="64">
        <v>3000</v>
      </c>
      <c r="P28" s="65">
        <f>Table22452368910111213141516171819202122242345678[[#This Row],[PEMBULATAN]]*O28</f>
        <v>18000</v>
      </c>
    </row>
    <row r="29" spans="1:16" ht="39" customHeight="1" x14ac:dyDescent="0.2">
      <c r="A29" s="93"/>
      <c r="B29" s="76"/>
      <c r="C29" s="90" t="s">
        <v>808</v>
      </c>
      <c r="D29" s="79" t="s">
        <v>82</v>
      </c>
      <c r="E29" s="13">
        <v>44416</v>
      </c>
      <c r="F29" s="77" t="s">
        <v>83</v>
      </c>
      <c r="G29" s="13">
        <v>44419</v>
      </c>
      <c r="H29" s="78" t="s">
        <v>84</v>
      </c>
      <c r="I29" s="15">
        <v>68</v>
      </c>
      <c r="J29" s="15">
        <v>48</v>
      </c>
      <c r="K29" s="15">
        <v>6</v>
      </c>
      <c r="L29" s="15">
        <v>2</v>
      </c>
      <c r="M29" s="84">
        <v>4.8959999999999999</v>
      </c>
      <c r="N29" s="73">
        <v>5</v>
      </c>
      <c r="O29" s="64">
        <v>3000</v>
      </c>
      <c r="P29" s="65">
        <f>Table22452368910111213141516171819202122242345678[[#This Row],[PEMBULATAN]]*O29</f>
        <v>15000</v>
      </c>
    </row>
    <row r="30" spans="1:16" ht="39" customHeight="1" x14ac:dyDescent="0.2">
      <c r="A30" s="93"/>
      <c r="B30" s="76"/>
      <c r="C30" s="90" t="s">
        <v>809</v>
      </c>
      <c r="D30" s="79" t="s">
        <v>82</v>
      </c>
      <c r="E30" s="13">
        <v>44416</v>
      </c>
      <c r="F30" s="77" t="s">
        <v>83</v>
      </c>
      <c r="G30" s="13">
        <v>44419</v>
      </c>
      <c r="H30" s="78" t="s">
        <v>84</v>
      </c>
      <c r="I30" s="15">
        <v>36</v>
      </c>
      <c r="J30" s="15">
        <v>37</v>
      </c>
      <c r="K30" s="15">
        <v>18</v>
      </c>
      <c r="L30" s="15">
        <v>3</v>
      </c>
      <c r="M30" s="84">
        <v>5.9939999999999998</v>
      </c>
      <c r="N30" s="73">
        <v>6</v>
      </c>
      <c r="O30" s="64">
        <v>3000</v>
      </c>
      <c r="P30" s="65">
        <f>Table22452368910111213141516171819202122242345678[[#This Row],[PEMBULATAN]]*O30</f>
        <v>18000</v>
      </c>
    </row>
    <row r="31" spans="1:16" ht="39" customHeight="1" x14ac:dyDescent="0.2">
      <c r="A31" s="93"/>
      <c r="B31" s="76"/>
      <c r="C31" s="90" t="s">
        <v>810</v>
      </c>
      <c r="D31" s="79" t="s">
        <v>82</v>
      </c>
      <c r="E31" s="13">
        <v>44416</v>
      </c>
      <c r="F31" s="77" t="s">
        <v>83</v>
      </c>
      <c r="G31" s="13">
        <v>44419</v>
      </c>
      <c r="H31" s="78" t="s">
        <v>84</v>
      </c>
      <c r="I31" s="15">
        <v>39</v>
      </c>
      <c r="J31" s="15">
        <v>39</v>
      </c>
      <c r="K31" s="15">
        <v>22</v>
      </c>
      <c r="L31" s="15">
        <v>2</v>
      </c>
      <c r="M31" s="84">
        <v>8.3655000000000008</v>
      </c>
      <c r="N31" s="73">
        <v>9</v>
      </c>
      <c r="O31" s="64">
        <v>3000</v>
      </c>
      <c r="P31" s="65">
        <f>Table22452368910111213141516171819202122242345678[[#This Row],[PEMBULATAN]]*O31</f>
        <v>27000</v>
      </c>
    </row>
    <row r="32" spans="1:16" ht="39" customHeight="1" x14ac:dyDescent="0.2">
      <c r="A32" s="93"/>
      <c r="B32" s="76"/>
      <c r="C32" s="90" t="s">
        <v>811</v>
      </c>
      <c r="D32" s="79" t="s">
        <v>82</v>
      </c>
      <c r="E32" s="13">
        <v>44416</v>
      </c>
      <c r="F32" s="77" t="s">
        <v>83</v>
      </c>
      <c r="G32" s="13">
        <v>44419</v>
      </c>
      <c r="H32" s="78" t="s">
        <v>84</v>
      </c>
      <c r="I32" s="15">
        <v>45</v>
      </c>
      <c r="J32" s="15">
        <v>38</v>
      </c>
      <c r="K32" s="15">
        <v>23</v>
      </c>
      <c r="L32" s="15">
        <v>1</v>
      </c>
      <c r="M32" s="84">
        <v>9.8324999999999996</v>
      </c>
      <c r="N32" s="73">
        <v>10</v>
      </c>
      <c r="O32" s="64">
        <v>3000</v>
      </c>
      <c r="P32" s="65">
        <f>Table22452368910111213141516171819202122242345678[[#This Row],[PEMBULATAN]]*O32</f>
        <v>30000</v>
      </c>
    </row>
    <row r="33" spans="1:16" ht="39" customHeight="1" x14ac:dyDescent="0.2">
      <c r="A33" s="93"/>
      <c r="B33" s="76"/>
      <c r="C33" s="90" t="s">
        <v>812</v>
      </c>
      <c r="D33" s="79" t="s">
        <v>82</v>
      </c>
      <c r="E33" s="13">
        <v>44416</v>
      </c>
      <c r="F33" s="77" t="s">
        <v>83</v>
      </c>
      <c r="G33" s="13">
        <v>44419</v>
      </c>
      <c r="H33" s="78" t="s">
        <v>84</v>
      </c>
      <c r="I33" s="15">
        <v>40</v>
      </c>
      <c r="J33" s="15">
        <v>30</v>
      </c>
      <c r="K33" s="15">
        <v>20</v>
      </c>
      <c r="L33" s="15">
        <v>2</v>
      </c>
      <c r="M33" s="84">
        <v>6</v>
      </c>
      <c r="N33" s="73">
        <v>6</v>
      </c>
      <c r="O33" s="64">
        <v>3000</v>
      </c>
      <c r="P33" s="65">
        <f>Table22452368910111213141516171819202122242345678[[#This Row],[PEMBULATAN]]*O33</f>
        <v>18000</v>
      </c>
    </row>
    <row r="34" spans="1:16" ht="39" customHeight="1" x14ac:dyDescent="0.2">
      <c r="A34" s="93"/>
      <c r="B34" s="76"/>
      <c r="C34" s="90" t="s">
        <v>813</v>
      </c>
      <c r="D34" s="79" t="s">
        <v>82</v>
      </c>
      <c r="E34" s="13">
        <v>44416</v>
      </c>
      <c r="F34" s="77" t="s">
        <v>83</v>
      </c>
      <c r="G34" s="13">
        <v>44419</v>
      </c>
      <c r="H34" s="78" t="s">
        <v>84</v>
      </c>
      <c r="I34" s="15">
        <v>43</v>
      </c>
      <c r="J34" s="15">
        <v>13</v>
      </c>
      <c r="K34" s="15">
        <v>35</v>
      </c>
      <c r="L34" s="15">
        <v>7</v>
      </c>
      <c r="M34" s="84">
        <v>4.8912500000000003</v>
      </c>
      <c r="N34" s="73">
        <v>7</v>
      </c>
      <c r="O34" s="64">
        <v>3000</v>
      </c>
      <c r="P34" s="65">
        <f>Table22452368910111213141516171819202122242345678[[#This Row],[PEMBULATAN]]*O34</f>
        <v>21000</v>
      </c>
    </row>
    <row r="35" spans="1:16" ht="39" customHeight="1" x14ac:dyDescent="0.2">
      <c r="A35" s="93"/>
      <c r="B35" s="76"/>
      <c r="C35" s="90" t="s">
        <v>814</v>
      </c>
      <c r="D35" s="79" t="s">
        <v>82</v>
      </c>
      <c r="E35" s="13">
        <v>44416</v>
      </c>
      <c r="F35" s="77" t="s">
        <v>83</v>
      </c>
      <c r="G35" s="13">
        <v>44419</v>
      </c>
      <c r="H35" s="78" t="s">
        <v>84</v>
      </c>
      <c r="I35" s="15">
        <v>48</v>
      </c>
      <c r="J35" s="15">
        <v>30</v>
      </c>
      <c r="K35" s="15">
        <v>8</v>
      </c>
      <c r="L35" s="15">
        <v>1</v>
      </c>
      <c r="M35" s="84">
        <v>2.88</v>
      </c>
      <c r="N35" s="73">
        <v>3</v>
      </c>
      <c r="O35" s="64">
        <v>3000</v>
      </c>
      <c r="P35" s="65">
        <f>Table22452368910111213141516171819202122242345678[[#This Row],[PEMBULATAN]]*O35</f>
        <v>9000</v>
      </c>
    </row>
    <row r="36" spans="1:16" ht="39" customHeight="1" x14ac:dyDescent="0.2">
      <c r="A36" s="93"/>
      <c r="B36" s="76"/>
      <c r="C36" s="90" t="s">
        <v>815</v>
      </c>
      <c r="D36" s="79" t="s">
        <v>82</v>
      </c>
      <c r="E36" s="13">
        <v>44416</v>
      </c>
      <c r="F36" s="77" t="s">
        <v>83</v>
      </c>
      <c r="G36" s="13">
        <v>44419</v>
      </c>
      <c r="H36" s="78" t="s">
        <v>84</v>
      </c>
      <c r="I36" s="15">
        <v>67</v>
      </c>
      <c r="J36" s="15">
        <v>67</v>
      </c>
      <c r="K36" s="15">
        <v>4</v>
      </c>
      <c r="L36" s="15">
        <v>1</v>
      </c>
      <c r="M36" s="84">
        <v>4.4889999999999999</v>
      </c>
      <c r="N36" s="73">
        <v>5</v>
      </c>
      <c r="O36" s="64">
        <v>3000</v>
      </c>
      <c r="P36" s="65">
        <f>Table22452368910111213141516171819202122242345678[[#This Row],[PEMBULATAN]]*O36</f>
        <v>15000</v>
      </c>
    </row>
    <row r="37" spans="1:16" ht="39" customHeight="1" x14ac:dyDescent="0.2">
      <c r="A37" s="93"/>
      <c r="B37" s="76"/>
      <c r="C37" s="90" t="s">
        <v>816</v>
      </c>
      <c r="D37" s="79" t="s">
        <v>82</v>
      </c>
      <c r="E37" s="13">
        <v>44416</v>
      </c>
      <c r="F37" s="77" t="s">
        <v>83</v>
      </c>
      <c r="G37" s="13">
        <v>44419</v>
      </c>
      <c r="H37" s="78" t="s">
        <v>84</v>
      </c>
      <c r="I37" s="15">
        <v>187</v>
      </c>
      <c r="J37" s="15">
        <v>18</v>
      </c>
      <c r="K37" s="15">
        <v>6</v>
      </c>
      <c r="L37" s="15">
        <v>1</v>
      </c>
      <c r="M37" s="84">
        <v>5.0490000000000004</v>
      </c>
      <c r="N37" s="73">
        <v>5</v>
      </c>
      <c r="O37" s="64">
        <v>3000</v>
      </c>
      <c r="P37" s="65">
        <f>Table22452368910111213141516171819202122242345678[[#This Row],[PEMBULATAN]]*O37</f>
        <v>15000</v>
      </c>
    </row>
    <row r="38" spans="1:16" ht="39" customHeight="1" x14ac:dyDescent="0.2">
      <c r="A38" s="93"/>
      <c r="B38" s="76"/>
      <c r="C38" s="90" t="s">
        <v>817</v>
      </c>
      <c r="D38" s="79" t="s">
        <v>82</v>
      </c>
      <c r="E38" s="13">
        <v>44416</v>
      </c>
      <c r="F38" s="77" t="s">
        <v>83</v>
      </c>
      <c r="G38" s="13">
        <v>44419</v>
      </c>
      <c r="H38" s="78" t="s">
        <v>84</v>
      </c>
      <c r="I38" s="15">
        <v>26</v>
      </c>
      <c r="J38" s="15">
        <v>34</v>
      </c>
      <c r="K38" s="15">
        <v>5</v>
      </c>
      <c r="L38" s="15">
        <v>1</v>
      </c>
      <c r="M38" s="84">
        <v>1.105</v>
      </c>
      <c r="N38" s="73">
        <v>11</v>
      </c>
      <c r="O38" s="64">
        <v>3000</v>
      </c>
      <c r="P38" s="65">
        <f>Table22452368910111213141516171819202122242345678[[#This Row],[PEMBULATAN]]*O38</f>
        <v>33000</v>
      </c>
    </row>
    <row r="39" spans="1:16" ht="39" customHeight="1" x14ac:dyDescent="0.2">
      <c r="A39" s="93"/>
      <c r="B39" s="76"/>
      <c r="C39" s="90" t="s">
        <v>818</v>
      </c>
      <c r="D39" s="79" t="s">
        <v>82</v>
      </c>
      <c r="E39" s="13">
        <v>44416</v>
      </c>
      <c r="F39" s="77" t="s">
        <v>83</v>
      </c>
      <c r="G39" s="13">
        <v>44419</v>
      </c>
      <c r="H39" s="78" t="s">
        <v>84</v>
      </c>
      <c r="I39" s="15">
        <v>44</v>
      </c>
      <c r="J39" s="15">
        <v>47</v>
      </c>
      <c r="K39" s="15">
        <v>20</v>
      </c>
      <c r="L39" s="15">
        <v>4</v>
      </c>
      <c r="M39" s="84">
        <v>10.34</v>
      </c>
      <c r="N39" s="73">
        <v>11</v>
      </c>
      <c r="O39" s="64">
        <v>3000</v>
      </c>
      <c r="P39" s="65">
        <f>Table22452368910111213141516171819202122242345678[[#This Row],[PEMBULATAN]]*O39</f>
        <v>33000</v>
      </c>
    </row>
    <row r="40" spans="1:16" ht="39" customHeight="1" x14ac:dyDescent="0.2">
      <c r="A40" s="93"/>
      <c r="B40" s="76"/>
      <c r="C40" s="90" t="s">
        <v>819</v>
      </c>
      <c r="D40" s="79" t="s">
        <v>82</v>
      </c>
      <c r="E40" s="13">
        <v>44416</v>
      </c>
      <c r="F40" s="77" t="s">
        <v>83</v>
      </c>
      <c r="G40" s="13">
        <v>44419</v>
      </c>
      <c r="H40" s="78" t="s">
        <v>84</v>
      </c>
      <c r="I40" s="15">
        <v>60</v>
      </c>
      <c r="J40" s="15">
        <v>43</v>
      </c>
      <c r="K40" s="15">
        <v>24</v>
      </c>
      <c r="L40" s="15">
        <v>10</v>
      </c>
      <c r="M40" s="84">
        <v>15.48</v>
      </c>
      <c r="N40" s="73">
        <v>16</v>
      </c>
      <c r="O40" s="64">
        <v>3000</v>
      </c>
      <c r="P40" s="65">
        <f>Table22452368910111213141516171819202122242345678[[#This Row],[PEMBULATAN]]*O40</f>
        <v>48000</v>
      </c>
    </row>
    <row r="41" spans="1:16" ht="39" customHeight="1" x14ac:dyDescent="0.2">
      <c r="A41" s="93"/>
      <c r="B41" s="76"/>
      <c r="C41" s="90" t="s">
        <v>820</v>
      </c>
      <c r="D41" s="79" t="s">
        <v>82</v>
      </c>
      <c r="E41" s="13">
        <v>44416</v>
      </c>
      <c r="F41" s="77" t="s">
        <v>83</v>
      </c>
      <c r="G41" s="13">
        <v>44419</v>
      </c>
      <c r="H41" s="78" t="s">
        <v>84</v>
      </c>
      <c r="I41" s="15">
        <v>56</v>
      </c>
      <c r="J41" s="15">
        <v>52</v>
      </c>
      <c r="K41" s="15">
        <v>4</v>
      </c>
      <c r="L41" s="15">
        <v>1</v>
      </c>
      <c r="M41" s="84">
        <v>2.9119999999999999</v>
      </c>
      <c r="N41" s="73">
        <v>3</v>
      </c>
      <c r="O41" s="64">
        <v>3000</v>
      </c>
      <c r="P41" s="65">
        <f>Table22452368910111213141516171819202122242345678[[#This Row],[PEMBULATAN]]*O41</f>
        <v>9000</v>
      </c>
    </row>
    <row r="42" spans="1:16" ht="39" customHeight="1" x14ac:dyDescent="0.2">
      <c r="A42" s="93"/>
      <c r="B42" s="76"/>
      <c r="C42" s="90" t="s">
        <v>821</v>
      </c>
      <c r="D42" s="79" t="s">
        <v>82</v>
      </c>
      <c r="E42" s="13">
        <v>44416</v>
      </c>
      <c r="F42" s="77" t="s">
        <v>83</v>
      </c>
      <c r="G42" s="13">
        <v>44419</v>
      </c>
      <c r="H42" s="78" t="s">
        <v>84</v>
      </c>
      <c r="I42" s="15">
        <v>115</v>
      </c>
      <c r="J42" s="15">
        <v>27</v>
      </c>
      <c r="K42" s="15">
        <v>9</v>
      </c>
      <c r="L42" s="15">
        <v>1</v>
      </c>
      <c r="M42" s="84">
        <v>6.9862500000000001</v>
      </c>
      <c r="N42" s="73">
        <v>7</v>
      </c>
      <c r="O42" s="64">
        <v>3000</v>
      </c>
      <c r="P42" s="65">
        <f>Table22452368910111213141516171819202122242345678[[#This Row],[PEMBULATAN]]*O42</f>
        <v>21000</v>
      </c>
    </row>
    <row r="43" spans="1:16" ht="39" customHeight="1" x14ac:dyDescent="0.2">
      <c r="A43" s="93"/>
      <c r="B43" s="76"/>
      <c r="C43" s="90" t="s">
        <v>822</v>
      </c>
      <c r="D43" s="79" t="s">
        <v>82</v>
      </c>
      <c r="E43" s="13">
        <v>44416</v>
      </c>
      <c r="F43" s="77" t="s">
        <v>83</v>
      </c>
      <c r="G43" s="13">
        <v>44419</v>
      </c>
      <c r="H43" s="78" t="s">
        <v>84</v>
      </c>
      <c r="I43" s="15">
        <v>59</v>
      </c>
      <c r="J43" s="15">
        <v>30</v>
      </c>
      <c r="K43" s="15">
        <v>30</v>
      </c>
      <c r="L43" s="15">
        <v>18</v>
      </c>
      <c r="M43" s="84">
        <v>13.275</v>
      </c>
      <c r="N43" s="73">
        <v>18</v>
      </c>
      <c r="O43" s="64">
        <v>3000</v>
      </c>
      <c r="P43" s="65">
        <f>Table22452368910111213141516171819202122242345678[[#This Row],[PEMBULATAN]]*O43</f>
        <v>54000</v>
      </c>
    </row>
    <row r="44" spans="1:16" ht="39" customHeight="1" x14ac:dyDescent="0.2">
      <c r="A44" s="93"/>
      <c r="B44" s="76"/>
      <c r="C44" s="90" t="s">
        <v>823</v>
      </c>
      <c r="D44" s="79" t="s">
        <v>82</v>
      </c>
      <c r="E44" s="13">
        <v>44416</v>
      </c>
      <c r="F44" s="77" t="s">
        <v>83</v>
      </c>
      <c r="G44" s="13">
        <v>44419</v>
      </c>
      <c r="H44" s="78" t="s">
        <v>84</v>
      </c>
      <c r="I44" s="15">
        <v>92</v>
      </c>
      <c r="J44" s="15">
        <v>39</v>
      </c>
      <c r="K44" s="15">
        <v>20</v>
      </c>
      <c r="L44" s="15">
        <v>3</v>
      </c>
      <c r="M44" s="84">
        <v>17.940000000000001</v>
      </c>
      <c r="N44" s="73">
        <v>18</v>
      </c>
      <c r="O44" s="64">
        <v>3000</v>
      </c>
      <c r="P44" s="65">
        <f>Table22452368910111213141516171819202122242345678[[#This Row],[PEMBULATAN]]*O44</f>
        <v>54000</v>
      </c>
    </row>
    <row r="45" spans="1:16" ht="39" customHeight="1" x14ac:dyDescent="0.2">
      <c r="A45" s="93"/>
      <c r="B45" s="76"/>
      <c r="C45" s="90" t="s">
        <v>824</v>
      </c>
      <c r="D45" s="79" t="s">
        <v>82</v>
      </c>
      <c r="E45" s="13">
        <v>44416</v>
      </c>
      <c r="F45" s="77" t="s">
        <v>83</v>
      </c>
      <c r="G45" s="13">
        <v>44419</v>
      </c>
      <c r="H45" s="78" t="s">
        <v>84</v>
      </c>
      <c r="I45" s="15">
        <v>39</v>
      </c>
      <c r="J45" s="15">
        <v>39</v>
      </c>
      <c r="K45" s="15">
        <v>24</v>
      </c>
      <c r="L45" s="15">
        <v>7</v>
      </c>
      <c r="M45" s="84">
        <v>9.1259999999999994</v>
      </c>
      <c r="N45" s="73">
        <v>9</v>
      </c>
      <c r="O45" s="64">
        <v>3000</v>
      </c>
      <c r="P45" s="65">
        <f>Table22452368910111213141516171819202122242345678[[#This Row],[PEMBULATAN]]*O45</f>
        <v>27000</v>
      </c>
    </row>
    <row r="46" spans="1:16" ht="39" customHeight="1" x14ac:dyDescent="0.2">
      <c r="A46" s="93"/>
      <c r="B46" s="76"/>
      <c r="C46" s="90" t="s">
        <v>825</v>
      </c>
      <c r="D46" s="79" t="s">
        <v>82</v>
      </c>
      <c r="E46" s="13">
        <v>44416</v>
      </c>
      <c r="F46" s="77" t="s">
        <v>83</v>
      </c>
      <c r="G46" s="13">
        <v>44419</v>
      </c>
      <c r="H46" s="78" t="s">
        <v>84</v>
      </c>
      <c r="I46" s="15">
        <v>44</v>
      </c>
      <c r="J46" s="15">
        <v>39</v>
      </c>
      <c r="K46" s="15">
        <v>24</v>
      </c>
      <c r="L46" s="15">
        <v>1</v>
      </c>
      <c r="M46" s="84">
        <v>10.295999999999999</v>
      </c>
      <c r="N46" s="73">
        <v>11</v>
      </c>
      <c r="O46" s="64">
        <v>3000</v>
      </c>
      <c r="P46" s="65">
        <f>Table22452368910111213141516171819202122242345678[[#This Row],[PEMBULATAN]]*O46</f>
        <v>33000</v>
      </c>
    </row>
    <row r="47" spans="1:16" ht="39" customHeight="1" x14ac:dyDescent="0.2">
      <c r="A47" s="93"/>
      <c r="B47" s="76"/>
      <c r="C47" s="90" t="s">
        <v>826</v>
      </c>
      <c r="D47" s="79" t="s">
        <v>82</v>
      </c>
      <c r="E47" s="13">
        <v>44416</v>
      </c>
      <c r="F47" s="77" t="s">
        <v>83</v>
      </c>
      <c r="G47" s="13">
        <v>44419</v>
      </c>
      <c r="H47" s="78" t="s">
        <v>84</v>
      </c>
      <c r="I47" s="15">
        <v>76</v>
      </c>
      <c r="J47" s="15">
        <v>48</v>
      </c>
      <c r="K47" s="15">
        <v>23</v>
      </c>
      <c r="L47" s="15">
        <v>10</v>
      </c>
      <c r="M47" s="84">
        <v>20.975999999999999</v>
      </c>
      <c r="N47" s="73">
        <v>21</v>
      </c>
      <c r="O47" s="64">
        <v>3000</v>
      </c>
      <c r="P47" s="65">
        <f>Table22452368910111213141516171819202122242345678[[#This Row],[PEMBULATAN]]*O47</f>
        <v>63000</v>
      </c>
    </row>
    <row r="48" spans="1:16" ht="39" customHeight="1" x14ac:dyDescent="0.2">
      <c r="A48" s="93"/>
      <c r="B48" s="76"/>
      <c r="C48" s="90" t="s">
        <v>827</v>
      </c>
      <c r="D48" s="79" t="s">
        <v>82</v>
      </c>
      <c r="E48" s="13">
        <v>44416</v>
      </c>
      <c r="F48" s="77" t="s">
        <v>83</v>
      </c>
      <c r="G48" s="13">
        <v>44419</v>
      </c>
      <c r="H48" s="78" t="s">
        <v>84</v>
      </c>
      <c r="I48" s="15">
        <v>36</v>
      </c>
      <c r="J48" s="15">
        <v>36</v>
      </c>
      <c r="K48" s="15">
        <v>39</v>
      </c>
      <c r="L48" s="15">
        <v>6</v>
      </c>
      <c r="M48" s="84">
        <v>12.635999999999999</v>
      </c>
      <c r="N48" s="73">
        <v>13</v>
      </c>
      <c r="O48" s="64">
        <v>3000</v>
      </c>
      <c r="P48" s="65">
        <f>Table22452368910111213141516171819202122242345678[[#This Row],[PEMBULATAN]]*O48</f>
        <v>39000</v>
      </c>
    </row>
    <row r="49" spans="1:16" ht="39" customHeight="1" x14ac:dyDescent="0.2">
      <c r="A49" s="93"/>
      <c r="B49" s="76"/>
      <c r="C49" s="90" t="s">
        <v>828</v>
      </c>
      <c r="D49" s="79" t="s">
        <v>82</v>
      </c>
      <c r="E49" s="13">
        <v>44416</v>
      </c>
      <c r="F49" s="77" t="s">
        <v>83</v>
      </c>
      <c r="G49" s="13">
        <v>44419</v>
      </c>
      <c r="H49" s="78" t="s">
        <v>84</v>
      </c>
      <c r="I49" s="15">
        <v>36</v>
      </c>
      <c r="J49" s="15">
        <v>43</v>
      </c>
      <c r="K49" s="15">
        <v>49</v>
      </c>
      <c r="L49" s="15">
        <v>16</v>
      </c>
      <c r="M49" s="84">
        <v>18.963000000000001</v>
      </c>
      <c r="N49" s="73">
        <v>19</v>
      </c>
      <c r="O49" s="64">
        <v>3000</v>
      </c>
      <c r="P49" s="65">
        <f>Table22452368910111213141516171819202122242345678[[#This Row],[PEMBULATAN]]*O49</f>
        <v>57000</v>
      </c>
    </row>
    <row r="50" spans="1:16" ht="39" customHeight="1" x14ac:dyDescent="0.2">
      <c r="A50" s="93"/>
      <c r="B50" s="76"/>
      <c r="C50" s="90" t="s">
        <v>829</v>
      </c>
      <c r="D50" s="79" t="s">
        <v>82</v>
      </c>
      <c r="E50" s="13">
        <v>44416</v>
      </c>
      <c r="F50" s="77" t="s">
        <v>83</v>
      </c>
      <c r="G50" s="13">
        <v>44419</v>
      </c>
      <c r="H50" s="78" t="s">
        <v>84</v>
      </c>
      <c r="I50" s="15">
        <v>92</v>
      </c>
      <c r="J50" s="15">
        <v>62</v>
      </c>
      <c r="K50" s="15">
        <v>17</v>
      </c>
      <c r="L50" s="15">
        <v>10</v>
      </c>
      <c r="M50" s="84">
        <v>24.242000000000001</v>
      </c>
      <c r="N50" s="73">
        <v>24</v>
      </c>
      <c r="O50" s="64">
        <v>3000</v>
      </c>
      <c r="P50" s="65">
        <f>Table22452368910111213141516171819202122242345678[[#This Row],[PEMBULATAN]]*O50</f>
        <v>72000</v>
      </c>
    </row>
    <row r="51" spans="1:16" ht="39" customHeight="1" x14ac:dyDescent="0.2">
      <c r="A51" s="93"/>
      <c r="B51" s="76"/>
      <c r="C51" s="90" t="s">
        <v>830</v>
      </c>
      <c r="D51" s="79" t="s">
        <v>82</v>
      </c>
      <c r="E51" s="13">
        <v>44416</v>
      </c>
      <c r="F51" s="77" t="s">
        <v>83</v>
      </c>
      <c r="G51" s="13">
        <v>44419</v>
      </c>
      <c r="H51" s="78" t="s">
        <v>84</v>
      </c>
      <c r="I51" s="15">
        <v>78</v>
      </c>
      <c r="J51" s="15">
        <v>25</v>
      </c>
      <c r="K51" s="15">
        <v>79</v>
      </c>
      <c r="L51" s="15">
        <v>15</v>
      </c>
      <c r="M51" s="84">
        <v>38.512500000000003</v>
      </c>
      <c r="N51" s="73">
        <v>39</v>
      </c>
      <c r="O51" s="64">
        <v>3000</v>
      </c>
      <c r="P51" s="65">
        <f>Table22452368910111213141516171819202122242345678[[#This Row],[PEMBULATAN]]*O51</f>
        <v>117000</v>
      </c>
    </row>
    <row r="52" spans="1:16" ht="39" customHeight="1" x14ac:dyDescent="0.2">
      <c r="A52" s="93"/>
      <c r="B52" s="76"/>
      <c r="C52" s="90" t="s">
        <v>831</v>
      </c>
      <c r="D52" s="79" t="s">
        <v>82</v>
      </c>
      <c r="E52" s="13">
        <v>44416</v>
      </c>
      <c r="F52" s="77" t="s">
        <v>83</v>
      </c>
      <c r="G52" s="13">
        <v>44419</v>
      </c>
      <c r="H52" s="78" t="s">
        <v>84</v>
      </c>
      <c r="I52" s="15">
        <v>44</v>
      </c>
      <c r="J52" s="15">
        <v>40</v>
      </c>
      <c r="K52" s="15">
        <v>25</v>
      </c>
      <c r="L52" s="15">
        <v>1</v>
      </c>
      <c r="M52" s="84">
        <v>11</v>
      </c>
      <c r="N52" s="73">
        <v>11</v>
      </c>
      <c r="O52" s="64">
        <v>3000</v>
      </c>
      <c r="P52" s="65">
        <f>Table22452368910111213141516171819202122242345678[[#This Row],[PEMBULATAN]]*O52</f>
        <v>33000</v>
      </c>
    </row>
    <row r="53" spans="1:16" ht="39" customHeight="1" x14ac:dyDescent="0.2">
      <c r="A53" s="93"/>
      <c r="B53" s="76"/>
      <c r="C53" s="90" t="s">
        <v>832</v>
      </c>
      <c r="D53" s="79" t="s">
        <v>82</v>
      </c>
      <c r="E53" s="13">
        <v>44416</v>
      </c>
      <c r="F53" s="77" t="s">
        <v>83</v>
      </c>
      <c r="G53" s="13">
        <v>44419</v>
      </c>
      <c r="H53" s="78" t="s">
        <v>84</v>
      </c>
      <c r="I53" s="15">
        <v>60</v>
      </c>
      <c r="J53" s="15">
        <v>22</v>
      </c>
      <c r="K53" s="15">
        <v>50</v>
      </c>
      <c r="L53" s="15">
        <v>25</v>
      </c>
      <c r="M53" s="84">
        <v>16.5</v>
      </c>
      <c r="N53" s="73">
        <v>25</v>
      </c>
      <c r="O53" s="64">
        <v>3000</v>
      </c>
      <c r="P53" s="65">
        <f>Table22452368910111213141516171819202122242345678[[#This Row],[PEMBULATAN]]*O53</f>
        <v>75000</v>
      </c>
    </row>
    <row r="54" spans="1:16" ht="39" customHeight="1" x14ac:dyDescent="0.2">
      <c r="A54" s="93"/>
      <c r="B54" s="76"/>
      <c r="C54" s="90" t="s">
        <v>833</v>
      </c>
      <c r="D54" s="79" t="s">
        <v>82</v>
      </c>
      <c r="E54" s="13">
        <v>44416</v>
      </c>
      <c r="F54" s="77" t="s">
        <v>83</v>
      </c>
      <c r="G54" s="13">
        <v>44419</v>
      </c>
      <c r="H54" s="78" t="s">
        <v>84</v>
      </c>
      <c r="I54" s="15">
        <v>22</v>
      </c>
      <c r="J54" s="15">
        <v>40</v>
      </c>
      <c r="K54" s="15">
        <v>32</v>
      </c>
      <c r="L54" s="15">
        <v>11</v>
      </c>
      <c r="M54" s="84">
        <v>7.04</v>
      </c>
      <c r="N54" s="73">
        <v>11</v>
      </c>
      <c r="O54" s="64">
        <v>3000</v>
      </c>
      <c r="P54" s="65">
        <f>Table22452368910111213141516171819202122242345678[[#This Row],[PEMBULATAN]]*O54</f>
        <v>33000</v>
      </c>
    </row>
    <row r="55" spans="1:16" ht="39" customHeight="1" x14ac:dyDescent="0.2">
      <c r="A55" s="93"/>
      <c r="B55" s="76"/>
      <c r="C55" s="90" t="s">
        <v>834</v>
      </c>
      <c r="D55" s="79" t="s">
        <v>82</v>
      </c>
      <c r="E55" s="13">
        <v>44416</v>
      </c>
      <c r="F55" s="77" t="s">
        <v>83</v>
      </c>
      <c r="G55" s="13">
        <v>44419</v>
      </c>
      <c r="H55" s="78" t="s">
        <v>84</v>
      </c>
      <c r="I55" s="15">
        <v>82</v>
      </c>
      <c r="J55" s="15">
        <v>21</v>
      </c>
      <c r="K55" s="15">
        <v>9</v>
      </c>
      <c r="L55" s="15">
        <v>2</v>
      </c>
      <c r="M55" s="84">
        <v>3.8744999999999998</v>
      </c>
      <c r="N55" s="73">
        <v>4</v>
      </c>
      <c r="O55" s="64">
        <v>3000</v>
      </c>
      <c r="P55" s="65">
        <f>Table22452368910111213141516171819202122242345678[[#This Row],[PEMBULATAN]]*O55</f>
        <v>12000</v>
      </c>
    </row>
    <row r="56" spans="1:16" ht="39" customHeight="1" x14ac:dyDescent="0.2">
      <c r="A56" s="93"/>
      <c r="B56" s="76"/>
      <c r="C56" s="90" t="s">
        <v>835</v>
      </c>
      <c r="D56" s="79" t="s">
        <v>82</v>
      </c>
      <c r="E56" s="13">
        <v>44416</v>
      </c>
      <c r="F56" s="77" t="s">
        <v>83</v>
      </c>
      <c r="G56" s="13">
        <v>44419</v>
      </c>
      <c r="H56" s="78" t="s">
        <v>84</v>
      </c>
      <c r="I56" s="15">
        <v>106</v>
      </c>
      <c r="J56" s="15">
        <v>26</v>
      </c>
      <c r="K56" s="15">
        <v>6</v>
      </c>
      <c r="L56" s="15">
        <v>1</v>
      </c>
      <c r="M56" s="84">
        <v>4.1340000000000003</v>
      </c>
      <c r="N56" s="73">
        <v>4</v>
      </c>
      <c r="O56" s="64">
        <v>3000</v>
      </c>
      <c r="P56" s="65">
        <f>Table22452368910111213141516171819202122242345678[[#This Row],[PEMBULATAN]]*O56</f>
        <v>12000</v>
      </c>
    </row>
    <row r="57" spans="1:16" ht="39" customHeight="1" x14ac:dyDescent="0.2">
      <c r="A57" s="93"/>
      <c r="B57" s="76"/>
      <c r="C57" s="90" t="s">
        <v>836</v>
      </c>
      <c r="D57" s="79" t="s">
        <v>82</v>
      </c>
      <c r="E57" s="13">
        <v>44416</v>
      </c>
      <c r="F57" s="77" t="s">
        <v>83</v>
      </c>
      <c r="G57" s="13">
        <v>44419</v>
      </c>
      <c r="H57" s="78" t="s">
        <v>84</v>
      </c>
      <c r="I57" s="15">
        <v>150</v>
      </c>
      <c r="J57" s="15">
        <v>10</v>
      </c>
      <c r="K57" s="15">
        <v>10</v>
      </c>
      <c r="L57" s="15">
        <v>1</v>
      </c>
      <c r="M57" s="84">
        <v>3.75</v>
      </c>
      <c r="N57" s="73">
        <v>4</v>
      </c>
      <c r="O57" s="64">
        <v>3000</v>
      </c>
      <c r="P57" s="65">
        <f>Table22452368910111213141516171819202122242345678[[#This Row],[PEMBULATAN]]*O57</f>
        <v>12000</v>
      </c>
    </row>
    <row r="58" spans="1:16" ht="39" customHeight="1" x14ac:dyDescent="0.2">
      <c r="A58" s="93"/>
      <c r="B58" s="76"/>
      <c r="C58" s="90" t="s">
        <v>837</v>
      </c>
      <c r="D58" s="79" t="s">
        <v>82</v>
      </c>
      <c r="E58" s="13">
        <v>44416</v>
      </c>
      <c r="F58" s="77" t="s">
        <v>83</v>
      </c>
      <c r="G58" s="13">
        <v>44419</v>
      </c>
      <c r="H58" s="78" t="s">
        <v>84</v>
      </c>
      <c r="I58" s="15">
        <v>161</v>
      </c>
      <c r="J58" s="15">
        <v>35</v>
      </c>
      <c r="K58" s="15">
        <v>7</v>
      </c>
      <c r="L58" s="15">
        <v>3</v>
      </c>
      <c r="M58" s="84">
        <v>9.8612500000000001</v>
      </c>
      <c r="N58" s="73">
        <v>10</v>
      </c>
      <c r="O58" s="64">
        <v>3000</v>
      </c>
      <c r="P58" s="65">
        <f>Table22452368910111213141516171819202122242345678[[#This Row],[PEMBULATAN]]*O58</f>
        <v>30000</v>
      </c>
    </row>
    <row r="59" spans="1:16" ht="39" customHeight="1" x14ac:dyDescent="0.2">
      <c r="A59" s="93"/>
      <c r="B59" s="76"/>
      <c r="C59" s="90" t="s">
        <v>838</v>
      </c>
      <c r="D59" s="79" t="s">
        <v>82</v>
      </c>
      <c r="E59" s="13">
        <v>44416</v>
      </c>
      <c r="F59" s="77" t="s">
        <v>83</v>
      </c>
      <c r="G59" s="13">
        <v>44419</v>
      </c>
      <c r="H59" s="78" t="s">
        <v>84</v>
      </c>
      <c r="I59" s="15">
        <v>42</v>
      </c>
      <c r="J59" s="15">
        <v>42</v>
      </c>
      <c r="K59" s="15">
        <v>19</v>
      </c>
      <c r="L59" s="15">
        <v>14</v>
      </c>
      <c r="M59" s="84">
        <v>8.3789999999999996</v>
      </c>
      <c r="N59" s="73">
        <v>14</v>
      </c>
      <c r="O59" s="64">
        <v>3000</v>
      </c>
      <c r="P59" s="65">
        <f>Table22452368910111213141516171819202122242345678[[#This Row],[PEMBULATAN]]*O59</f>
        <v>42000</v>
      </c>
    </row>
    <row r="60" spans="1:16" ht="39" customHeight="1" x14ac:dyDescent="0.2">
      <c r="A60" s="93"/>
      <c r="B60" s="76"/>
      <c r="C60" s="90" t="s">
        <v>839</v>
      </c>
      <c r="D60" s="79" t="s">
        <v>82</v>
      </c>
      <c r="E60" s="13">
        <v>44416</v>
      </c>
      <c r="F60" s="77" t="s">
        <v>83</v>
      </c>
      <c r="G60" s="13">
        <v>44419</v>
      </c>
      <c r="H60" s="78" t="s">
        <v>84</v>
      </c>
      <c r="I60" s="15">
        <v>29</v>
      </c>
      <c r="J60" s="15">
        <v>23</v>
      </c>
      <c r="K60" s="15">
        <v>25</v>
      </c>
      <c r="L60" s="15">
        <v>7</v>
      </c>
      <c r="M60" s="84">
        <v>4.1687500000000002</v>
      </c>
      <c r="N60" s="73">
        <v>8</v>
      </c>
      <c r="O60" s="64">
        <v>3000</v>
      </c>
      <c r="P60" s="65">
        <f>Table22452368910111213141516171819202122242345678[[#This Row],[PEMBULATAN]]*O60</f>
        <v>24000</v>
      </c>
    </row>
    <row r="61" spans="1:16" ht="39" customHeight="1" x14ac:dyDescent="0.2">
      <c r="A61" s="93"/>
      <c r="B61" s="76"/>
      <c r="C61" s="90" t="s">
        <v>840</v>
      </c>
      <c r="D61" s="79" t="s">
        <v>82</v>
      </c>
      <c r="E61" s="13">
        <v>44416</v>
      </c>
      <c r="F61" s="77" t="s">
        <v>83</v>
      </c>
      <c r="G61" s="13">
        <v>44419</v>
      </c>
      <c r="H61" s="78" t="s">
        <v>84</v>
      </c>
      <c r="I61" s="15">
        <v>25</v>
      </c>
      <c r="J61" s="15">
        <v>34</v>
      </c>
      <c r="K61" s="15">
        <v>24</v>
      </c>
      <c r="L61" s="15">
        <v>8</v>
      </c>
      <c r="M61" s="84">
        <v>5.0999999999999996</v>
      </c>
      <c r="N61" s="73">
        <v>8</v>
      </c>
      <c r="O61" s="64">
        <v>3000</v>
      </c>
      <c r="P61" s="65">
        <f>Table22452368910111213141516171819202122242345678[[#This Row],[PEMBULATAN]]*O61</f>
        <v>24000</v>
      </c>
    </row>
    <row r="62" spans="1:16" ht="39" customHeight="1" x14ac:dyDescent="0.2">
      <c r="A62" s="93"/>
      <c r="B62" s="76"/>
      <c r="C62" s="90" t="s">
        <v>841</v>
      </c>
      <c r="D62" s="79" t="s">
        <v>82</v>
      </c>
      <c r="E62" s="13">
        <v>44416</v>
      </c>
      <c r="F62" s="77" t="s">
        <v>83</v>
      </c>
      <c r="G62" s="13">
        <v>44419</v>
      </c>
      <c r="H62" s="78" t="s">
        <v>84</v>
      </c>
      <c r="I62" s="15">
        <v>70</v>
      </c>
      <c r="J62" s="15">
        <v>60</v>
      </c>
      <c r="K62" s="15">
        <v>13</v>
      </c>
      <c r="L62" s="15">
        <v>4</v>
      </c>
      <c r="M62" s="84">
        <v>13.65</v>
      </c>
      <c r="N62" s="73">
        <v>14</v>
      </c>
      <c r="O62" s="64">
        <v>3000</v>
      </c>
      <c r="P62" s="65">
        <f>Table22452368910111213141516171819202122242345678[[#This Row],[PEMBULATAN]]*O62</f>
        <v>42000</v>
      </c>
    </row>
    <row r="63" spans="1:16" ht="39" customHeight="1" x14ac:dyDescent="0.2">
      <c r="A63" s="93"/>
      <c r="B63" s="76"/>
      <c r="C63" s="90" t="s">
        <v>842</v>
      </c>
      <c r="D63" s="79" t="s">
        <v>82</v>
      </c>
      <c r="E63" s="13">
        <v>44416</v>
      </c>
      <c r="F63" s="77" t="s">
        <v>83</v>
      </c>
      <c r="G63" s="13">
        <v>44419</v>
      </c>
      <c r="H63" s="78" t="s">
        <v>84</v>
      </c>
      <c r="I63" s="15">
        <v>96</v>
      </c>
      <c r="J63" s="15">
        <v>39</v>
      </c>
      <c r="K63" s="15">
        <v>14</v>
      </c>
      <c r="L63" s="15">
        <v>2</v>
      </c>
      <c r="M63" s="84">
        <v>13.103999999999999</v>
      </c>
      <c r="N63" s="73">
        <v>13</v>
      </c>
      <c r="O63" s="64">
        <v>3000</v>
      </c>
      <c r="P63" s="65">
        <f>Table22452368910111213141516171819202122242345678[[#This Row],[PEMBULATAN]]*O63</f>
        <v>39000</v>
      </c>
    </row>
    <row r="64" spans="1:16" ht="39" customHeight="1" x14ac:dyDescent="0.2">
      <c r="A64" s="93"/>
      <c r="B64" s="76"/>
      <c r="C64" s="90" t="s">
        <v>843</v>
      </c>
      <c r="D64" s="79" t="s">
        <v>82</v>
      </c>
      <c r="E64" s="13">
        <v>44416</v>
      </c>
      <c r="F64" s="77" t="s">
        <v>83</v>
      </c>
      <c r="G64" s="13">
        <v>44419</v>
      </c>
      <c r="H64" s="78" t="s">
        <v>84</v>
      </c>
      <c r="I64" s="15">
        <v>82</v>
      </c>
      <c r="J64" s="15">
        <v>63</v>
      </c>
      <c r="K64" s="15">
        <v>38</v>
      </c>
      <c r="L64" s="15">
        <v>30</v>
      </c>
      <c r="M64" s="84">
        <v>49.076999999999998</v>
      </c>
      <c r="N64" s="73">
        <v>49</v>
      </c>
      <c r="O64" s="64">
        <v>3000</v>
      </c>
      <c r="P64" s="65">
        <f>Table22452368910111213141516171819202122242345678[[#This Row],[PEMBULATAN]]*O64</f>
        <v>147000</v>
      </c>
    </row>
    <row r="65" spans="1:16" ht="39" customHeight="1" x14ac:dyDescent="0.2">
      <c r="A65" s="93"/>
      <c r="B65" s="76"/>
      <c r="C65" s="90" t="s">
        <v>844</v>
      </c>
      <c r="D65" s="79" t="s">
        <v>82</v>
      </c>
      <c r="E65" s="13">
        <v>44416</v>
      </c>
      <c r="F65" s="77" t="s">
        <v>83</v>
      </c>
      <c r="G65" s="13">
        <v>44419</v>
      </c>
      <c r="H65" s="78" t="s">
        <v>84</v>
      </c>
      <c r="I65" s="15">
        <v>125</v>
      </c>
      <c r="J65" s="15">
        <v>4</v>
      </c>
      <c r="K65" s="15">
        <v>4</v>
      </c>
      <c r="L65" s="15">
        <v>1</v>
      </c>
      <c r="M65" s="84">
        <v>0.5</v>
      </c>
      <c r="N65" s="73">
        <v>1</v>
      </c>
      <c r="O65" s="64">
        <v>3000</v>
      </c>
      <c r="P65" s="65">
        <f>Table22452368910111213141516171819202122242345678[[#This Row],[PEMBULATAN]]*O65</f>
        <v>3000</v>
      </c>
    </row>
    <row r="66" spans="1:16" ht="39" customHeight="1" x14ac:dyDescent="0.2">
      <c r="A66" s="93"/>
      <c r="B66" s="76"/>
      <c r="C66" s="90" t="s">
        <v>845</v>
      </c>
      <c r="D66" s="79" t="s">
        <v>82</v>
      </c>
      <c r="E66" s="13">
        <v>44416</v>
      </c>
      <c r="F66" s="77" t="s">
        <v>83</v>
      </c>
      <c r="G66" s="13">
        <v>44419</v>
      </c>
      <c r="H66" s="78" t="s">
        <v>84</v>
      </c>
      <c r="I66" s="15">
        <v>81</v>
      </c>
      <c r="J66" s="15">
        <v>3</v>
      </c>
      <c r="K66" s="15">
        <v>3</v>
      </c>
      <c r="L66" s="15">
        <v>1</v>
      </c>
      <c r="M66" s="84">
        <v>0.18225</v>
      </c>
      <c r="N66" s="73">
        <v>1</v>
      </c>
      <c r="O66" s="64">
        <v>3000</v>
      </c>
      <c r="P66" s="65">
        <f>Table22452368910111213141516171819202122242345678[[#This Row],[PEMBULATAN]]*O66</f>
        <v>3000</v>
      </c>
    </row>
    <row r="67" spans="1:16" ht="39" customHeight="1" x14ac:dyDescent="0.2">
      <c r="A67" s="93"/>
      <c r="B67" s="76"/>
      <c r="C67" s="90" t="s">
        <v>846</v>
      </c>
      <c r="D67" s="79" t="s">
        <v>82</v>
      </c>
      <c r="E67" s="13">
        <v>44416</v>
      </c>
      <c r="F67" s="77" t="s">
        <v>83</v>
      </c>
      <c r="G67" s="13">
        <v>44419</v>
      </c>
      <c r="H67" s="78" t="s">
        <v>84</v>
      </c>
      <c r="I67" s="15">
        <v>168</v>
      </c>
      <c r="J67" s="15">
        <v>15</v>
      </c>
      <c r="K67" s="15">
        <v>15</v>
      </c>
      <c r="L67" s="15">
        <v>5</v>
      </c>
      <c r="M67" s="84">
        <v>9.4499999999999993</v>
      </c>
      <c r="N67" s="73">
        <v>10</v>
      </c>
      <c r="O67" s="64">
        <v>3000</v>
      </c>
      <c r="P67" s="65">
        <f>Table22452368910111213141516171819202122242345678[[#This Row],[PEMBULATAN]]*O67</f>
        <v>30000</v>
      </c>
    </row>
    <row r="68" spans="1:16" ht="39" customHeight="1" x14ac:dyDescent="0.2">
      <c r="A68" s="93"/>
      <c r="B68" s="76"/>
      <c r="C68" s="90" t="s">
        <v>847</v>
      </c>
      <c r="D68" s="79" t="s">
        <v>82</v>
      </c>
      <c r="E68" s="13">
        <v>44416</v>
      </c>
      <c r="F68" s="77" t="s">
        <v>83</v>
      </c>
      <c r="G68" s="13">
        <v>44419</v>
      </c>
      <c r="H68" s="78" t="s">
        <v>84</v>
      </c>
      <c r="I68" s="15">
        <v>41</v>
      </c>
      <c r="J68" s="15">
        <v>46</v>
      </c>
      <c r="K68" s="15">
        <v>25</v>
      </c>
      <c r="L68" s="15">
        <v>4</v>
      </c>
      <c r="M68" s="84">
        <v>11.7875</v>
      </c>
      <c r="N68" s="73">
        <v>12</v>
      </c>
      <c r="O68" s="64">
        <v>3000</v>
      </c>
      <c r="P68" s="65">
        <f>Table22452368910111213141516171819202122242345678[[#This Row],[PEMBULATAN]]*O68</f>
        <v>36000</v>
      </c>
    </row>
    <row r="69" spans="1:16" ht="39" customHeight="1" x14ac:dyDescent="0.2">
      <c r="A69" s="93"/>
      <c r="B69" s="76"/>
      <c r="C69" s="90" t="s">
        <v>848</v>
      </c>
      <c r="D69" s="79" t="s">
        <v>82</v>
      </c>
      <c r="E69" s="13">
        <v>44416</v>
      </c>
      <c r="F69" s="77" t="s">
        <v>83</v>
      </c>
      <c r="G69" s="13">
        <v>44419</v>
      </c>
      <c r="H69" s="78" t="s">
        <v>84</v>
      </c>
      <c r="I69" s="15">
        <v>37</v>
      </c>
      <c r="J69" s="15">
        <v>35</v>
      </c>
      <c r="K69" s="15">
        <v>24</v>
      </c>
      <c r="L69" s="15">
        <v>7</v>
      </c>
      <c r="M69" s="84">
        <v>7.77</v>
      </c>
      <c r="N69" s="73">
        <v>8</v>
      </c>
      <c r="O69" s="64">
        <v>3000</v>
      </c>
      <c r="P69" s="65">
        <f>Table22452368910111213141516171819202122242345678[[#This Row],[PEMBULATAN]]*O69</f>
        <v>24000</v>
      </c>
    </row>
    <row r="70" spans="1:16" ht="39" customHeight="1" x14ac:dyDescent="0.2">
      <c r="A70" s="93"/>
      <c r="B70" s="76"/>
      <c r="C70" s="90" t="s">
        <v>849</v>
      </c>
      <c r="D70" s="79" t="s">
        <v>82</v>
      </c>
      <c r="E70" s="13">
        <v>44416</v>
      </c>
      <c r="F70" s="77" t="s">
        <v>83</v>
      </c>
      <c r="G70" s="13">
        <v>44419</v>
      </c>
      <c r="H70" s="78" t="s">
        <v>84</v>
      </c>
      <c r="I70" s="15">
        <v>61</v>
      </c>
      <c r="J70" s="15">
        <v>25</v>
      </c>
      <c r="K70" s="15">
        <v>75</v>
      </c>
      <c r="L70" s="15">
        <v>20</v>
      </c>
      <c r="M70" s="84">
        <v>28.59375</v>
      </c>
      <c r="N70" s="73">
        <v>29</v>
      </c>
      <c r="O70" s="64">
        <v>3000</v>
      </c>
      <c r="P70" s="65">
        <f>Table22452368910111213141516171819202122242345678[[#This Row],[PEMBULATAN]]*O70</f>
        <v>87000</v>
      </c>
    </row>
    <row r="71" spans="1:16" ht="39" customHeight="1" x14ac:dyDescent="0.2">
      <c r="A71" s="93"/>
      <c r="B71" s="76"/>
      <c r="C71" s="90" t="s">
        <v>850</v>
      </c>
      <c r="D71" s="79" t="s">
        <v>82</v>
      </c>
      <c r="E71" s="13">
        <v>44416</v>
      </c>
      <c r="F71" s="77" t="s">
        <v>83</v>
      </c>
      <c r="G71" s="13">
        <v>44419</v>
      </c>
      <c r="H71" s="78" t="s">
        <v>84</v>
      </c>
      <c r="I71" s="15">
        <v>58</v>
      </c>
      <c r="J71" s="15">
        <v>18</v>
      </c>
      <c r="K71" s="15">
        <v>16</v>
      </c>
      <c r="L71" s="15">
        <v>3</v>
      </c>
      <c r="M71" s="84">
        <v>4.1760000000000002</v>
      </c>
      <c r="N71" s="73">
        <v>4</v>
      </c>
      <c r="O71" s="64">
        <v>3000</v>
      </c>
      <c r="P71" s="65">
        <f>Table22452368910111213141516171819202122242345678[[#This Row],[PEMBULATAN]]*O71</f>
        <v>12000</v>
      </c>
    </row>
    <row r="72" spans="1:16" ht="39" customHeight="1" x14ac:dyDescent="0.2">
      <c r="A72" s="93"/>
      <c r="B72" s="76"/>
      <c r="C72" s="90" t="s">
        <v>851</v>
      </c>
      <c r="D72" s="79" t="s">
        <v>82</v>
      </c>
      <c r="E72" s="13">
        <v>44416</v>
      </c>
      <c r="F72" s="77" t="s">
        <v>83</v>
      </c>
      <c r="G72" s="13">
        <v>44419</v>
      </c>
      <c r="H72" s="78" t="s">
        <v>84</v>
      </c>
      <c r="I72" s="15">
        <v>56</v>
      </c>
      <c r="J72" s="15">
        <v>25</v>
      </c>
      <c r="K72" s="15">
        <v>20</v>
      </c>
      <c r="L72" s="15">
        <v>1</v>
      </c>
      <c r="M72" s="84">
        <v>7</v>
      </c>
      <c r="N72" s="73">
        <v>7</v>
      </c>
      <c r="O72" s="64">
        <v>3000</v>
      </c>
      <c r="P72" s="65">
        <f>Table22452368910111213141516171819202122242345678[[#This Row],[PEMBULATAN]]*O72</f>
        <v>21000</v>
      </c>
    </row>
    <row r="73" spans="1:16" ht="39" customHeight="1" x14ac:dyDescent="0.2">
      <c r="A73" s="93"/>
      <c r="B73" s="76"/>
      <c r="C73" s="90" t="s">
        <v>852</v>
      </c>
      <c r="D73" s="79" t="s">
        <v>82</v>
      </c>
      <c r="E73" s="13">
        <v>44416</v>
      </c>
      <c r="F73" s="77" t="s">
        <v>83</v>
      </c>
      <c r="G73" s="13">
        <v>44419</v>
      </c>
      <c r="H73" s="78" t="s">
        <v>84</v>
      </c>
      <c r="I73" s="15">
        <v>69</v>
      </c>
      <c r="J73" s="15">
        <v>33</v>
      </c>
      <c r="K73" s="15">
        <v>25</v>
      </c>
      <c r="L73" s="15">
        <v>5</v>
      </c>
      <c r="M73" s="84">
        <v>14.231249999999999</v>
      </c>
      <c r="N73" s="73">
        <v>14</v>
      </c>
      <c r="O73" s="64">
        <v>3000</v>
      </c>
      <c r="P73" s="65">
        <f>Table22452368910111213141516171819202122242345678[[#This Row],[PEMBULATAN]]*O73</f>
        <v>42000</v>
      </c>
    </row>
    <row r="74" spans="1:16" ht="39" customHeight="1" x14ac:dyDescent="0.2">
      <c r="A74" s="93"/>
      <c r="B74" s="76"/>
      <c r="C74" s="90" t="s">
        <v>853</v>
      </c>
      <c r="D74" s="79" t="s">
        <v>82</v>
      </c>
      <c r="E74" s="13">
        <v>44416</v>
      </c>
      <c r="F74" s="77" t="s">
        <v>83</v>
      </c>
      <c r="G74" s="13">
        <v>44419</v>
      </c>
      <c r="H74" s="78" t="s">
        <v>84</v>
      </c>
      <c r="I74" s="15">
        <v>118</v>
      </c>
      <c r="J74" s="15">
        <v>26</v>
      </c>
      <c r="K74" s="15">
        <v>16</v>
      </c>
      <c r="L74" s="15">
        <v>4</v>
      </c>
      <c r="M74" s="84">
        <v>12.272</v>
      </c>
      <c r="N74" s="73">
        <v>12</v>
      </c>
      <c r="O74" s="64">
        <v>3000</v>
      </c>
      <c r="P74" s="65">
        <f>Table22452368910111213141516171819202122242345678[[#This Row],[PEMBULATAN]]*O74</f>
        <v>36000</v>
      </c>
    </row>
    <row r="75" spans="1:16" ht="39" customHeight="1" x14ac:dyDescent="0.2">
      <c r="A75" s="93"/>
      <c r="B75" s="76"/>
      <c r="C75" s="90" t="s">
        <v>854</v>
      </c>
      <c r="D75" s="79" t="s">
        <v>82</v>
      </c>
      <c r="E75" s="13">
        <v>44416</v>
      </c>
      <c r="F75" s="77" t="s">
        <v>83</v>
      </c>
      <c r="G75" s="13">
        <v>44419</v>
      </c>
      <c r="H75" s="78" t="s">
        <v>84</v>
      </c>
      <c r="I75" s="15">
        <v>20</v>
      </c>
      <c r="J75" s="15">
        <v>46</v>
      </c>
      <c r="K75" s="15">
        <v>16</v>
      </c>
      <c r="L75" s="15">
        <v>2</v>
      </c>
      <c r="M75" s="84">
        <v>3.68</v>
      </c>
      <c r="N75" s="73">
        <v>4</v>
      </c>
      <c r="O75" s="64">
        <v>3000</v>
      </c>
      <c r="P75" s="65">
        <f>Table22452368910111213141516171819202122242345678[[#This Row],[PEMBULATAN]]*O75</f>
        <v>12000</v>
      </c>
    </row>
    <row r="76" spans="1:16" ht="39" customHeight="1" x14ac:dyDescent="0.2">
      <c r="A76" s="93"/>
      <c r="B76" s="76"/>
      <c r="C76" s="90" t="s">
        <v>855</v>
      </c>
      <c r="D76" s="79" t="s">
        <v>82</v>
      </c>
      <c r="E76" s="13">
        <v>44416</v>
      </c>
      <c r="F76" s="77" t="s">
        <v>83</v>
      </c>
      <c r="G76" s="13">
        <v>44419</v>
      </c>
      <c r="H76" s="78" t="s">
        <v>84</v>
      </c>
      <c r="I76" s="15">
        <v>115</v>
      </c>
      <c r="J76" s="15">
        <v>26</v>
      </c>
      <c r="K76" s="15">
        <v>6</v>
      </c>
      <c r="L76" s="15">
        <v>3</v>
      </c>
      <c r="M76" s="84">
        <v>4.4850000000000003</v>
      </c>
      <c r="N76" s="73">
        <v>5</v>
      </c>
      <c r="O76" s="64">
        <v>3000</v>
      </c>
      <c r="P76" s="65">
        <f>Table22452368910111213141516171819202122242345678[[#This Row],[PEMBULATAN]]*O76</f>
        <v>15000</v>
      </c>
    </row>
    <row r="77" spans="1:16" ht="39" customHeight="1" x14ac:dyDescent="0.2">
      <c r="A77" s="93"/>
      <c r="B77" s="76"/>
      <c r="C77" s="90" t="s">
        <v>856</v>
      </c>
      <c r="D77" s="79" t="s">
        <v>82</v>
      </c>
      <c r="E77" s="13">
        <v>44416</v>
      </c>
      <c r="F77" s="77" t="s">
        <v>83</v>
      </c>
      <c r="G77" s="13">
        <v>44419</v>
      </c>
      <c r="H77" s="78" t="s">
        <v>84</v>
      </c>
      <c r="I77" s="15">
        <v>45</v>
      </c>
      <c r="J77" s="15">
        <v>6</v>
      </c>
      <c r="K77" s="15">
        <v>6</v>
      </c>
      <c r="L77" s="15">
        <v>6</v>
      </c>
      <c r="M77" s="84">
        <v>0.40500000000000003</v>
      </c>
      <c r="N77" s="73">
        <v>6</v>
      </c>
      <c r="O77" s="64">
        <v>3000</v>
      </c>
      <c r="P77" s="65">
        <f>Table22452368910111213141516171819202122242345678[[#This Row],[PEMBULATAN]]*O77</f>
        <v>18000</v>
      </c>
    </row>
    <row r="78" spans="1:16" ht="39" customHeight="1" x14ac:dyDescent="0.2">
      <c r="A78" s="93"/>
      <c r="B78" s="76"/>
      <c r="C78" s="90" t="s">
        <v>857</v>
      </c>
      <c r="D78" s="79" t="s">
        <v>82</v>
      </c>
      <c r="E78" s="13">
        <v>44416</v>
      </c>
      <c r="F78" s="77" t="s">
        <v>83</v>
      </c>
      <c r="G78" s="13">
        <v>44419</v>
      </c>
      <c r="H78" s="78" t="s">
        <v>84</v>
      </c>
      <c r="I78" s="15">
        <v>55</v>
      </c>
      <c r="J78" s="15">
        <v>42</v>
      </c>
      <c r="K78" s="15">
        <v>36</v>
      </c>
      <c r="L78" s="15">
        <v>14</v>
      </c>
      <c r="M78" s="84">
        <v>20.79</v>
      </c>
      <c r="N78" s="73">
        <v>21</v>
      </c>
      <c r="O78" s="64">
        <v>3000</v>
      </c>
      <c r="P78" s="65">
        <f>Table22452368910111213141516171819202122242345678[[#This Row],[PEMBULATAN]]*O78</f>
        <v>63000</v>
      </c>
    </row>
    <row r="79" spans="1:16" ht="39" customHeight="1" x14ac:dyDescent="0.2">
      <c r="A79" s="93"/>
      <c r="B79" s="76"/>
      <c r="C79" s="90" t="s">
        <v>858</v>
      </c>
      <c r="D79" s="79" t="s">
        <v>82</v>
      </c>
      <c r="E79" s="13">
        <v>44416</v>
      </c>
      <c r="F79" s="77" t="s">
        <v>83</v>
      </c>
      <c r="G79" s="13">
        <v>44419</v>
      </c>
      <c r="H79" s="78" t="s">
        <v>84</v>
      </c>
      <c r="I79" s="15">
        <v>31</v>
      </c>
      <c r="J79" s="15">
        <v>29</v>
      </c>
      <c r="K79" s="15">
        <v>30</v>
      </c>
      <c r="L79" s="15">
        <v>2</v>
      </c>
      <c r="M79" s="84">
        <v>6.7424999999999997</v>
      </c>
      <c r="N79" s="73">
        <v>7</v>
      </c>
      <c r="O79" s="64">
        <v>3000</v>
      </c>
      <c r="P79" s="65">
        <f>Table22452368910111213141516171819202122242345678[[#This Row],[PEMBULATAN]]*O79</f>
        <v>21000</v>
      </c>
    </row>
    <row r="80" spans="1:16" ht="39" customHeight="1" x14ac:dyDescent="0.2">
      <c r="A80" s="93"/>
      <c r="B80" s="76"/>
      <c r="C80" s="90" t="s">
        <v>859</v>
      </c>
      <c r="D80" s="79" t="s">
        <v>82</v>
      </c>
      <c r="E80" s="13">
        <v>44416</v>
      </c>
      <c r="F80" s="77" t="s">
        <v>83</v>
      </c>
      <c r="G80" s="13">
        <v>44419</v>
      </c>
      <c r="H80" s="78" t="s">
        <v>84</v>
      </c>
      <c r="I80" s="15">
        <v>116</v>
      </c>
      <c r="J80" s="15">
        <v>76</v>
      </c>
      <c r="K80" s="15">
        <v>1</v>
      </c>
      <c r="L80" s="15">
        <v>1</v>
      </c>
      <c r="M80" s="84">
        <v>2.2040000000000002</v>
      </c>
      <c r="N80" s="73">
        <v>2</v>
      </c>
      <c r="O80" s="64">
        <v>3000</v>
      </c>
      <c r="P80" s="65">
        <f>Table22452368910111213141516171819202122242345678[[#This Row],[PEMBULATAN]]*O80</f>
        <v>6000</v>
      </c>
    </row>
    <row r="81" spans="1:16" ht="39" customHeight="1" x14ac:dyDescent="0.2">
      <c r="A81" s="93"/>
      <c r="B81" s="76"/>
      <c r="C81" s="90" t="s">
        <v>860</v>
      </c>
      <c r="D81" s="79" t="s">
        <v>82</v>
      </c>
      <c r="E81" s="13">
        <v>44416</v>
      </c>
      <c r="F81" s="77" t="s">
        <v>83</v>
      </c>
      <c r="G81" s="13">
        <v>44419</v>
      </c>
      <c r="H81" s="78" t="s">
        <v>84</v>
      </c>
      <c r="I81" s="15">
        <v>47</v>
      </c>
      <c r="J81" s="15">
        <v>40</v>
      </c>
      <c r="K81" s="15">
        <v>39</v>
      </c>
      <c r="L81" s="15">
        <v>35</v>
      </c>
      <c r="M81" s="84">
        <v>18.329999999999998</v>
      </c>
      <c r="N81" s="73">
        <v>35</v>
      </c>
      <c r="O81" s="64">
        <v>3000</v>
      </c>
      <c r="P81" s="65">
        <f>Table22452368910111213141516171819202122242345678[[#This Row],[PEMBULATAN]]*O81</f>
        <v>105000</v>
      </c>
    </row>
    <row r="82" spans="1:16" ht="39" customHeight="1" x14ac:dyDescent="0.2">
      <c r="A82" s="93"/>
      <c r="B82" s="76"/>
      <c r="C82" s="90" t="s">
        <v>861</v>
      </c>
      <c r="D82" s="79" t="s">
        <v>82</v>
      </c>
      <c r="E82" s="13">
        <v>44416</v>
      </c>
      <c r="F82" s="77" t="s">
        <v>83</v>
      </c>
      <c r="G82" s="13">
        <v>44419</v>
      </c>
      <c r="H82" s="78" t="s">
        <v>84</v>
      </c>
      <c r="I82" s="15">
        <v>100</v>
      </c>
      <c r="J82" s="15">
        <v>104</v>
      </c>
      <c r="K82" s="15">
        <v>16</v>
      </c>
      <c r="L82" s="15">
        <v>11</v>
      </c>
      <c r="M82" s="84">
        <v>41.6</v>
      </c>
      <c r="N82" s="73">
        <v>42</v>
      </c>
      <c r="O82" s="64">
        <v>3000</v>
      </c>
      <c r="P82" s="65">
        <f>Table22452368910111213141516171819202122242345678[[#This Row],[PEMBULATAN]]*O82</f>
        <v>126000</v>
      </c>
    </row>
    <row r="83" spans="1:16" ht="39" customHeight="1" x14ac:dyDescent="0.2">
      <c r="A83" s="93"/>
      <c r="B83" s="76"/>
      <c r="C83" s="90" t="s">
        <v>862</v>
      </c>
      <c r="D83" s="79" t="s">
        <v>82</v>
      </c>
      <c r="E83" s="13">
        <v>44416</v>
      </c>
      <c r="F83" s="77" t="s">
        <v>83</v>
      </c>
      <c r="G83" s="13">
        <v>44419</v>
      </c>
      <c r="H83" s="78" t="s">
        <v>84</v>
      </c>
      <c r="I83" s="15">
        <v>56</v>
      </c>
      <c r="J83" s="15">
        <v>19</v>
      </c>
      <c r="K83" s="15">
        <v>29</v>
      </c>
      <c r="L83" s="15">
        <v>5</v>
      </c>
      <c r="M83" s="84">
        <v>7.7140000000000004</v>
      </c>
      <c r="N83" s="73">
        <v>8</v>
      </c>
      <c r="O83" s="64">
        <v>3000</v>
      </c>
      <c r="P83" s="65">
        <f>Table22452368910111213141516171819202122242345678[[#This Row],[PEMBULATAN]]*O83</f>
        <v>24000</v>
      </c>
    </row>
    <row r="84" spans="1:16" ht="39" customHeight="1" x14ac:dyDescent="0.2">
      <c r="A84" s="93"/>
      <c r="B84" s="76"/>
      <c r="C84" s="90" t="s">
        <v>863</v>
      </c>
      <c r="D84" s="79" t="s">
        <v>82</v>
      </c>
      <c r="E84" s="13">
        <v>44416</v>
      </c>
      <c r="F84" s="77" t="s">
        <v>83</v>
      </c>
      <c r="G84" s="13">
        <v>44419</v>
      </c>
      <c r="H84" s="78" t="s">
        <v>84</v>
      </c>
      <c r="I84" s="15">
        <v>97</v>
      </c>
      <c r="J84" s="15">
        <v>56</v>
      </c>
      <c r="K84" s="15">
        <v>65</v>
      </c>
      <c r="L84" s="15">
        <v>15</v>
      </c>
      <c r="M84" s="84">
        <v>88.27</v>
      </c>
      <c r="N84" s="73">
        <v>88</v>
      </c>
      <c r="O84" s="64">
        <v>3000</v>
      </c>
      <c r="P84" s="65">
        <f>Table22452368910111213141516171819202122242345678[[#This Row],[PEMBULATAN]]*O84</f>
        <v>264000</v>
      </c>
    </row>
    <row r="85" spans="1:16" ht="39" customHeight="1" x14ac:dyDescent="0.2">
      <c r="A85" s="93"/>
      <c r="B85" s="76"/>
      <c r="C85" s="90" t="s">
        <v>864</v>
      </c>
      <c r="D85" s="79" t="s">
        <v>82</v>
      </c>
      <c r="E85" s="13">
        <v>44416</v>
      </c>
      <c r="F85" s="77" t="s">
        <v>83</v>
      </c>
      <c r="G85" s="13">
        <v>44419</v>
      </c>
      <c r="H85" s="78" t="s">
        <v>84</v>
      </c>
      <c r="I85" s="15">
        <v>68</v>
      </c>
      <c r="J85" s="15">
        <v>43</v>
      </c>
      <c r="K85" s="15">
        <v>87</v>
      </c>
      <c r="L85" s="15">
        <v>42</v>
      </c>
      <c r="M85" s="84">
        <v>63.597000000000001</v>
      </c>
      <c r="N85" s="73">
        <v>64</v>
      </c>
      <c r="O85" s="64">
        <v>3000</v>
      </c>
      <c r="P85" s="65">
        <f>Table22452368910111213141516171819202122242345678[[#This Row],[PEMBULATAN]]*O85</f>
        <v>192000</v>
      </c>
    </row>
    <row r="86" spans="1:16" ht="39" customHeight="1" x14ac:dyDescent="0.2">
      <c r="A86" s="93"/>
      <c r="B86" s="76"/>
      <c r="C86" s="90" t="s">
        <v>865</v>
      </c>
      <c r="D86" s="79" t="s">
        <v>82</v>
      </c>
      <c r="E86" s="13">
        <v>44416</v>
      </c>
      <c r="F86" s="77" t="s">
        <v>83</v>
      </c>
      <c r="G86" s="13">
        <v>44419</v>
      </c>
      <c r="H86" s="78" t="s">
        <v>84</v>
      </c>
      <c r="I86" s="15">
        <v>77</v>
      </c>
      <c r="J86" s="15">
        <v>68</v>
      </c>
      <c r="K86" s="15">
        <v>33</v>
      </c>
      <c r="L86" s="15">
        <v>43</v>
      </c>
      <c r="M86" s="84">
        <v>43.197000000000003</v>
      </c>
      <c r="N86" s="73">
        <v>43</v>
      </c>
      <c r="O86" s="64">
        <v>3000</v>
      </c>
      <c r="P86" s="65">
        <f>Table22452368910111213141516171819202122242345678[[#This Row],[PEMBULATAN]]*O86</f>
        <v>129000</v>
      </c>
    </row>
    <row r="87" spans="1:16" ht="39" customHeight="1" x14ac:dyDescent="0.2">
      <c r="A87" s="93"/>
      <c r="B87" s="76"/>
      <c r="C87" s="90" t="s">
        <v>866</v>
      </c>
      <c r="D87" s="79" t="s">
        <v>82</v>
      </c>
      <c r="E87" s="13">
        <v>44416</v>
      </c>
      <c r="F87" s="77" t="s">
        <v>83</v>
      </c>
      <c r="G87" s="13">
        <v>44419</v>
      </c>
      <c r="H87" s="78" t="s">
        <v>84</v>
      </c>
      <c r="I87" s="15">
        <v>50</v>
      </c>
      <c r="J87" s="15">
        <v>50</v>
      </c>
      <c r="K87" s="15">
        <v>38</v>
      </c>
      <c r="L87" s="15">
        <v>31</v>
      </c>
      <c r="M87" s="84">
        <v>23.75</v>
      </c>
      <c r="N87" s="73">
        <v>31</v>
      </c>
      <c r="O87" s="64">
        <v>3000</v>
      </c>
      <c r="P87" s="65">
        <f>Table22452368910111213141516171819202122242345678[[#This Row],[PEMBULATAN]]*O87</f>
        <v>93000</v>
      </c>
    </row>
    <row r="88" spans="1:16" ht="39" customHeight="1" x14ac:dyDescent="0.2">
      <c r="A88" s="93"/>
      <c r="B88" s="76"/>
      <c r="C88" s="90" t="s">
        <v>867</v>
      </c>
      <c r="D88" s="79" t="s">
        <v>82</v>
      </c>
      <c r="E88" s="13">
        <v>44416</v>
      </c>
      <c r="F88" s="77" t="s">
        <v>83</v>
      </c>
      <c r="G88" s="13">
        <v>44419</v>
      </c>
      <c r="H88" s="78" t="s">
        <v>84</v>
      </c>
      <c r="I88" s="15">
        <v>53</v>
      </c>
      <c r="J88" s="15">
        <v>49</v>
      </c>
      <c r="K88" s="15">
        <v>48</v>
      </c>
      <c r="L88" s="15">
        <v>29</v>
      </c>
      <c r="M88" s="84">
        <v>31.164000000000001</v>
      </c>
      <c r="N88" s="73">
        <v>31</v>
      </c>
      <c r="O88" s="64">
        <v>3000</v>
      </c>
      <c r="P88" s="65">
        <f>Table22452368910111213141516171819202122242345678[[#This Row],[PEMBULATAN]]*O88</f>
        <v>93000</v>
      </c>
    </row>
    <row r="89" spans="1:16" ht="39" customHeight="1" x14ac:dyDescent="0.2">
      <c r="A89" s="93"/>
      <c r="B89" s="76"/>
      <c r="C89" s="90" t="s">
        <v>868</v>
      </c>
      <c r="D89" s="79" t="s">
        <v>82</v>
      </c>
      <c r="E89" s="13">
        <v>44416</v>
      </c>
      <c r="F89" s="77" t="s">
        <v>83</v>
      </c>
      <c r="G89" s="13">
        <v>44419</v>
      </c>
      <c r="H89" s="78" t="s">
        <v>84</v>
      </c>
      <c r="I89" s="15">
        <v>117</v>
      </c>
      <c r="J89" s="15">
        <v>77</v>
      </c>
      <c r="K89" s="15">
        <v>2</v>
      </c>
      <c r="L89" s="15">
        <v>4</v>
      </c>
      <c r="M89" s="84">
        <v>4.5045000000000002</v>
      </c>
      <c r="N89" s="73">
        <v>5</v>
      </c>
      <c r="O89" s="64">
        <v>3000</v>
      </c>
      <c r="P89" s="65">
        <f>Table22452368910111213141516171819202122242345678[[#This Row],[PEMBULATAN]]*O89</f>
        <v>15000</v>
      </c>
    </row>
    <row r="90" spans="1:16" ht="39" customHeight="1" x14ac:dyDescent="0.2">
      <c r="A90" s="93"/>
      <c r="B90" s="76"/>
      <c r="C90" s="90" t="s">
        <v>869</v>
      </c>
      <c r="D90" s="79" t="s">
        <v>82</v>
      </c>
      <c r="E90" s="13">
        <v>44416</v>
      </c>
      <c r="F90" s="77" t="s">
        <v>83</v>
      </c>
      <c r="G90" s="13">
        <v>44419</v>
      </c>
      <c r="H90" s="78" t="s">
        <v>84</v>
      </c>
      <c r="I90" s="15">
        <v>70</v>
      </c>
      <c r="J90" s="15">
        <v>55</v>
      </c>
      <c r="K90" s="15">
        <v>32</v>
      </c>
      <c r="L90" s="15">
        <v>20</v>
      </c>
      <c r="M90" s="84">
        <v>30.8</v>
      </c>
      <c r="N90" s="73">
        <v>31</v>
      </c>
      <c r="O90" s="64">
        <v>3000</v>
      </c>
      <c r="P90" s="65">
        <f>Table22452368910111213141516171819202122242345678[[#This Row],[PEMBULATAN]]*O90</f>
        <v>93000</v>
      </c>
    </row>
    <row r="91" spans="1:16" ht="39" customHeight="1" x14ac:dyDescent="0.2">
      <c r="A91" s="93"/>
      <c r="B91" s="76"/>
      <c r="C91" s="90" t="s">
        <v>870</v>
      </c>
      <c r="D91" s="79" t="s">
        <v>82</v>
      </c>
      <c r="E91" s="13">
        <v>44416</v>
      </c>
      <c r="F91" s="77" t="s">
        <v>83</v>
      </c>
      <c r="G91" s="13">
        <v>44419</v>
      </c>
      <c r="H91" s="78" t="s">
        <v>84</v>
      </c>
      <c r="I91" s="15">
        <v>105</v>
      </c>
      <c r="J91" s="15">
        <v>68</v>
      </c>
      <c r="K91" s="15">
        <v>44</v>
      </c>
      <c r="L91" s="15">
        <v>21</v>
      </c>
      <c r="M91" s="84">
        <v>78.540000000000006</v>
      </c>
      <c r="N91" s="73">
        <v>79</v>
      </c>
      <c r="O91" s="64">
        <v>3000</v>
      </c>
      <c r="P91" s="65">
        <f>Table22452368910111213141516171819202122242345678[[#This Row],[PEMBULATAN]]*O91</f>
        <v>237000</v>
      </c>
    </row>
    <row r="92" spans="1:16" ht="39" customHeight="1" x14ac:dyDescent="0.2">
      <c r="A92" s="93"/>
      <c r="B92" s="76"/>
      <c r="C92" s="90" t="s">
        <v>871</v>
      </c>
      <c r="D92" s="79" t="s">
        <v>82</v>
      </c>
      <c r="E92" s="13">
        <v>44416</v>
      </c>
      <c r="F92" s="77" t="s">
        <v>83</v>
      </c>
      <c r="G92" s="13">
        <v>44419</v>
      </c>
      <c r="H92" s="78" t="s">
        <v>84</v>
      </c>
      <c r="I92" s="15">
        <v>107</v>
      </c>
      <c r="J92" s="15">
        <v>60</v>
      </c>
      <c r="K92" s="15">
        <v>30</v>
      </c>
      <c r="L92" s="15">
        <v>23</v>
      </c>
      <c r="M92" s="84">
        <v>48.15</v>
      </c>
      <c r="N92" s="73">
        <v>48</v>
      </c>
      <c r="O92" s="64">
        <v>3000</v>
      </c>
      <c r="P92" s="65">
        <f>Table22452368910111213141516171819202122242345678[[#This Row],[PEMBULATAN]]*O92</f>
        <v>144000</v>
      </c>
    </row>
    <row r="93" spans="1:16" ht="39" customHeight="1" x14ac:dyDescent="0.2">
      <c r="A93" s="93"/>
      <c r="B93" s="76"/>
      <c r="C93" s="90" t="s">
        <v>872</v>
      </c>
      <c r="D93" s="79" t="s">
        <v>82</v>
      </c>
      <c r="E93" s="13">
        <v>44416</v>
      </c>
      <c r="F93" s="77" t="s">
        <v>83</v>
      </c>
      <c r="G93" s="13">
        <v>44419</v>
      </c>
      <c r="H93" s="78" t="s">
        <v>84</v>
      </c>
      <c r="I93" s="15">
        <v>92</v>
      </c>
      <c r="J93" s="15">
        <v>50</v>
      </c>
      <c r="K93" s="15">
        <v>32</v>
      </c>
      <c r="L93" s="15">
        <v>24</v>
      </c>
      <c r="M93" s="84">
        <v>36.799999999999997</v>
      </c>
      <c r="N93" s="73">
        <v>37</v>
      </c>
      <c r="O93" s="64">
        <v>3000</v>
      </c>
      <c r="P93" s="65">
        <f>Table22452368910111213141516171819202122242345678[[#This Row],[PEMBULATAN]]*O93</f>
        <v>111000</v>
      </c>
    </row>
    <row r="94" spans="1:16" ht="39" customHeight="1" x14ac:dyDescent="0.2">
      <c r="A94" s="93"/>
      <c r="B94" s="76"/>
      <c r="C94" s="90" t="s">
        <v>873</v>
      </c>
      <c r="D94" s="79" t="s">
        <v>82</v>
      </c>
      <c r="E94" s="13">
        <v>44416</v>
      </c>
      <c r="F94" s="77" t="s">
        <v>83</v>
      </c>
      <c r="G94" s="13">
        <v>44419</v>
      </c>
      <c r="H94" s="78" t="s">
        <v>84</v>
      </c>
      <c r="I94" s="15">
        <v>97</v>
      </c>
      <c r="J94" s="15">
        <v>65</v>
      </c>
      <c r="K94" s="15">
        <v>32</v>
      </c>
      <c r="L94" s="15">
        <v>22</v>
      </c>
      <c r="M94" s="84">
        <v>50.44</v>
      </c>
      <c r="N94" s="73">
        <v>51</v>
      </c>
      <c r="O94" s="64">
        <v>3000</v>
      </c>
      <c r="P94" s="65">
        <f>Table22452368910111213141516171819202122242345678[[#This Row],[PEMBULATAN]]*O94</f>
        <v>153000</v>
      </c>
    </row>
    <row r="95" spans="1:16" ht="39" customHeight="1" x14ac:dyDescent="0.2">
      <c r="A95" s="93"/>
      <c r="B95" s="76"/>
      <c r="C95" s="90" t="s">
        <v>874</v>
      </c>
      <c r="D95" s="79" t="s">
        <v>82</v>
      </c>
      <c r="E95" s="13">
        <v>44416</v>
      </c>
      <c r="F95" s="77" t="s">
        <v>83</v>
      </c>
      <c r="G95" s="13">
        <v>44419</v>
      </c>
      <c r="H95" s="78" t="s">
        <v>84</v>
      </c>
      <c r="I95" s="15">
        <v>100</v>
      </c>
      <c r="J95" s="15">
        <v>64</v>
      </c>
      <c r="K95" s="15">
        <v>31</v>
      </c>
      <c r="L95" s="15">
        <v>15</v>
      </c>
      <c r="M95" s="84">
        <v>49.6</v>
      </c>
      <c r="N95" s="73">
        <v>50</v>
      </c>
      <c r="O95" s="64">
        <v>3000</v>
      </c>
      <c r="P95" s="65">
        <f>Table22452368910111213141516171819202122242345678[[#This Row],[PEMBULATAN]]*O95</f>
        <v>150000</v>
      </c>
    </row>
    <row r="96" spans="1:16" ht="39" customHeight="1" x14ac:dyDescent="0.2">
      <c r="A96" s="93"/>
      <c r="B96" s="76"/>
      <c r="C96" s="90" t="s">
        <v>875</v>
      </c>
      <c r="D96" s="79" t="s">
        <v>82</v>
      </c>
      <c r="E96" s="13">
        <v>44416</v>
      </c>
      <c r="F96" s="77" t="s">
        <v>83</v>
      </c>
      <c r="G96" s="13">
        <v>44419</v>
      </c>
      <c r="H96" s="78" t="s">
        <v>84</v>
      </c>
      <c r="I96" s="15">
        <v>96</v>
      </c>
      <c r="J96" s="15">
        <v>67</v>
      </c>
      <c r="K96" s="15">
        <v>22</v>
      </c>
      <c r="L96" s="15">
        <v>18</v>
      </c>
      <c r="M96" s="84">
        <v>35.375999999999998</v>
      </c>
      <c r="N96" s="73">
        <v>36</v>
      </c>
      <c r="O96" s="64">
        <v>3000</v>
      </c>
      <c r="P96" s="65">
        <f>Table22452368910111213141516171819202122242345678[[#This Row],[PEMBULATAN]]*O96</f>
        <v>108000</v>
      </c>
    </row>
    <row r="97" spans="1:16" ht="39" customHeight="1" x14ac:dyDescent="0.2">
      <c r="A97" s="93"/>
      <c r="B97" s="76"/>
      <c r="C97" s="90" t="s">
        <v>876</v>
      </c>
      <c r="D97" s="79" t="s">
        <v>82</v>
      </c>
      <c r="E97" s="13">
        <v>44416</v>
      </c>
      <c r="F97" s="77" t="s">
        <v>83</v>
      </c>
      <c r="G97" s="13">
        <v>44419</v>
      </c>
      <c r="H97" s="78" t="s">
        <v>84</v>
      </c>
      <c r="I97" s="15">
        <v>100</v>
      </c>
      <c r="J97" s="15">
        <v>56</v>
      </c>
      <c r="K97" s="15">
        <v>39</v>
      </c>
      <c r="L97" s="15">
        <v>23</v>
      </c>
      <c r="M97" s="84">
        <v>54.6</v>
      </c>
      <c r="N97" s="73">
        <v>55</v>
      </c>
      <c r="O97" s="64">
        <v>3000</v>
      </c>
      <c r="P97" s="65">
        <f>Table22452368910111213141516171819202122242345678[[#This Row],[PEMBULATAN]]*O97</f>
        <v>165000</v>
      </c>
    </row>
    <row r="98" spans="1:16" ht="39" customHeight="1" x14ac:dyDescent="0.2">
      <c r="A98" s="93"/>
      <c r="B98" s="76"/>
      <c r="C98" s="90" t="s">
        <v>877</v>
      </c>
      <c r="D98" s="79" t="s">
        <v>82</v>
      </c>
      <c r="E98" s="13">
        <v>44416</v>
      </c>
      <c r="F98" s="77" t="s">
        <v>83</v>
      </c>
      <c r="G98" s="13">
        <v>44419</v>
      </c>
      <c r="H98" s="78" t="s">
        <v>84</v>
      </c>
      <c r="I98" s="15">
        <v>100</v>
      </c>
      <c r="J98" s="15">
        <v>66</v>
      </c>
      <c r="K98" s="15">
        <v>30</v>
      </c>
      <c r="L98" s="15">
        <v>21</v>
      </c>
      <c r="M98" s="84">
        <v>49.5</v>
      </c>
      <c r="N98" s="73">
        <v>50</v>
      </c>
      <c r="O98" s="64">
        <v>3000</v>
      </c>
      <c r="P98" s="65">
        <f>Table22452368910111213141516171819202122242345678[[#This Row],[PEMBULATAN]]*O98</f>
        <v>150000</v>
      </c>
    </row>
    <row r="99" spans="1:16" ht="39" customHeight="1" x14ac:dyDescent="0.2">
      <c r="A99" s="93"/>
      <c r="B99" s="76"/>
      <c r="C99" s="90" t="s">
        <v>878</v>
      </c>
      <c r="D99" s="79" t="s">
        <v>82</v>
      </c>
      <c r="E99" s="13">
        <v>44416</v>
      </c>
      <c r="F99" s="77" t="s">
        <v>83</v>
      </c>
      <c r="G99" s="13">
        <v>44419</v>
      </c>
      <c r="H99" s="78" t="s">
        <v>84</v>
      </c>
      <c r="I99" s="15">
        <v>104</v>
      </c>
      <c r="J99" s="15">
        <v>70</v>
      </c>
      <c r="K99" s="15">
        <v>32</v>
      </c>
      <c r="L99" s="15">
        <v>29</v>
      </c>
      <c r="M99" s="84">
        <v>58.24</v>
      </c>
      <c r="N99" s="73">
        <v>58</v>
      </c>
      <c r="O99" s="64">
        <v>3000</v>
      </c>
      <c r="P99" s="65">
        <f>Table22452368910111213141516171819202122242345678[[#This Row],[PEMBULATAN]]*O99</f>
        <v>174000</v>
      </c>
    </row>
    <row r="100" spans="1:16" ht="39" customHeight="1" x14ac:dyDescent="0.2">
      <c r="A100" s="93"/>
      <c r="B100" s="76"/>
      <c r="C100" s="90" t="s">
        <v>879</v>
      </c>
      <c r="D100" s="79" t="s">
        <v>82</v>
      </c>
      <c r="E100" s="13">
        <v>44416</v>
      </c>
      <c r="F100" s="77" t="s">
        <v>83</v>
      </c>
      <c r="G100" s="13">
        <v>44419</v>
      </c>
      <c r="H100" s="78" t="s">
        <v>84</v>
      </c>
      <c r="I100" s="15">
        <v>97</v>
      </c>
      <c r="J100" s="15">
        <v>62</v>
      </c>
      <c r="K100" s="15">
        <v>44</v>
      </c>
      <c r="L100" s="15">
        <v>23</v>
      </c>
      <c r="M100" s="84">
        <v>66.153999999999996</v>
      </c>
      <c r="N100" s="73">
        <v>66</v>
      </c>
      <c r="O100" s="64">
        <v>3000</v>
      </c>
      <c r="P100" s="65">
        <f>Table22452368910111213141516171819202122242345678[[#This Row],[PEMBULATAN]]*O100</f>
        <v>198000</v>
      </c>
    </row>
    <row r="101" spans="1:16" ht="39" customHeight="1" x14ac:dyDescent="0.2">
      <c r="A101" s="93"/>
      <c r="B101" s="76"/>
      <c r="C101" s="90" t="s">
        <v>880</v>
      </c>
      <c r="D101" s="79" t="s">
        <v>82</v>
      </c>
      <c r="E101" s="13">
        <v>44416</v>
      </c>
      <c r="F101" s="77" t="s">
        <v>83</v>
      </c>
      <c r="G101" s="13">
        <v>44419</v>
      </c>
      <c r="H101" s="78" t="s">
        <v>84</v>
      </c>
      <c r="I101" s="15">
        <v>75</v>
      </c>
      <c r="J101" s="15">
        <v>60</v>
      </c>
      <c r="K101" s="15">
        <v>38</v>
      </c>
      <c r="L101" s="15">
        <v>10</v>
      </c>
      <c r="M101" s="84">
        <v>42.75</v>
      </c>
      <c r="N101" s="73">
        <v>43</v>
      </c>
      <c r="O101" s="64">
        <v>3000</v>
      </c>
      <c r="P101" s="65">
        <f>Table22452368910111213141516171819202122242345678[[#This Row],[PEMBULATAN]]*O101</f>
        <v>129000</v>
      </c>
    </row>
    <row r="102" spans="1:16" ht="39" customHeight="1" x14ac:dyDescent="0.2">
      <c r="A102" s="93"/>
      <c r="B102" s="76"/>
      <c r="C102" s="90" t="s">
        <v>881</v>
      </c>
      <c r="D102" s="79" t="s">
        <v>82</v>
      </c>
      <c r="E102" s="13">
        <v>44416</v>
      </c>
      <c r="F102" s="77" t="s">
        <v>83</v>
      </c>
      <c r="G102" s="13">
        <v>44419</v>
      </c>
      <c r="H102" s="78" t="s">
        <v>84</v>
      </c>
      <c r="I102" s="15">
        <v>70</v>
      </c>
      <c r="J102" s="15">
        <v>50</v>
      </c>
      <c r="K102" s="15">
        <v>30</v>
      </c>
      <c r="L102" s="15">
        <v>9</v>
      </c>
      <c r="M102" s="84">
        <v>26.25</v>
      </c>
      <c r="N102" s="73">
        <v>26</v>
      </c>
      <c r="O102" s="64">
        <v>3000</v>
      </c>
      <c r="P102" s="65">
        <f>Table22452368910111213141516171819202122242345678[[#This Row],[PEMBULATAN]]*O102</f>
        <v>78000</v>
      </c>
    </row>
    <row r="103" spans="1:16" ht="39" customHeight="1" x14ac:dyDescent="0.2">
      <c r="A103" s="93"/>
      <c r="B103" s="76"/>
      <c r="C103" s="90" t="s">
        <v>882</v>
      </c>
      <c r="D103" s="79" t="s">
        <v>82</v>
      </c>
      <c r="E103" s="13">
        <v>44416</v>
      </c>
      <c r="F103" s="77" t="s">
        <v>83</v>
      </c>
      <c r="G103" s="13">
        <v>44419</v>
      </c>
      <c r="H103" s="78" t="s">
        <v>84</v>
      </c>
      <c r="I103" s="15">
        <v>56</v>
      </c>
      <c r="J103" s="15">
        <v>42</v>
      </c>
      <c r="K103" s="15">
        <v>20</v>
      </c>
      <c r="L103" s="15">
        <v>4</v>
      </c>
      <c r="M103" s="84">
        <v>11.76</v>
      </c>
      <c r="N103" s="73">
        <v>12</v>
      </c>
      <c r="O103" s="64">
        <v>3000</v>
      </c>
      <c r="P103" s="65">
        <f>Table22452368910111213141516171819202122242345678[[#This Row],[PEMBULATAN]]*O103</f>
        <v>36000</v>
      </c>
    </row>
    <row r="104" spans="1:16" ht="39" customHeight="1" x14ac:dyDescent="0.2">
      <c r="A104" s="93"/>
      <c r="B104" s="76"/>
      <c r="C104" s="90" t="s">
        <v>883</v>
      </c>
      <c r="D104" s="79" t="s">
        <v>82</v>
      </c>
      <c r="E104" s="13">
        <v>44416</v>
      </c>
      <c r="F104" s="77" t="s">
        <v>83</v>
      </c>
      <c r="G104" s="13">
        <v>44419</v>
      </c>
      <c r="H104" s="78" t="s">
        <v>84</v>
      </c>
      <c r="I104" s="15">
        <v>105</v>
      </c>
      <c r="J104" s="15">
        <v>66</v>
      </c>
      <c r="K104" s="15">
        <v>28</v>
      </c>
      <c r="L104" s="15">
        <v>21</v>
      </c>
      <c r="M104" s="84">
        <v>48.51</v>
      </c>
      <c r="N104" s="73">
        <v>49</v>
      </c>
      <c r="O104" s="64">
        <v>3000</v>
      </c>
      <c r="P104" s="65">
        <f>Table22452368910111213141516171819202122242345678[[#This Row],[PEMBULATAN]]*O104</f>
        <v>147000</v>
      </c>
    </row>
    <row r="105" spans="1:16" ht="39" customHeight="1" x14ac:dyDescent="0.2">
      <c r="A105" s="93"/>
      <c r="B105" s="76"/>
      <c r="C105" s="90" t="s">
        <v>884</v>
      </c>
      <c r="D105" s="79" t="s">
        <v>82</v>
      </c>
      <c r="E105" s="13">
        <v>44416</v>
      </c>
      <c r="F105" s="77" t="s">
        <v>83</v>
      </c>
      <c r="G105" s="13">
        <v>44419</v>
      </c>
      <c r="H105" s="78" t="s">
        <v>84</v>
      </c>
      <c r="I105" s="15">
        <v>76</v>
      </c>
      <c r="J105" s="15">
        <v>66</v>
      </c>
      <c r="K105" s="15">
        <v>30</v>
      </c>
      <c r="L105" s="15">
        <v>11</v>
      </c>
      <c r="M105" s="84">
        <v>37.619999999999997</v>
      </c>
      <c r="N105" s="73">
        <v>38</v>
      </c>
      <c r="O105" s="64">
        <v>3000</v>
      </c>
      <c r="P105" s="65">
        <f>Table22452368910111213141516171819202122242345678[[#This Row],[PEMBULATAN]]*O105</f>
        <v>114000</v>
      </c>
    </row>
    <row r="106" spans="1:16" ht="39" customHeight="1" x14ac:dyDescent="0.2">
      <c r="A106" s="93"/>
      <c r="B106" s="76"/>
      <c r="C106" s="90" t="s">
        <v>885</v>
      </c>
      <c r="D106" s="79" t="s">
        <v>82</v>
      </c>
      <c r="E106" s="13">
        <v>44416</v>
      </c>
      <c r="F106" s="77" t="s">
        <v>83</v>
      </c>
      <c r="G106" s="13">
        <v>44419</v>
      </c>
      <c r="H106" s="78" t="s">
        <v>84</v>
      </c>
      <c r="I106" s="15">
        <v>90</v>
      </c>
      <c r="J106" s="15">
        <v>67</v>
      </c>
      <c r="K106" s="15">
        <v>39</v>
      </c>
      <c r="L106" s="15">
        <v>8</v>
      </c>
      <c r="M106" s="84">
        <v>58.792499999999997</v>
      </c>
      <c r="N106" s="73">
        <v>59</v>
      </c>
      <c r="O106" s="64">
        <v>3000</v>
      </c>
      <c r="P106" s="65">
        <f>Table22452368910111213141516171819202122242345678[[#This Row],[PEMBULATAN]]*O106</f>
        <v>177000</v>
      </c>
    </row>
    <row r="107" spans="1:16" ht="39" customHeight="1" x14ac:dyDescent="0.2">
      <c r="A107" s="93"/>
      <c r="B107" s="76"/>
      <c r="C107" s="90" t="s">
        <v>886</v>
      </c>
      <c r="D107" s="79" t="s">
        <v>82</v>
      </c>
      <c r="E107" s="13">
        <v>44416</v>
      </c>
      <c r="F107" s="77" t="s">
        <v>83</v>
      </c>
      <c r="G107" s="13">
        <v>44419</v>
      </c>
      <c r="H107" s="78" t="s">
        <v>84</v>
      </c>
      <c r="I107" s="15">
        <v>70</v>
      </c>
      <c r="J107" s="15">
        <v>66</v>
      </c>
      <c r="K107" s="15">
        <v>28</v>
      </c>
      <c r="L107" s="15">
        <v>12</v>
      </c>
      <c r="M107" s="84">
        <v>32.340000000000003</v>
      </c>
      <c r="N107" s="73">
        <v>33</v>
      </c>
      <c r="O107" s="64">
        <v>3000</v>
      </c>
      <c r="P107" s="65">
        <f>Table22452368910111213141516171819202122242345678[[#This Row],[PEMBULATAN]]*O107</f>
        <v>99000</v>
      </c>
    </row>
    <row r="108" spans="1:16" ht="39" customHeight="1" x14ac:dyDescent="0.2">
      <c r="A108" s="93"/>
      <c r="B108" s="76"/>
      <c r="C108" s="90" t="s">
        <v>887</v>
      </c>
      <c r="D108" s="79" t="s">
        <v>82</v>
      </c>
      <c r="E108" s="13">
        <v>44416</v>
      </c>
      <c r="F108" s="77" t="s">
        <v>83</v>
      </c>
      <c r="G108" s="13">
        <v>44419</v>
      </c>
      <c r="H108" s="78" t="s">
        <v>84</v>
      </c>
      <c r="I108" s="15">
        <v>100</v>
      </c>
      <c r="J108" s="15">
        <v>65</v>
      </c>
      <c r="K108" s="15">
        <v>28</v>
      </c>
      <c r="L108" s="15">
        <v>18</v>
      </c>
      <c r="M108" s="84">
        <v>45.5</v>
      </c>
      <c r="N108" s="73">
        <v>46</v>
      </c>
      <c r="O108" s="64">
        <v>3000</v>
      </c>
      <c r="P108" s="65">
        <f>Table22452368910111213141516171819202122242345678[[#This Row],[PEMBULATAN]]*O108</f>
        <v>138000</v>
      </c>
    </row>
    <row r="109" spans="1:16" ht="39" customHeight="1" x14ac:dyDescent="0.2">
      <c r="A109" s="93"/>
      <c r="B109" s="76"/>
      <c r="C109" s="90" t="s">
        <v>888</v>
      </c>
      <c r="D109" s="79" t="s">
        <v>82</v>
      </c>
      <c r="E109" s="13">
        <v>44416</v>
      </c>
      <c r="F109" s="77" t="s">
        <v>83</v>
      </c>
      <c r="G109" s="13">
        <v>44419</v>
      </c>
      <c r="H109" s="78" t="s">
        <v>84</v>
      </c>
      <c r="I109" s="15">
        <v>77</v>
      </c>
      <c r="J109" s="15">
        <v>65</v>
      </c>
      <c r="K109" s="15">
        <v>22</v>
      </c>
      <c r="L109" s="15">
        <v>5</v>
      </c>
      <c r="M109" s="84">
        <v>27.5275</v>
      </c>
      <c r="N109" s="73">
        <v>28</v>
      </c>
      <c r="O109" s="64">
        <v>3000</v>
      </c>
      <c r="P109" s="65">
        <f>Table22452368910111213141516171819202122242345678[[#This Row],[PEMBULATAN]]*O109</f>
        <v>84000</v>
      </c>
    </row>
    <row r="110" spans="1:16" ht="39" customHeight="1" x14ac:dyDescent="0.2">
      <c r="A110" s="93"/>
      <c r="B110" s="76"/>
      <c r="C110" s="90" t="s">
        <v>889</v>
      </c>
      <c r="D110" s="79" t="s">
        <v>82</v>
      </c>
      <c r="E110" s="13">
        <v>44416</v>
      </c>
      <c r="F110" s="77" t="s">
        <v>83</v>
      </c>
      <c r="G110" s="13">
        <v>44419</v>
      </c>
      <c r="H110" s="78" t="s">
        <v>84</v>
      </c>
      <c r="I110" s="15">
        <v>95</v>
      </c>
      <c r="J110" s="15">
        <v>58</v>
      </c>
      <c r="K110" s="15">
        <v>39</v>
      </c>
      <c r="L110" s="15">
        <v>20</v>
      </c>
      <c r="M110" s="84">
        <v>53.722499999999997</v>
      </c>
      <c r="N110" s="73">
        <v>54</v>
      </c>
      <c r="O110" s="64">
        <v>3000</v>
      </c>
      <c r="P110" s="65">
        <f>Table22452368910111213141516171819202122242345678[[#This Row],[PEMBULATAN]]*O110</f>
        <v>162000</v>
      </c>
    </row>
    <row r="111" spans="1:16" ht="39" customHeight="1" x14ac:dyDescent="0.2">
      <c r="A111" s="93"/>
      <c r="B111" s="76"/>
      <c r="C111" s="90" t="s">
        <v>890</v>
      </c>
      <c r="D111" s="79" t="s">
        <v>82</v>
      </c>
      <c r="E111" s="13">
        <v>44416</v>
      </c>
      <c r="F111" s="77" t="s">
        <v>83</v>
      </c>
      <c r="G111" s="13">
        <v>44419</v>
      </c>
      <c r="H111" s="78" t="s">
        <v>84</v>
      </c>
      <c r="I111" s="15">
        <v>97</v>
      </c>
      <c r="J111" s="15">
        <v>61</v>
      </c>
      <c r="K111" s="15">
        <v>40</v>
      </c>
      <c r="L111" s="15">
        <v>17</v>
      </c>
      <c r="M111" s="84">
        <v>59.17</v>
      </c>
      <c r="N111" s="73">
        <v>59</v>
      </c>
      <c r="O111" s="64">
        <v>3000</v>
      </c>
      <c r="P111" s="65">
        <f>Table22452368910111213141516171819202122242345678[[#This Row],[PEMBULATAN]]*O111</f>
        <v>177000</v>
      </c>
    </row>
    <row r="112" spans="1:16" ht="39" customHeight="1" x14ac:dyDescent="0.2">
      <c r="A112" s="93"/>
      <c r="B112" s="76"/>
      <c r="C112" s="90" t="s">
        <v>891</v>
      </c>
      <c r="D112" s="79" t="s">
        <v>82</v>
      </c>
      <c r="E112" s="13">
        <v>44416</v>
      </c>
      <c r="F112" s="77" t="s">
        <v>83</v>
      </c>
      <c r="G112" s="13">
        <v>44419</v>
      </c>
      <c r="H112" s="78" t="s">
        <v>84</v>
      </c>
      <c r="I112" s="15">
        <v>100</v>
      </c>
      <c r="J112" s="15">
        <v>60</v>
      </c>
      <c r="K112" s="15">
        <v>34</v>
      </c>
      <c r="L112" s="15">
        <v>26</v>
      </c>
      <c r="M112" s="84">
        <v>51</v>
      </c>
      <c r="N112" s="73">
        <v>51</v>
      </c>
      <c r="O112" s="64">
        <v>3000</v>
      </c>
      <c r="P112" s="65">
        <f>Table22452368910111213141516171819202122242345678[[#This Row],[PEMBULATAN]]*O112</f>
        <v>153000</v>
      </c>
    </row>
    <row r="113" spans="1:16" ht="39" customHeight="1" x14ac:dyDescent="0.2">
      <c r="A113" s="93"/>
      <c r="B113" s="76"/>
      <c r="C113" s="90" t="s">
        <v>892</v>
      </c>
      <c r="D113" s="79" t="s">
        <v>82</v>
      </c>
      <c r="E113" s="13">
        <v>44416</v>
      </c>
      <c r="F113" s="77" t="s">
        <v>83</v>
      </c>
      <c r="G113" s="13">
        <v>44419</v>
      </c>
      <c r="H113" s="78" t="s">
        <v>84</v>
      </c>
      <c r="I113" s="15">
        <v>100</v>
      </c>
      <c r="J113" s="15">
        <v>64</v>
      </c>
      <c r="K113" s="15">
        <v>27</v>
      </c>
      <c r="L113" s="15">
        <v>25</v>
      </c>
      <c r="M113" s="84">
        <v>43.2</v>
      </c>
      <c r="N113" s="73">
        <v>43</v>
      </c>
      <c r="O113" s="64">
        <v>3000</v>
      </c>
      <c r="P113" s="65">
        <f>Table22452368910111213141516171819202122242345678[[#This Row],[PEMBULATAN]]*O113</f>
        <v>129000</v>
      </c>
    </row>
    <row r="114" spans="1:16" ht="39" customHeight="1" x14ac:dyDescent="0.2">
      <c r="A114" s="93"/>
      <c r="B114" s="76"/>
      <c r="C114" s="90" t="s">
        <v>893</v>
      </c>
      <c r="D114" s="79" t="s">
        <v>82</v>
      </c>
      <c r="E114" s="13">
        <v>44416</v>
      </c>
      <c r="F114" s="77" t="s">
        <v>83</v>
      </c>
      <c r="G114" s="13">
        <v>44419</v>
      </c>
      <c r="H114" s="78" t="s">
        <v>84</v>
      </c>
      <c r="I114" s="15">
        <v>58</v>
      </c>
      <c r="J114" s="15">
        <v>48</v>
      </c>
      <c r="K114" s="15">
        <v>26</v>
      </c>
      <c r="L114" s="15">
        <v>11</v>
      </c>
      <c r="M114" s="84">
        <v>18.096</v>
      </c>
      <c r="N114" s="73">
        <v>18</v>
      </c>
      <c r="O114" s="64">
        <v>3000</v>
      </c>
      <c r="P114" s="65">
        <f>Table22452368910111213141516171819202122242345678[[#This Row],[PEMBULATAN]]*O114</f>
        <v>54000</v>
      </c>
    </row>
    <row r="115" spans="1:16" ht="39" customHeight="1" x14ac:dyDescent="0.2">
      <c r="A115" s="93"/>
      <c r="B115" s="76"/>
      <c r="C115" s="90" t="s">
        <v>894</v>
      </c>
      <c r="D115" s="79" t="s">
        <v>82</v>
      </c>
      <c r="E115" s="13">
        <v>44416</v>
      </c>
      <c r="F115" s="77" t="s">
        <v>83</v>
      </c>
      <c r="G115" s="13">
        <v>44419</v>
      </c>
      <c r="H115" s="78" t="s">
        <v>84</v>
      </c>
      <c r="I115" s="15">
        <v>92</v>
      </c>
      <c r="J115" s="15">
        <v>53</v>
      </c>
      <c r="K115" s="15">
        <v>35</v>
      </c>
      <c r="L115" s="15">
        <v>14</v>
      </c>
      <c r="M115" s="84">
        <v>42.664999999999999</v>
      </c>
      <c r="N115" s="73">
        <v>43</v>
      </c>
      <c r="O115" s="64">
        <v>3000</v>
      </c>
      <c r="P115" s="65">
        <f>Table22452368910111213141516171819202122242345678[[#This Row],[PEMBULATAN]]*O115</f>
        <v>129000</v>
      </c>
    </row>
    <row r="116" spans="1:16" ht="39" customHeight="1" x14ac:dyDescent="0.2">
      <c r="A116" s="93"/>
      <c r="B116" s="76"/>
      <c r="C116" s="90" t="s">
        <v>895</v>
      </c>
      <c r="D116" s="79" t="s">
        <v>82</v>
      </c>
      <c r="E116" s="13">
        <v>44416</v>
      </c>
      <c r="F116" s="77" t="s">
        <v>83</v>
      </c>
      <c r="G116" s="13">
        <v>44419</v>
      </c>
      <c r="H116" s="78" t="s">
        <v>84</v>
      </c>
      <c r="I116" s="15">
        <v>85</v>
      </c>
      <c r="J116" s="15">
        <v>60</v>
      </c>
      <c r="K116" s="15">
        <v>37</v>
      </c>
      <c r="L116" s="15">
        <v>8</v>
      </c>
      <c r="M116" s="84">
        <v>47.174999999999997</v>
      </c>
      <c r="N116" s="73">
        <v>47</v>
      </c>
      <c r="O116" s="64">
        <v>3000</v>
      </c>
      <c r="P116" s="65">
        <f>Table22452368910111213141516171819202122242345678[[#This Row],[PEMBULATAN]]*O116</f>
        <v>141000</v>
      </c>
    </row>
    <row r="117" spans="1:16" ht="39" customHeight="1" x14ac:dyDescent="0.2">
      <c r="A117" s="93"/>
      <c r="B117" s="76"/>
      <c r="C117" s="90" t="s">
        <v>896</v>
      </c>
      <c r="D117" s="79" t="s">
        <v>82</v>
      </c>
      <c r="E117" s="13">
        <v>44416</v>
      </c>
      <c r="F117" s="77" t="s">
        <v>83</v>
      </c>
      <c r="G117" s="13">
        <v>44419</v>
      </c>
      <c r="H117" s="78" t="s">
        <v>84</v>
      </c>
      <c r="I117" s="15">
        <v>70</v>
      </c>
      <c r="J117" s="15">
        <v>58</v>
      </c>
      <c r="K117" s="15">
        <v>38</v>
      </c>
      <c r="L117" s="15">
        <v>8</v>
      </c>
      <c r="M117" s="84">
        <v>38.57</v>
      </c>
      <c r="N117" s="73">
        <v>39</v>
      </c>
      <c r="O117" s="64">
        <v>3000</v>
      </c>
      <c r="P117" s="65">
        <f>Table22452368910111213141516171819202122242345678[[#This Row],[PEMBULATAN]]*O117</f>
        <v>117000</v>
      </c>
    </row>
    <row r="118" spans="1:16" ht="39" customHeight="1" x14ac:dyDescent="0.2">
      <c r="A118" s="93"/>
      <c r="B118" s="76"/>
      <c r="C118" s="90" t="s">
        <v>897</v>
      </c>
      <c r="D118" s="79" t="s">
        <v>82</v>
      </c>
      <c r="E118" s="13">
        <v>44416</v>
      </c>
      <c r="F118" s="77" t="s">
        <v>83</v>
      </c>
      <c r="G118" s="13">
        <v>44419</v>
      </c>
      <c r="H118" s="78" t="s">
        <v>84</v>
      </c>
      <c r="I118" s="15">
        <v>90</v>
      </c>
      <c r="J118" s="15">
        <v>60</v>
      </c>
      <c r="K118" s="15">
        <v>44</v>
      </c>
      <c r="L118" s="15">
        <v>21</v>
      </c>
      <c r="M118" s="84">
        <v>59.4</v>
      </c>
      <c r="N118" s="73">
        <v>60</v>
      </c>
      <c r="O118" s="64">
        <v>3000</v>
      </c>
      <c r="P118" s="65">
        <f>Table22452368910111213141516171819202122242345678[[#This Row],[PEMBULATAN]]*O118</f>
        <v>180000</v>
      </c>
    </row>
    <row r="119" spans="1:16" ht="39" customHeight="1" x14ac:dyDescent="0.2">
      <c r="A119" s="93"/>
      <c r="B119" s="76"/>
      <c r="C119" s="90" t="s">
        <v>898</v>
      </c>
      <c r="D119" s="79" t="s">
        <v>82</v>
      </c>
      <c r="E119" s="13">
        <v>44416</v>
      </c>
      <c r="F119" s="77" t="s">
        <v>83</v>
      </c>
      <c r="G119" s="13">
        <v>44419</v>
      </c>
      <c r="H119" s="78" t="s">
        <v>84</v>
      </c>
      <c r="I119" s="15">
        <v>50</v>
      </c>
      <c r="J119" s="15">
        <v>56</v>
      </c>
      <c r="K119" s="15">
        <v>17</v>
      </c>
      <c r="L119" s="15">
        <v>4</v>
      </c>
      <c r="M119" s="84">
        <v>11.9</v>
      </c>
      <c r="N119" s="73">
        <v>12</v>
      </c>
      <c r="O119" s="64">
        <v>3000</v>
      </c>
      <c r="P119" s="65">
        <f>Table22452368910111213141516171819202122242345678[[#This Row],[PEMBULATAN]]*O119</f>
        <v>36000</v>
      </c>
    </row>
    <row r="120" spans="1:16" ht="39" customHeight="1" x14ac:dyDescent="0.2">
      <c r="A120" s="93"/>
      <c r="B120" s="76"/>
      <c r="C120" s="90" t="s">
        <v>899</v>
      </c>
      <c r="D120" s="79" t="s">
        <v>82</v>
      </c>
      <c r="E120" s="13">
        <v>44416</v>
      </c>
      <c r="F120" s="77" t="s">
        <v>83</v>
      </c>
      <c r="G120" s="13">
        <v>44419</v>
      </c>
      <c r="H120" s="78" t="s">
        <v>84</v>
      </c>
      <c r="I120" s="15">
        <v>61</v>
      </c>
      <c r="J120" s="15">
        <v>55</v>
      </c>
      <c r="K120" s="15">
        <v>30</v>
      </c>
      <c r="L120" s="15">
        <v>6</v>
      </c>
      <c r="M120" s="84">
        <v>25.162500000000001</v>
      </c>
      <c r="N120" s="73">
        <v>25</v>
      </c>
      <c r="O120" s="64">
        <v>3000</v>
      </c>
      <c r="P120" s="65">
        <f>Table22452368910111213141516171819202122242345678[[#This Row],[PEMBULATAN]]*O120</f>
        <v>75000</v>
      </c>
    </row>
    <row r="121" spans="1:16" ht="39" customHeight="1" x14ac:dyDescent="0.2">
      <c r="A121" s="93"/>
      <c r="B121" s="76"/>
      <c r="C121" s="90" t="s">
        <v>900</v>
      </c>
      <c r="D121" s="79" t="s">
        <v>82</v>
      </c>
      <c r="E121" s="13">
        <v>44416</v>
      </c>
      <c r="F121" s="77" t="s">
        <v>83</v>
      </c>
      <c r="G121" s="13">
        <v>44419</v>
      </c>
      <c r="H121" s="78" t="s">
        <v>84</v>
      </c>
      <c r="I121" s="15">
        <v>117</v>
      </c>
      <c r="J121" s="15">
        <v>64</v>
      </c>
      <c r="K121" s="15">
        <v>28</v>
      </c>
      <c r="L121" s="15">
        <v>20</v>
      </c>
      <c r="M121" s="84">
        <v>52.415999999999997</v>
      </c>
      <c r="N121" s="73">
        <v>53</v>
      </c>
      <c r="O121" s="64">
        <v>3000</v>
      </c>
      <c r="P121" s="65">
        <f>Table22452368910111213141516171819202122242345678[[#This Row],[PEMBULATAN]]*O121</f>
        <v>159000</v>
      </c>
    </row>
    <row r="122" spans="1:16" ht="39" customHeight="1" x14ac:dyDescent="0.2">
      <c r="A122" s="93"/>
      <c r="B122" s="76"/>
      <c r="C122" s="90" t="s">
        <v>901</v>
      </c>
      <c r="D122" s="79" t="s">
        <v>82</v>
      </c>
      <c r="E122" s="13">
        <v>44416</v>
      </c>
      <c r="F122" s="77" t="s">
        <v>83</v>
      </c>
      <c r="G122" s="13">
        <v>44419</v>
      </c>
      <c r="H122" s="78" t="s">
        <v>84</v>
      </c>
      <c r="I122" s="15">
        <v>65</v>
      </c>
      <c r="J122" s="15">
        <v>65</v>
      </c>
      <c r="K122" s="15">
        <v>23</v>
      </c>
      <c r="L122" s="15">
        <v>9</v>
      </c>
      <c r="M122" s="84">
        <v>24.293749999999999</v>
      </c>
      <c r="N122" s="73">
        <v>24</v>
      </c>
      <c r="O122" s="64">
        <v>3000</v>
      </c>
      <c r="P122" s="65">
        <f>Table22452368910111213141516171819202122242345678[[#This Row],[PEMBULATAN]]*O122</f>
        <v>72000</v>
      </c>
    </row>
    <row r="123" spans="1:16" ht="39" customHeight="1" x14ac:dyDescent="0.2">
      <c r="A123" s="93"/>
      <c r="B123" s="76"/>
      <c r="C123" s="90" t="s">
        <v>902</v>
      </c>
      <c r="D123" s="79" t="s">
        <v>82</v>
      </c>
      <c r="E123" s="13">
        <v>44416</v>
      </c>
      <c r="F123" s="77" t="s">
        <v>83</v>
      </c>
      <c r="G123" s="13">
        <v>44419</v>
      </c>
      <c r="H123" s="78" t="s">
        <v>84</v>
      </c>
      <c r="I123" s="15">
        <v>60</v>
      </c>
      <c r="J123" s="15">
        <v>60</v>
      </c>
      <c r="K123" s="15">
        <v>26</v>
      </c>
      <c r="L123" s="15">
        <v>5</v>
      </c>
      <c r="M123" s="84">
        <v>23.4</v>
      </c>
      <c r="N123" s="73">
        <v>24</v>
      </c>
      <c r="O123" s="64">
        <v>3000</v>
      </c>
      <c r="P123" s="65">
        <f>Table22452368910111213141516171819202122242345678[[#This Row],[PEMBULATAN]]*O123</f>
        <v>72000</v>
      </c>
    </row>
    <row r="124" spans="1:16" ht="39" customHeight="1" x14ac:dyDescent="0.2">
      <c r="A124" s="93"/>
      <c r="B124" s="76"/>
      <c r="C124" s="90" t="s">
        <v>903</v>
      </c>
      <c r="D124" s="79" t="s">
        <v>82</v>
      </c>
      <c r="E124" s="13">
        <v>44416</v>
      </c>
      <c r="F124" s="77" t="s">
        <v>83</v>
      </c>
      <c r="G124" s="13">
        <v>44419</v>
      </c>
      <c r="H124" s="78" t="s">
        <v>84</v>
      </c>
      <c r="I124" s="15">
        <v>90</v>
      </c>
      <c r="J124" s="15">
        <v>67</v>
      </c>
      <c r="K124" s="15">
        <v>49</v>
      </c>
      <c r="L124" s="15">
        <v>26</v>
      </c>
      <c r="M124" s="84">
        <v>73.867500000000007</v>
      </c>
      <c r="N124" s="73">
        <v>74</v>
      </c>
      <c r="O124" s="64">
        <v>3000</v>
      </c>
      <c r="P124" s="65">
        <f>Table22452368910111213141516171819202122242345678[[#This Row],[PEMBULATAN]]*O124</f>
        <v>222000</v>
      </c>
    </row>
    <row r="125" spans="1:16" ht="39" customHeight="1" x14ac:dyDescent="0.2">
      <c r="A125" s="93"/>
      <c r="B125" s="76"/>
      <c r="C125" s="90" t="s">
        <v>904</v>
      </c>
      <c r="D125" s="79" t="s">
        <v>82</v>
      </c>
      <c r="E125" s="13">
        <v>44416</v>
      </c>
      <c r="F125" s="77" t="s">
        <v>83</v>
      </c>
      <c r="G125" s="13">
        <v>44419</v>
      </c>
      <c r="H125" s="78" t="s">
        <v>84</v>
      </c>
      <c r="I125" s="15">
        <v>60</v>
      </c>
      <c r="J125" s="15">
        <v>40</v>
      </c>
      <c r="K125" s="15">
        <v>27</v>
      </c>
      <c r="L125" s="15">
        <v>7</v>
      </c>
      <c r="M125" s="84">
        <v>16.2</v>
      </c>
      <c r="N125" s="73">
        <v>16</v>
      </c>
      <c r="O125" s="64">
        <v>3000</v>
      </c>
      <c r="P125" s="65">
        <f>Table22452368910111213141516171819202122242345678[[#This Row],[PEMBULATAN]]*O125</f>
        <v>48000</v>
      </c>
    </row>
    <row r="126" spans="1:16" ht="39" customHeight="1" x14ac:dyDescent="0.2">
      <c r="A126" s="93"/>
      <c r="B126" s="76"/>
      <c r="C126" s="90" t="s">
        <v>905</v>
      </c>
      <c r="D126" s="79" t="s">
        <v>82</v>
      </c>
      <c r="E126" s="13">
        <v>44416</v>
      </c>
      <c r="F126" s="77" t="s">
        <v>83</v>
      </c>
      <c r="G126" s="13">
        <v>44419</v>
      </c>
      <c r="H126" s="78" t="s">
        <v>84</v>
      </c>
      <c r="I126" s="15">
        <v>63</v>
      </c>
      <c r="J126" s="15">
        <v>60</v>
      </c>
      <c r="K126" s="15">
        <v>37</v>
      </c>
      <c r="L126" s="15">
        <v>5</v>
      </c>
      <c r="M126" s="84">
        <v>34.965000000000003</v>
      </c>
      <c r="N126" s="73">
        <v>35</v>
      </c>
      <c r="O126" s="64">
        <v>3000</v>
      </c>
      <c r="P126" s="65">
        <f>Table22452368910111213141516171819202122242345678[[#This Row],[PEMBULATAN]]*O126</f>
        <v>105000</v>
      </c>
    </row>
    <row r="127" spans="1:16" ht="39" customHeight="1" x14ac:dyDescent="0.2">
      <c r="A127" s="93"/>
      <c r="B127" s="76"/>
      <c r="C127" s="90" t="s">
        <v>906</v>
      </c>
      <c r="D127" s="79" t="s">
        <v>82</v>
      </c>
      <c r="E127" s="13">
        <v>44416</v>
      </c>
      <c r="F127" s="77" t="s">
        <v>83</v>
      </c>
      <c r="G127" s="13">
        <v>44419</v>
      </c>
      <c r="H127" s="78" t="s">
        <v>84</v>
      </c>
      <c r="I127" s="15">
        <v>83</v>
      </c>
      <c r="J127" s="15">
        <v>64</v>
      </c>
      <c r="K127" s="15">
        <v>36</v>
      </c>
      <c r="L127" s="15">
        <v>9</v>
      </c>
      <c r="M127" s="84">
        <v>47.808</v>
      </c>
      <c r="N127" s="73">
        <v>48</v>
      </c>
      <c r="O127" s="64">
        <v>3000</v>
      </c>
      <c r="P127" s="65">
        <f>Table22452368910111213141516171819202122242345678[[#This Row],[PEMBULATAN]]*O127</f>
        <v>144000</v>
      </c>
    </row>
    <row r="128" spans="1:16" ht="39" customHeight="1" x14ac:dyDescent="0.2">
      <c r="A128" s="93"/>
      <c r="B128" s="76"/>
      <c r="C128" s="90" t="s">
        <v>907</v>
      </c>
      <c r="D128" s="79" t="s">
        <v>82</v>
      </c>
      <c r="E128" s="13">
        <v>44416</v>
      </c>
      <c r="F128" s="77" t="s">
        <v>83</v>
      </c>
      <c r="G128" s="13">
        <v>44419</v>
      </c>
      <c r="H128" s="78" t="s">
        <v>84</v>
      </c>
      <c r="I128" s="15">
        <v>51</v>
      </c>
      <c r="J128" s="15">
        <v>46</v>
      </c>
      <c r="K128" s="15">
        <v>19</v>
      </c>
      <c r="L128" s="15">
        <v>4</v>
      </c>
      <c r="M128" s="84">
        <v>11.1435</v>
      </c>
      <c r="N128" s="73">
        <v>11</v>
      </c>
      <c r="O128" s="64">
        <v>3000</v>
      </c>
      <c r="P128" s="65">
        <f>Table22452368910111213141516171819202122242345678[[#This Row],[PEMBULATAN]]*O128</f>
        <v>33000</v>
      </c>
    </row>
    <row r="129" spans="1:16" ht="39" customHeight="1" x14ac:dyDescent="0.2">
      <c r="A129" s="93"/>
      <c r="B129" s="76"/>
      <c r="C129" s="90" t="s">
        <v>908</v>
      </c>
      <c r="D129" s="79" t="s">
        <v>82</v>
      </c>
      <c r="E129" s="13">
        <v>44416</v>
      </c>
      <c r="F129" s="77" t="s">
        <v>83</v>
      </c>
      <c r="G129" s="13">
        <v>44419</v>
      </c>
      <c r="H129" s="78" t="s">
        <v>84</v>
      </c>
      <c r="I129" s="15">
        <v>90</v>
      </c>
      <c r="J129" s="15">
        <v>63</v>
      </c>
      <c r="K129" s="15">
        <v>36</v>
      </c>
      <c r="L129" s="15">
        <v>11</v>
      </c>
      <c r="M129" s="84">
        <v>51.03</v>
      </c>
      <c r="N129" s="73">
        <v>51</v>
      </c>
      <c r="O129" s="64">
        <v>3000</v>
      </c>
      <c r="P129" s="65">
        <f>Table22452368910111213141516171819202122242345678[[#This Row],[PEMBULATAN]]*O129</f>
        <v>153000</v>
      </c>
    </row>
    <row r="130" spans="1:16" ht="39" customHeight="1" x14ac:dyDescent="0.2">
      <c r="A130" s="93"/>
      <c r="B130" s="76"/>
      <c r="C130" s="90" t="s">
        <v>909</v>
      </c>
      <c r="D130" s="79" t="s">
        <v>82</v>
      </c>
      <c r="E130" s="13">
        <v>44416</v>
      </c>
      <c r="F130" s="77" t="s">
        <v>83</v>
      </c>
      <c r="G130" s="13">
        <v>44419</v>
      </c>
      <c r="H130" s="78" t="s">
        <v>84</v>
      </c>
      <c r="I130" s="15">
        <v>90</v>
      </c>
      <c r="J130" s="15">
        <v>68</v>
      </c>
      <c r="K130" s="15">
        <v>30</v>
      </c>
      <c r="L130" s="15">
        <v>26</v>
      </c>
      <c r="M130" s="84">
        <v>45.9</v>
      </c>
      <c r="N130" s="73">
        <v>46</v>
      </c>
      <c r="O130" s="64">
        <v>3000</v>
      </c>
      <c r="P130" s="65">
        <f>Table22452368910111213141516171819202122242345678[[#This Row],[PEMBULATAN]]*O130</f>
        <v>138000</v>
      </c>
    </row>
    <row r="131" spans="1:16" ht="39" customHeight="1" x14ac:dyDescent="0.2">
      <c r="A131" s="93"/>
      <c r="B131" s="76"/>
      <c r="C131" s="90" t="s">
        <v>910</v>
      </c>
      <c r="D131" s="79" t="s">
        <v>82</v>
      </c>
      <c r="E131" s="13">
        <v>44416</v>
      </c>
      <c r="F131" s="77" t="s">
        <v>83</v>
      </c>
      <c r="G131" s="13">
        <v>44419</v>
      </c>
      <c r="H131" s="78" t="s">
        <v>84</v>
      </c>
      <c r="I131" s="15">
        <v>94</v>
      </c>
      <c r="J131" s="15">
        <v>60</v>
      </c>
      <c r="K131" s="15">
        <v>45</v>
      </c>
      <c r="L131" s="15">
        <v>18</v>
      </c>
      <c r="M131" s="84">
        <v>63.45</v>
      </c>
      <c r="N131" s="73">
        <v>64</v>
      </c>
      <c r="O131" s="64">
        <v>3000</v>
      </c>
      <c r="P131" s="65">
        <f>Table22452368910111213141516171819202122242345678[[#This Row],[PEMBULATAN]]*O131</f>
        <v>192000</v>
      </c>
    </row>
    <row r="132" spans="1:16" ht="39" customHeight="1" x14ac:dyDescent="0.2">
      <c r="A132" s="93"/>
      <c r="B132" s="76"/>
      <c r="C132" s="90" t="s">
        <v>911</v>
      </c>
      <c r="D132" s="79" t="s">
        <v>82</v>
      </c>
      <c r="E132" s="13">
        <v>44416</v>
      </c>
      <c r="F132" s="77" t="s">
        <v>83</v>
      </c>
      <c r="G132" s="13">
        <v>44419</v>
      </c>
      <c r="H132" s="78" t="s">
        <v>84</v>
      </c>
      <c r="I132" s="15">
        <v>100</v>
      </c>
      <c r="J132" s="15">
        <v>67</v>
      </c>
      <c r="K132" s="15">
        <v>41</v>
      </c>
      <c r="L132" s="15">
        <v>19</v>
      </c>
      <c r="M132" s="84">
        <v>68.674999999999997</v>
      </c>
      <c r="N132" s="73">
        <v>69</v>
      </c>
      <c r="O132" s="64">
        <v>3000</v>
      </c>
      <c r="P132" s="65">
        <f>Table22452368910111213141516171819202122242345678[[#This Row],[PEMBULATAN]]*O132</f>
        <v>207000</v>
      </c>
    </row>
    <row r="133" spans="1:16" ht="39" customHeight="1" x14ac:dyDescent="0.2">
      <c r="A133" s="93"/>
      <c r="B133" s="76"/>
      <c r="C133" s="90" t="s">
        <v>912</v>
      </c>
      <c r="D133" s="79" t="s">
        <v>82</v>
      </c>
      <c r="E133" s="13">
        <v>44416</v>
      </c>
      <c r="F133" s="77" t="s">
        <v>83</v>
      </c>
      <c r="G133" s="13">
        <v>44419</v>
      </c>
      <c r="H133" s="78" t="s">
        <v>84</v>
      </c>
      <c r="I133" s="15">
        <v>64</v>
      </c>
      <c r="J133" s="15">
        <v>66</v>
      </c>
      <c r="K133" s="15">
        <v>34</v>
      </c>
      <c r="L133" s="15">
        <v>12</v>
      </c>
      <c r="M133" s="84">
        <v>35.904000000000003</v>
      </c>
      <c r="N133" s="73">
        <v>36</v>
      </c>
      <c r="O133" s="64">
        <v>3000</v>
      </c>
      <c r="P133" s="65">
        <f>Table22452368910111213141516171819202122242345678[[#This Row],[PEMBULATAN]]*O133</f>
        <v>108000</v>
      </c>
    </row>
    <row r="134" spans="1:16" ht="39" customHeight="1" x14ac:dyDescent="0.2">
      <c r="A134" s="93"/>
      <c r="B134" s="76"/>
      <c r="C134" s="90" t="s">
        <v>913</v>
      </c>
      <c r="D134" s="79" t="s">
        <v>82</v>
      </c>
      <c r="E134" s="13">
        <v>44416</v>
      </c>
      <c r="F134" s="77" t="s">
        <v>83</v>
      </c>
      <c r="G134" s="13">
        <v>44419</v>
      </c>
      <c r="H134" s="78" t="s">
        <v>84</v>
      </c>
      <c r="I134" s="15">
        <v>51</v>
      </c>
      <c r="J134" s="15">
        <v>41</v>
      </c>
      <c r="K134" s="15">
        <v>10</v>
      </c>
      <c r="L134" s="15">
        <v>4</v>
      </c>
      <c r="M134" s="84">
        <v>5.2275</v>
      </c>
      <c r="N134" s="73">
        <v>5</v>
      </c>
      <c r="O134" s="64">
        <v>3000</v>
      </c>
      <c r="P134" s="65">
        <f>Table22452368910111213141516171819202122242345678[[#This Row],[PEMBULATAN]]*O134</f>
        <v>15000</v>
      </c>
    </row>
    <row r="135" spans="1:16" ht="39" customHeight="1" x14ac:dyDescent="0.2">
      <c r="A135" s="93"/>
      <c r="B135" s="76"/>
      <c r="C135" s="90" t="s">
        <v>914</v>
      </c>
      <c r="D135" s="79" t="s">
        <v>82</v>
      </c>
      <c r="E135" s="13">
        <v>44416</v>
      </c>
      <c r="F135" s="77" t="s">
        <v>83</v>
      </c>
      <c r="G135" s="13">
        <v>44419</v>
      </c>
      <c r="H135" s="78" t="s">
        <v>84</v>
      </c>
      <c r="I135" s="15">
        <v>91</v>
      </c>
      <c r="J135" s="15">
        <v>61</v>
      </c>
      <c r="K135" s="15">
        <v>30</v>
      </c>
      <c r="L135" s="15">
        <v>7</v>
      </c>
      <c r="M135" s="84">
        <v>41.6325</v>
      </c>
      <c r="N135" s="73">
        <v>42</v>
      </c>
      <c r="O135" s="64">
        <v>3000</v>
      </c>
      <c r="P135" s="65">
        <f>Table22452368910111213141516171819202122242345678[[#This Row],[PEMBULATAN]]*O135</f>
        <v>126000</v>
      </c>
    </row>
    <row r="136" spans="1:16" ht="39" customHeight="1" x14ac:dyDescent="0.2">
      <c r="A136" s="93"/>
      <c r="B136" s="76"/>
      <c r="C136" s="74" t="s">
        <v>915</v>
      </c>
      <c r="D136" s="79" t="s">
        <v>82</v>
      </c>
      <c r="E136" s="13">
        <v>44416</v>
      </c>
      <c r="F136" s="77" t="s">
        <v>83</v>
      </c>
      <c r="G136" s="13">
        <v>44419</v>
      </c>
      <c r="H136" s="78" t="s">
        <v>84</v>
      </c>
      <c r="I136" s="15">
        <v>85</v>
      </c>
      <c r="J136" s="15">
        <v>50</v>
      </c>
      <c r="K136" s="15">
        <v>23</v>
      </c>
      <c r="L136" s="15">
        <v>19</v>
      </c>
      <c r="M136" s="84">
        <v>24.4375</v>
      </c>
      <c r="N136" s="73">
        <v>25</v>
      </c>
      <c r="O136" s="64">
        <v>3000</v>
      </c>
      <c r="P136" s="65">
        <f>Table22452368910111213141516171819202122242345678[[#This Row],[PEMBULATAN]]*O136</f>
        <v>75000</v>
      </c>
    </row>
    <row r="137" spans="1:16" ht="39" customHeight="1" x14ac:dyDescent="0.2">
      <c r="A137" s="93"/>
      <c r="B137" s="76"/>
      <c r="C137" s="74" t="s">
        <v>916</v>
      </c>
      <c r="D137" s="79" t="s">
        <v>82</v>
      </c>
      <c r="E137" s="13">
        <v>44416</v>
      </c>
      <c r="F137" s="77" t="s">
        <v>83</v>
      </c>
      <c r="G137" s="13">
        <v>44419</v>
      </c>
      <c r="H137" s="78" t="s">
        <v>84</v>
      </c>
      <c r="I137" s="15">
        <v>92</v>
      </c>
      <c r="J137" s="15">
        <v>51</v>
      </c>
      <c r="K137" s="15">
        <v>30</v>
      </c>
      <c r="L137" s="15">
        <v>8</v>
      </c>
      <c r="M137" s="84">
        <v>35.19</v>
      </c>
      <c r="N137" s="73">
        <v>35</v>
      </c>
      <c r="O137" s="64">
        <v>3000</v>
      </c>
      <c r="P137" s="65">
        <f>Table22452368910111213141516171819202122242345678[[#This Row],[PEMBULATAN]]*O137</f>
        <v>105000</v>
      </c>
    </row>
    <row r="138" spans="1:16" ht="39" customHeight="1" x14ac:dyDescent="0.2">
      <c r="A138" s="93"/>
      <c r="B138" s="76"/>
      <c r="C138" s="74" t="s">
        <v>917</v>
      </c>
      <c r="D138" s="79" t="s">
        <v>82</v>
      </c>
      <c r="E138" s="13">
        <v>44416</v>
      </c>
      <c r="F138" s="77" t="s">
        <v>83</v>
      </c>
      <c r="G138" s="13">
        <v>44419</v>
      </c>
      <c r="H138" s="78" t="s">
        <v>84</v>
      </c>
      <c r="I138" s="15">
        <v>82</v>
      </c>
      <c r="J138" s="15">
        <v>61</v>
      </c>
      <c r="K138" s="15">
        <v>30</v>
      </c>
      <c r="L138" s="15">
        <v>14</v>
      </c>
      <c r="M138" s="84">
        <v>37.515000000000001</v>
      </c>
      <c r="N138" s="73">
        <v>38</v>
      </c>
      <c r="O138" s="64">
        <v>3000</v>
      </c>
      <c r="P138" s="65">
        <f>Table22452368910111213141516171819202122242345678[[#This Row],[PEMBULATAN]]*O138</f>
        <v>114000</v>
      </c>
    </row>
    <row r="139" spans="1:16" ht="39" customHeight="1" x14ac:dyDescent="0.2">
      <c r="A139" s="93"/>
      <c r="B139" s="76"/>
      <c r="C139" s="74" t="s">
        <v>918</v>
      </c>
      <c r="D139" s="79" t="s">
        <v>82</v>
      </c>
      <c r="E139" s="13">
        <v>44416</v>
      </c>
      <c r="F139" s="77" t="s">
        <v>83</v>
      </c>
      <c r="G139" s="13">
        <v>44419</v>
      </c>
      <c r="H139" s="78" t="s">
        <v>84</v>
      </c>
      <c r="I139" s="15">
        <v>71</v>
      </c>
      <c r="J139" s="15">
        <v>52</v>
      </c>
      <c r="K139" s="15">
        <v>22</v>
      </c>
      <c r="L139" s="15">
        <v>9</v>
      </c>
      <c r="M139" s="84">
        <v>20.306000000000001</v>
      </c>
      <c r="N139" s="73">
        <v>21</v>
      </c>
      <c r="O139" s="64">
        <v>3000</v>
      </c>
      <c r="P139" s="65">
        <f>Table22452368910111213141516171819202122242345678[[#This Row],[PEMBULATAN]]*O139</f>
        <v>63000</v>
      </c>
    </row>
    <row r="140" spans="1:16" ht="39" customHeight="1" x14ac:dyDescent="0.2">
      <c r="A140" s="93"/>
      <c r="B140" s="76"/>
      <c r="C140" s="74" t="s">
        <v>919</v>
      </c>
      <c r="D140" s="79" t="s">
        <v>82</v>
      </c>
      <c r="E140" s="13">
        <v>44416</v>
      </c>
      <c r="F140" s="77" t="s">
        <v>83</v>
      </c>
      <c r="G140" s="13">
        <v>44419</v>
      </c>
      <c r="H140" s="78" t="s">
        <v>84</v>
      </c>
      <c r="I140" s="15">
        <v>80</v>
      </c>
      <c r="J140" s="15">
        <v>63</v>
      </c>
      <c r="K140" s="15">
        <v>23</v>
      </c>
      <c r="L140" s="15">
        <v>8</v>
      </c>
      <c r="M140" s="84">
        <v>28.98</v>
      </c>
      <c r="N140" s="73">
        <v>29</v>
      </c>
      <c r="O140" s="64">
        <v>3000</v>
      </c>
      <c r="P140" s="65">
        <f>Table22452368910111213141516171819202122242345678[[#This Row],[PEMBULATAN]]*O140</f>
        <v>87000</v>
      </c>
    </row>
    <row r="141" spans="1:16" ht="39" customHeight="1" x14ac:dyDescent="0.2">
      <c r="A141" s="93"/>
      <c r="B141" s="76"/>
      <c r="C141" s="74" t="s">
        <v>920</v>
      </c>
      <c r="D141" s="79" t="s">
        <v>82</v>
      </c>
      <c r="E141" s="13">
        <v>44416</v>
      </c>
      <c r="F141" s="77" t="s">
        <v>83</v>
      </c>
      <c r="G141" s="13">
        <v>44419</v>
      </c>
      <c r="H141" s="78" t="s">
        <v>84</v>
      </c>
      <c r="I141" s="15">
        <v>75</v>
      </c>
      <c r="J141" s="15">
        <v>63</v>
      </c>
      <c r="K141" s="15">
        <v>23</v>
      </c>
      <c r="L141" s="15">
        <v>11</v>
      </c>
      <c r="M141" s="84">
        <v>27.168749999999999</v>
      </c>
      <c r="N141" s="73">
        <v>27</v>
      </c>
      <c r="O141" s="64">
        <v>3000</v>
      </c>
      <c r="P141" s="65">
        <f>Table22452368910111213141516171819202122242345678[[#This Row],[PEMBULATAN]]*O141</f>
        <v>81000</v>
      </c>
    </row>
    <row r="142" spans="1:16" ht="39" customHeight="1" x14ac:dyDescent="0.2">
      <c r="A142" s="93"/>
      <c r="B142" s="76"/>
      <c r="C142" s="74" t="s">
        <v>921</v>
      </c>
      <c r="D142" s="79" t="s">
        <v>82</v>
      </c>
      <c r="E142" s="13">
        <v>44416</v>
      </c>
      <c r="F142" s="77" t="s">
        <v>83</v>
      </c>
      <c r="G142" s="13">
        <v>44419</v>
      </c>
      <c r="H142" s="78" t="s">
        <v>84</v>
      </c>
      <c r="I142" s="15">
        <v>83</v>
      </c>
      <c r="J142" s="15">
        <v>51</v>
      </c>
      <c r="K142" s="15">
        <v>31</v>
      </c>
      <c r="L142" s="15">
        <v>9</v>
      </c>
      <c r="M142" s="84">
        <v>32.805750000000003</v>
      </c>
      <c r="N142" s="73">
        <v>33</v>
      </c>
      <c r="O142" s="64">
        <v>3000</v>
      </c>
      <c r="P142" s="65">
        <f>Table22452368910111213141516171819202122242345678[[#This Row],[PEMBULATAN]]*O142</f>
        <v>99000</v>
      </c>
    </row>
    <row r="143" spans="1:16" ht="39" customHeight="1" x14ac:dyDescent="0.2">
      <c r="A143" s="93"/>
      <c r="B143" s="76"/>
      <c r="C143" s="74" t="s">
        <v>922</v>
      </c>
      <c r="D143" s="79" t="s">
        <v>82</v>
      </c>
      <c r="E143" s="13">
        <v>44416</v>
      </c>
      <c r="F143" s="77" t="s">
        <v>83</v>
      </c>
      <c r="G143" s="13">
        <v>44419</v>
      </c>
      <c r="H143" s="78" t="s">
        <v>84</v>
      </c>
      <c r="I143" s="15">
        <v>61</v>
      </c>
      <c r="J143" s="15">
        <v>41</v>
      </c>
      <c r="K143" s="15">
        <v>30</v>
      </c>
      <c r="L143" s="15">
        <v>5</v>
      </c>
      <c r="M143" s="84">
        <v>18.7575</v>
      </c>
      <c r="N143" s="73">
        <v>19</v>
      </c>
      <c r="O143" s="64">
        <v>3000</v>
      </c>
      <c r="P143" s="65">
        <f>Table22452368910111213141516171819202122242345678[[#This Row],[PEMBULATAN]]*O143</f>
        <v>57000</v>
      </c>
    </row>
    <row r="144" spans="1:16" ht="39" customHeight="1" x14ac:dyDescent="0.2">
      <c r="A144" s="93"/>
      <c r="B144" s="76"/>
      <c r="C144" s="74" t="s">
        <v>923</v>
      </c>
      <c r="D144" s="79" t="s">
        <v>82</v>
      </c>
      <c r="E144" s="13">
        <v>44416</v>
      </c>
      <c r="F144" s="77" t="s">
        <v>83</v>
      </c>
      <c r="G144" s="13">
        <v>44419</v>
      </c>
      <c r="H144" s="78" t="s">
        <v>84</v>
      </c>
      <c r="I144" s="15">
        <v>85</v>
      </c>
      <c r="J144" s="15">
        <v>43</v>
      </c>
      <c r="K144" s="15">
        <v>36</v>
      </c>
      <c r="L144" s="15">
        <v>31</v>
      </c>
      <c r="M144" s="84">
        <v>32.895000000000003</v>
      </c>
      <c r="N144" s="73">
        <v>33</v>
      </c>
      <c r="O144" s="64">
        <v>3000</v>
      </c>
      <c r="P144" s="65">
        <f>Table22452368910111213141516171819202122242345678[[#This Row],[PEMBULATAN]]*O144</f>
        <v>99000</v>
      </c>
    </row>
    <row r="145" spans="1:16" ht="39" customHeight="1" x14ac:dyDescent="0.2">
      <c r="A145" s="93"/>
      <c r="B145" s="76"/>
      <c r="C145" s="74" t="s">
        <v>924</v>
      </c>
      <c r="D145" s="79" t="s">
        <v>82</v>
      </c>
      <c r="E145" s="13">
        <v>44416</v>
      </c>
      <c r="F145" s="77" t="s">
        <v>83</v>
      </c>
      <c r="G145" s="13">
        <v>44419</v>
      </c>
      <c r="H145" s="78" t="s">
        <v>84</v>
      </c>
      <c r="I145" s="15">
        <v>90</v>
      </c>
      <c r="J145" s="15">
        <v>51</v>
      </c>
      <c r="K145" s="15">
        <v>32</v>
      </c>
      <c r="L145" s="15">
        <v>16</v>
      </c>
      <c r="M145" s="84">
        <v>36.72</v>
      </c>
      <c r="N145" s="73">
        <v>37</v>
      </c>
      <c r="O145" s="64">
        <v>3000</v>
      </c>
      <c r="P145" s="65">
        <f>Table22452368910111213141516171819202122242345678[[#This Row],[PEMBULATAN]]*O145</f>
        <v>111000</v>
      </c>
    </row>
    <row r="146" spans="1:16" ht="39" customHeight="1" x14ac:dyDescent="0.2">
      <c r="A146" s="93"/>
      <c r="B146" s="76"/>
      <c r="C146" s="74" t="s">
        <v>925</v>
      </c>
      <c r="D146" s="79" t="s">
        <v>82</v>
      </c>
      <c r="E146" s="13">
        <v>44416</v>
      </c>
      <c r="F146" s="77" t="s">
        <v>83</v>
      </c>
      <c r="G146" s="13">
        <v>44419</v>
      </c>
      <c r="H146" s="78" t="s">
        <v>84</v>
      </c>
      <c r="I146" s="15">
        <v>70</v>
      </c>
      <c r="J146" s="15">
        <v>31</v>
      </c>
      <c r="K146" s="15">
        <v>10</v>
      </c>
      <c r="L146" s="15">
        <v>30</v>
      </c>
      <c r="M146" s="84">
        <v>5.4249999999999998</v>
      </c>
      <c r="N146" s="73">
        <v>30</v>
      </c>
      <c r="O146" s="64">
        <v>3000</v>
      </c>
      <c r="P146" s="65">
        <f>Table22452368910111213141516171819202122242345678[[#This Row],[PEMBULATAN]]*O146</f>
        <v>90000</v>
      </c>
    </row>
    <row r="147" spans="1:16" ht="39" customHeight="1" x14ac:dyDescent="0.2">
      <c r="A147" s="93"/>
      <c r="B147" s="76"/>
      <c r="C147" s="74" t="s">
        <v>926</v>
      </c>
      <c r="D147" s="79" t="s">
        <v>82</v>
      </c>
      <c r="E147" s="13">
        <v>44416</v>
      </c>
      <c r="F147" s="77" t="s">
        <v>83</v>
      </c>
      <c r="G147" s="13">
        <v>44419</v>
      </c>
      <c r="H147" s="78" t="s">
        <v>84</v>
      </c>
      <c r="I147" s="15">
        <v>40</v>
      </c>
      <c r="J147" s="15">
        <v>20</v>
      </c>
      <c r="K147" s="15">
        <v>20</v>
      </c>
      <c r="L147" s="15">
        <v>1</v>
      </c>
      <c r="M147" s="84">
        <v>4</v>
      </c>
      <c r="N147" s="73">
        <v>4</v>
      </c>
      <c r="O147" s="64">
        <v>3000</v>
      </c>
      <c r="P147" s="65">
        <f>Table22452368910111213141516171819202122242345678[[#This Row],[PEMBULATAN]]*O147</f>
        <v>12000</v>
      </c>
    </row>
    <row r="148" spans="1:16" ht="39" customHeight="1" x14ac:dyDescent="0.2">
      <c r="A148" s="93"/>
      <c r="B148" s="76"/>
      <c r="C148" s="74" t="s">
        <v>927</v>
      </c>
      <c r="D148" s="79" t="s">
        <v>82</v>
      </c>
      <c r="E148" s="13">
        <v>44416</v>
      </c>
      <c r="F148" s="77" t="s">
        <v>83</v>
      </c>
      <c r="G148" s="13">
        <v>44419</v>
      </c>
      <c r="H148" s="78" t="s">
        <v>84</v>
      </c>
      <c r="I148" s="15">
        <v>51</v>
      </c>
      <c r="J148" s="15">
        <v>41</v>
      </c>
      <c r="K148" s="15">
        <v>8</v>
      </c>
      <c r="L148" s="15">
        <v>5</v>
      </c>
      <c r="M148" s="84">
        <v>4.1820000000000004</v>
      </c>
      <c r="N148" s="73">
        <v>5</v>
      </c>
      <c r="O148" s="64">
        <v>3000</v>
      </c>
      <c r="P148" s="65">
        <f>Table22452368910111213141516171819202122242345678[[#This Row],[PEMBULATAN]]*O148</f>
        <v>15000</v>
      </c>
    </row>
    <row r="149" spans="1:16" ht="39" customHeight="1" x14ac:dyDescent="0.2">
      <c r="A149" s="93"/>
      <c r="B149" s="76"/>
      <c r="C149" s="74" t="s">
        <v>928</v>
      </c>
      <c r="D149" s="79" t="s">
        <v>82</v>
      </c>
      <c r="E149" s="13">
        <v>44416</v>
      </c>
      <c r="F149" s="77" t="s">
        <v>83</v>
      </c>
      <c r="G149" s="13">
        <v>44419</v>
      </c>
      <c r="H149" s="78" t="s">
        <v>84</v>
      </c>
      <c r="I149" s="15">
        <v>70</v>
      </c>
      <c r="J149" s="15">
        <v>10</v>
      </c>
      <c r="K149" s="15">
        <v>22</v>
      </c>
      <c r="L149" s="15">
        <v>5</v>
      </c>
      <c r="M149" s="84">
        <v>3.85</v>
      </c>
      <c r="N149" s="73">
        <v>5</v>
      </c>
      <c r="O149" s="64">
        <v>3000</v>
      </c>
      <c r="P149" s="65">
        <f>Table22452368910111213141516171819202122242345678[[#This Row],[PEMBULATAN]]*O149</f>
        <v>15000</v>
      </c>
    </row>
    <row r="150" spans="1:16" ht="39" customHeight="1" x14ac:dyDescent="0.2">
      <c r="A150" s="93"/>
      <c r="B150" s="76"/>
      <c r="C150" s="74" t="s">
        <v>929</v>
      </c>
      <c r="D150" s="79" t="s">
        <v>82</v>
      </c>
      <c r="E150" s="13">
        <v>44416</v>
      </c>
      <c r="F150" s="77" t="s">
        <v>83</v>
      </c>
      <c r="G150" s="13">
        <v>44419</v>
      </c>
      <c r="H150" s="78" t="s">
        <v>84</v>
      </c>
      <c r="I150" s="15">
        <v>51</v>
      </c>
      <c r="J150" s="15">
        <v>22</v>
      </c>
      <c r="K150" s="15">
        <v>13</v>
      </c>
      <c r="L150" s="15">
        <v>5</v>
      </c>
      <c r="M150" s="84">
        <v>3.6465000000000001</v>
      </c>
      <c r="N150" s="73">
        <v>5</v>
      </c>
      <c r="O150" s="64">
        <v>3000</v>
      </c>
      <c r="P150" s="65">
        <f>Table22452368910111213141516171819202122242345678[[#This Row],[PEMBULATAN]]*O150</f>
        <v>15000</v>
      </c>
    </row>
    <row r="151" spans="1:16" ht="39" customHeight="1" x14ac:dyDescent="0.2">
      <c r="A151" s="93"/>
      <c r="B151" s="76"/>
      <c r="C151" s="74" t="s">
        <v>930</v>
      </c>
      <c r="D151" s="79" t="s">
        <v>82</v>
      </c>
      <c r="E151" s="13">
        <v>44416</v>
      </c>
      <c r="F151" s="77" t="s">
        <v>83</v>
      </c>
      <c r="G151" s="13">
        <v>44419</v>
      </c>
      <c r="H151" s="78" t="s">
        <v>84</v>
      </c>
      <c r="I151" s="15">
        <v>61</v>
      </c>
      <c r="J151" s="15">
        <v>51</v>
      </c>
      <c r="K151" s="15">
        <v>21</v>
      </c>
      <c r="L151" s="15">
        <v>8</v>
      </c>
      <c r="M151" s="84">
        <v>16.332750000000001</v>
      </c>
      <c r="N151" s="73">
        <v>17</v>
      </c>
      <c r="O151" s="64">
        <v>3000</v>
      </c>
      <c r="P151" s="65">
        <f>Table22452368910111213141516171819202122242345678[[#This Row],[PEMBULATAN]]*O151</f>
        <v>51000</v>
      </c>
    </row>
    <row r="152" spans="1:16" ht="39" customHeight="1" x14ac:dyDescent="0.2">
      <c r="A152" s="93"/>
      <c r="B152" s="76"/>
      <c r="C152" s="74" t="s">
        <v>931</v>
      </c>
      <c r="D152" s="79" t="s">
        <v>82</v>
      </c>
      <c r="E152" s="13">
        <v>44416</v>
      </c>
      <c r="F152" s="77" t="s">
        <v>83</v>
      </c>
      <c r="G152" s="13">
        <v>44419</v>
      </c>
      <c r="H152" s="78" t="s">
        <v>84</v>
      </c>
      <c r="I152" s="15">
        <v>65</v>
      </c>
      <c r="J152" s="15">
        <v>53</v>
      </c>
      <c r="K152" s="15">
        <v>20</v>
      </c>
      <c r="L152" s="15">
        <v>12</v>
      </c>
      <c r="M152" s="84">
        <v>17.225000000000001</v>
      </c>
      <c r="N152" s="73">
        <v>17</v>
      </c>
      <c r="O152" s="64">
        <v>3000</v>
      </c>
      <c r="P152" s="65">
        <f>Table22452368910111213141516171819202122242345678[[#This Row],[PEMBULATAN]]*O152</f>
        <v>51000</v>
      </c>
    </row>
    <row r="153" spans="1:16" ht="39" customHeight="1" x14ac:dyDescent="0.2">
      <c r="A153" s="93"/>
      <c r="B153" s="76"/>
      <c r="C153" s="74" t="s">
        <v>932</v>
      </c>
      <c r="D153" s="79" t="s">
        <v>82</v>
      </c>
      <c r="E153" s="13">
        <v>44416</v>
      </c>
      <c r="F153" s="77" t="s">
        <v>83</v>
      </c>
      <c r="G153" s="13">
        <v>44419</v>
      </c>
      <c r="H153" s="78" t="s">
        <v>84</v>
      </c>
      <c r="I153" s="15">
        <v>50</v>
      </c>
      <c r="J153" s="15">
        <v>40</v>
      </c>
      <c r="K153" s="15">
        <v>25</v>
      </c>
      <c r="L153" s="15">
        <v>14</v>
      </c>
      <c r="M153" s="84">
        <v>12.5</v>
      </c>
      <c r="N153" s="73">
        <v>14</v>
      </c>
      <c r="O153" s="64">
        <v>3000</v>
      </c>
      <c r="P153" s="65">
        <f>Table22452368910111213141516171819202122242345678[[#This Row],[PEMBULATAN]]*O153</f>
        <v>42000</v>
      </c>
    </row>
    <row r="154" spans="1:16" ht="39" customHeight="1" x14ac:dyDescent="0.2">
      <c r="A154" s="93"/>
      <c r="B154" s="76"/>
      <c r="C154" s="74" t="s">
        <v>933</v>
      </c>
      <c r="D154" s="79" t="s">
        <v>82</v>
      </c>
      <c r="E154" s="13">
        <v>44416</v>
      </c>
      <c r="F154" s="77" t="s">
        <v>83</v>
      </c>
      <c r="G154" s="13">
        <v>44419</v>
      </c>
      <c r="H154" s="78" t="s">
        <v>84</v>
      </c>
      <c r="I154" s="15">
        <v>52</v>
      </c>
      <c r="J154" s="15">
        <v>34</v>
      </c>
      <c r="K154" s="15">
        <v>12</v>
      </c>
      <c r="L154" s="15">
        <v>6</v>
      </c>
      <c r="M154" s="84">
        <v>5.3040000000000003</v>
      </c>
      <c r="N154" s="73">
        <v>6</v>
      </c>
      <c r="O154" s="64">
        <v>3000</v>
      </c>
      <c r="P154" s="65">
        <f>Table22452368910111213141516171819202122242345678[[#This Row],[PEMBULATAN]]*O154</f>
        <v>18000</v>
      </c>
    </row>
    <row r="155" spans="1:16" ht="39" customHeight="1" x14ac:dyDescent="0.2">
      <c r="A155" s="93"/>
      <c r="B155" s="76"/>
      <c r="C155" s="74" t="s">
        <v>934</v>
      </c>
      <c r="D155" s="79" t="s">
        <v>82</v>
      </c>
      <c r="E155" s="13">
        <v>44416</v>
      </c>
      <c r="F155" s="77" t="s">
        <v>83</v>
      </c>
      <c r="G155" s="13">
        <v>44419</v>
      </c>
      <c r="H155" s="78" t="s">
        <v>84</v>
      </c>
      <c r="I155" s="15">
        <v>61</v>
      </c>
      <c r="J155" s="15">
        <v>40</v>
      </c>
      <c r="K155" s="15">
        <v>20</v>
      </c>
      <c r="L155" s="15">
        <v>5</v>
      </c>
      <c r="M155" s="84">
        <v>12.2</v>
      </c>
      <c r="N155" s="73">
        <v>12</v>
      </c>
      <c r="O155" s="64">
        <v>3000</v>
      </c>
      <c r="P155" s="65">
        <f>Table22452368910111213141516171819202122242345678[[#This Row],[PEMBULATAN]]*O155</f>
        <v>36000</v>
      </c>
    </row>
    <row r="156" spans="1:16" ht="39" customHeight="1" x14ac:dyDescent="0.2">
      <c r="A156" s="93"/>
      <c r="B156" s="76"/>
      <c r="C156" s="74" t="s">
        <v>935</v>
      </c>
      <c r="D156" s="79" t="s">
        <v>82</v>
      </c>
      <c r="E156" s="13">
        <v>44416</v>
      </c>
      <c r="F156" s="77" t="s">
        <v>83</v>
      </c>
      <c r="G156" s="13">
        <v>44419</v>
      </c>
      <c r="H156" s="78" t="s">
        <v>84</v>
      </c>
      <c r="I156" s="15">
        <v>80</v>
      </c>
      <c r="J156" s="15">
        <v>60</v>
      </c>
      <c r="K156" s="15">
        <v>22</v>
      </c>
      <c r="L156" s="15">
        <v>11</v>
      </c>
      <c r="M156" s="84">
        <v>26.4</v>
      </c>
      <c r="N156" s="73">
        <v>27</v>
      </c>
      <c r="O156" s="64">
        <v>3000</v>
      </c>
      <c r="P156" s="65">
        <f>Table22452368910111213141516171819202122242345678[[#This Row],[PEMBULATAN]]*O156</f>
        <v>81000</v>
      </c>
    </row>
    <row r="157" spans="1:16" ht="39" customHeight="1" x14ac:dyDescent="0.2">
      <c r="A157" s="93"/>
      <c r="B157" s="76"/>
      <c r="C157" s="74" t="s">
        <v>936</v>
      </c>
      <c r="D157" s="79" t="s">
        <v>82</v>
      </c>
      <c r="E157" s="13">
        <v>44416</v>
      </c>
      <c r="F157" s="77" t="s">
        <v>83</v>
      </c>
      <c r="G157" s="13">
        <v>44419</v>
      </c>
      <c r="H157" s="78" t="s">
        <v>84</v>
      </c>
      <c r="I157" s="15">
        <v>131</v>
      </c>
      <c r="J157" s="15">
        <v>54</v>
      </c>
      <c r="K157" s="15">
        <v>24</v>
      </c>
      <c r="L157" s="15">
        <v>20</v>
      </c>
      <c r="M157" s="84">
        <v>42.444000000000003</v>
      </c>
      <c r="N157" s="73">
        <v>43</v>
      </c>
      <c r="O157" s="64">
        <v>3000</v>
      </c>
      <c r="P157" s="65">
        <f>Table22452368910111213141516171819202122242345678[[#This Row],[PEMBULATAN]]*O157</f>
        <v>129000</v>
      </c>
    </row>
    <row r="158" spans="1:16" ht="39" customHeight="1" x14ac:dyDescent="0.2">
      <c r="A158" s="93"/>
      <c r="B158" s="76"/>
      <c r="C158" s="74" t="s">
        <v>937</v>
      </c>
      <c r="D158" s="79" t="s">
        <v>82</v>
      </c>
      <c r="E158" s="13">
        <v>44416</v>
      </c>
      <c r="F158" s="77" t="s">
        <v>83</v>
      </c>
      <c r="G158" s="13">
        <v>44419</v>
      </c>
      <c r="H158" s="78" t="s">
        <v>84</v>
      </c>
      <c r="I158" s="15">
        <v>81</v>
      </c>
      <c r="J158" s="15">
        <v>51</v>
      </c>
      <c r="K158" s="15">
        <v>41</v>
      </c>
      <c r="L158" s="15">
        <v>27</v>
      </c>
      <c r="M158" s="84">
        <v>42.342750000000002</v>
      </c>
      <c r="N158" s="73">
        <v>43</v>
      </c>
      <c r="O158" s="64">
        <v>3000</v>
      </c>
      <c r="P158" s="65">
        <f>Table22452368910111213141516171819202122242345678[[#This Row],[PEMBULATAN]]*O158</f>
        <v>129000</v>
      </c>
    </row>
    <row r="159" spans="1:16" ht="39" customHeight="1" x14ac:dyDescent="0.2">
      <c r="A159" s="93"/>
      <c r="B159" s="76"/>
      <c r="C159" s="74" t="s">
        <v>938</v>
      </c>
      <c r="D159" s="79" t="s">
        <v>82</v>
      </c>
      <c r="E159" s="13">
        <v>44416</v>
      </c>
      <c r="F159" s="77" t="s">
        <v>83</v>
      </c>
      <c r="G159" s="13">
        <v>44419</v>
      </c>
      <c r="H159" s="78" t="s">
        <v>84</v>
      </c>
      <c r="I159" s="15">
        <v>64</v>
      </c>
      <c r="J159" s="15">
        <v>50</v>
      </c>
      <c r="K159" s="15">
        <v>31</v>
      </c>
      <c r="L159" s="15">
        <v>7</v>
      </c>
      <c r="M159" s="84">
        <v>24.8</v>
      </c>
      <c r="N159" s="73">
        <v>25</v>
      </c>
      <c r="O159" s="64">
        <v>3000</v>
      </c>
      <c r="P159" s="65">
        <f>Table22452368910111213141516171819202122242345678[[#This Row],[PEMBULATAN]]*O159</f>
        <v>75000</v>
      </c>
    </row>
    <row r="160" spans="1:16" ht="39" customHeight="1" x14ac:dyDescent="0.2">
      <c r="A160" s="93"/>
      <c r="B160" s="76"/>
      <c r="C160" s="74" t="s">
        <v>939</v>
      </c>
      <c r="D160" s="79" t="s">
        <v>82</v>
      </c>
      <c r="E160" s="13">
        <v>44416</v>
      </c>
      <c r="F160" s="77" t="s">
        <v>83</v>
      </c>
      <c r="G160" s="13">
        <v>44419</v>
      </c>
      <c r="H160" s="78" t="s">
        <v>84</v>
      </c>
      <c r="I160" s="15">
        <v>100</v>
      </c>
      <c r="J160" s="15">
        <v>60</v>
      </c>
      <c r="K160" s="15">
        <v>37</v>
      </c>
      <c r="L160" s="15">
        <v>27</v>
      </c>
      <c r="M160" s="84">
        <v>55.5</v>
      </c>
      <c r="N160" s="73">
        <v>56</v>
      </c>
      <c r="O160" s="64">
        <v>3000</v>
      </c>
      <c r="P160" s="65">
        <f>Table22452368910111213141516171819202122242345678[[#This Row],[PEMBULATAN]]*O160</f>
        <v>168000</v>
      </c>
    </row>
    <row r="161" spans="1:16" ht="39" customHeight="1" x14ac:dyDescent="0.2">
      <c r="A161" s="93"/>
      <c r="B161" s="76"/>
      <c r="C161" s="74" t="s">
        <v>940</v>
      </c>
      <c r="D161" s="79" t="s">
        <v>82</v>
      </c>
      <c r="E161" s="13">
        <v>44416</v>
      </c>
      <c r="F161" s="77" t="s">
        <v>83</v>
      </c>
      <c r="G161" s="13">
        <v>44419</v>
      </c>
      <c r="H161" s="78" t="s">
        <v>84</v>
      </c>
      <c r="I161" s="15">
        <v>83</v>
      </c>
      <c r="J161" s="15">
        <v>52</v>
      </c>
      <c r="K161" s="15">
        <v>34</v>
      </c>
      <c r="L161" s="15">
        <v>18</v>
      </c>
      <c r="M161" s="84">
        <v>36.686</v>
      </c>
      <c r="N161" s="73">
        <v>37</v>
      </c>
      <c r="O161" s="64">
        <v>3000</v>
      </c>
      <c r="P161" s="65">
        <f>Table22452368910111213141516171819202122242345678[[#This Row],[PEMBULATAN]]*O161</f>
        <v>111000</v>
      </c>
    </row>
    <row r="162" spans="1:16" ht="39" customHeight="1" x14ac:dyDescent="0.2">
      <c r="A162" s="93"/>
      <c r="B162" s="76"/>
      <c r="C162" s="74" t="s">
        <v>941</v>
      </c>
      <c r="D162" s="79" t="s">
        <v>82</v>
      </c>
      <c r="E162" s="13">
        <v>44416</v>
      </c>
      <c r="F162" s="77" t="s">
        <v>83</v>
      </c>
      <c r="G162" s="13">
        <v>44419</v>
      </c>
      <c r="H162" s="78" t="s">
        <v>84</v>
      </c>
      <c r="I162" s="15">
        <v>50</v>
      </c>
      <c r="J162" s="15">
        <v>37</v>
      </c>
      <c r="K162" s="15">
        <v>17</v>
      </c>
      <c r="L162" s="15">
        <v>11</v>
      </c>
      <c r="M162" s="84">
        <v>7.8624999999999998</v>
      </c>
      <c r="N162" s="73">
        <v>11</v>
      </c>
      <c r="O162" s="64">
        <v>3000</v>
      </c>
      <c r="P162" s="65">
        <f>Table22452368910111213141516171819202122242345678[[#This Row],[PEMBULATAN]]*O162</f>
        <v>33000</v>
      </c>
    </row>
    <row r="163" spans="1:16" ht="39" customHeight="1" x14ac:dyDescent="0.2">
      <c r="A163" s="93"/>
      <c r="B163" s="76"/>
      <c r="C163" s="74" t="s">
        <v>942</v>
      </c>
      <c r="D163" s="79" t="s">
        <v>82</v>
      </c>
      <c r="E163" s="13">
        <v>44416</v>
      </c>
      <c r="F163" s="77" t="s">
        <v>83</v>
      </c>
      <c r="G163" s="13">
        <v>44419</v>
      </c>
      <c r="H163" s="78" t="s">
        <v>84</v>
      </c>
      <c r="I163" s="15">
        <v>70</v>
      </c>
      <c r="J163" s="15">
        <v>50</v>
      </c>
      <c r="K163" s="15">
        <v>27</v>
      </c>
      <c r="L163" s="15">
        <v>24</v>
      </c>
      <c r="M163" s="84">
        <v>23.625</v>
      </c>
      <c r="N163" s="73">
        <v>24</v>
      </c>
      <c r="O163" s="64">
        <v>3000</v>
      </c>
      <c r="P163" s="65">
        <f>Table22452368910111213141516171819202122242345678[[#This Row],[PEMBULATAN]]*O163</f>
        <v>72000</v>
      </c>
    </row>
    <row r="164" spans="1:16" ht="39" customHeight="1" x14ac:dyDescent="0.2">
      <c r="A164" s="93"/>
      <c r="B164" s="76"/>
      <c r="C164" s="74" t="s">
        <v>943</v>
      </c>
      <c r="D164" s="79" t="s">
        <v>82</v>
      </c>
      <c r="E164" s="13">
        <v>44416</v>
      </c>
      <c r="F164" s="77" t="s">
        <v>83</v>
      </c>
      <c r="G164" s="13">
        <v>44419</v>
      </c>
      <c r="H164" s="78" t="s">
        <v>84</v>
      </c>
      <c r="I164" s="15">
        <v>91</v>
      </c>
      <c r="J164" s="15">
        <v>55</v>
      </c>
      <c r="K164" s="15">
        <v>23</v>
      </c>
      <c r="L164" s="15">
        <v>9</v>
      </c>
      <c r="M164" s="84">
        <v>28.778749999999999</v>
      </c>
      <c r="N164" s="73">
        <v>29</v>
      </c>
      <c r="O164" s="64">
        <v>3000</v>
      </c>
      <c r="P164" s="65">
        <f>Table22452368910111213141516171819202122242345678[[#This Row],[PEMBULATAN]]*O164</f>
        <v>87000</v>
      </c>
    </row>
    <row r="165" spans="1:16" ht="39" customHeight="1" x14ac:dyDescent="0.2">
      <c r="A165" s="93"/>
      <c r="B165" s="76"/>
      <c r="C165" s="74" t="s">
        <v>944</v>
      </c>
      <c r="D165" s="79" t="s">
        <v>82</v>
      </c>
      <c r="E165" s="13">
        <v>44416</v>
      </c>
      <c r="F165" s="77" t="s">
        <v>83</v>
      </c>
      <c r="G165" s="13">
        <v>44419</v>
      </c>
      <c r="H165" s="78" t="s">
        <v>84</v>
      </c>
      <c r="I165" s="15">
        <v>51</v>
      </c>
      <c r="J165" s="15">
        <v>40</v>
      </c>
      <c r="K165" s="15">
        <v>12</v>
      </c>
      <c r="L165" s="15">
        <v>3</v>
      </c>
      <c r="M165" s="84">
        <v>6.12</v>
      </c>
      <c r="N165" s="73">
        <v>6</v>
      </c>
      <c r="O165" s="64">
        <v>3000</v>
      </c>
      <c r="P165" s="65">
        <f>Table22452368910111213141516171819202122242345678[[#This Row],[PEMBULATAN]]*O165</f>
        <v>18000</v>
      </c>
    </row>
    <row r="166" spans="1:16" ht="39" customHeight="1" x14ac:dyDescent="0.2">
      <c r="A166" s="93"/>
      <c r="B166" s="76"/>
      <c r="C166" s="74" t="s">
        <v>945</v>
      </c>
      <c r="D166" s="79" t="s">
        <v>82</v>
      </c>
      <c r="E166" s="13">
        <v>44416</v>
      </c>
      <c r="F166" s="77" t="s">
        <v>83</v>
      </c>
      <c r="G166" s="13">
        <v>44419</v>
      </c>
      <c r="H166" s="78" t="s">
        <v>84</v>
      </c>
      <c r="I166" s="15">
        <v>58</v>
      </c>
      <c r="J166" s="15">
        <v>44</v>
      </c>
      <c r="K166" s="15">
        <v>11</v>
      </c>
      <c r="L166" s="15">
        <v>4</v>
      </c>
      <c r="M166" s="84">
        <v>7.0179999999999998</v>
      </c>
      <c r="N166" s="73">
        <v>7</v>
      </c>
      <c r="O166" s="64">
        <v>3000</v>
      </c>
      <c r="P166" s="65">
        <f>Table22452368910111213141516171819202122242345678[[#This Row],[PEMBULATAN]]*O166</f>
        <v>21000</v>
      </c>
    </row>
    <row r="167" spans="1:16" ht="39" customHeight="1" x14ac:dyDescent="0.2">
      <c r="A167" s="93"/>
      <c r="B167" s="76"/>
      <c r="C167" s="74" t="s">
        <v>946</v>
      </c>
      <c r="D167" s="79" t="s">
        <v>82</v>
      </c>
      <c r="E167" s="13">
        <v>44416</v>
      </c>
      <c r="F167" s="77" t="s">
        <v>83</v>
      </c>
      <c r="G167" s="13">
        <v>44419</v>
      </c>
      <c r="H167" s="78" t="s">
        <v>84</v>
      </c>
      <c r="I167" s="15">
        <v>50</v>
      </c>
      <c r="J167" s="15">
        <v>32</v>
      </c>
      <c r="K167" s="15">
        <v>12</v>
      </c>
      <c r="L167" s="15">
        <v>4</v>
      </c>
      <c r="M167" s="84">
        <v>4.8</v>
      </c>
      <c r="N167" s="73">
        <v>5</v>
      </c>
      <c r="O167" s="64">
        <v>3000</v>
      </c>
      <c r="P167" s="65">
        <f>Table22452368910111213141516171819202122242345678[[#This Row],[PEMBULATAN]]*O167</f>
        <v>15000</v>
      </c>
    </row>
    <row r="168" spans="1:16" ht="39" customHeight="1" x14ac:dyDescent="0.2">
      <c r="A168" s="93"/>
      <c r="B168" s="76"/>
      <c r="C168" s="74" t="s">
        <v>947</v>
      </c>
      <c r="D168" s="79" t="s">
        <v>82</v>
      </c>
      <c r="E168" s="13">
        <v>44416</v>
      </c>
      <c r="F168" s="77" t="s">
        <v>83</v>
      </c>
      <c r="G168" s="13">
        <v>44419</v>
      </c>
      <c r="H168" s="78" t="s">
        <v>84</v>
      </c>
      <c r="I168" s="15">
        <v>80</v>
      </c>
      <c r="J168" s="15">
        <v>45</v>
      </c>
      <c r="K168" s="15">
        <v>10</v>
      </c>
      <c r="L168" s="15">
        <v>3</v>
      </c>
      <c r="M168" s="84">
        <v>9</v>
      </c>
      <c r="N168" s="73">
        <v>9</v>
      </c>
      <c r="O168" s="64">
        <v>3000</v>
      </c>
      <c r="P168" s="65">
        <f>Table22452368910111213141516171819202122242345678[[#This Row],[PEMBULATAN]]*O168</f>
        <v>27000</v>
      </c>
    </row>
    <row r="169" spans="1:16" ht="39" customHeight="1" x14ac:dyDescent="0.2">
      <c r="A169" s="93"/>
      <c r="B169" s="76"/>
      <c r="C169" s="74" t="s">
        <v>948</v>
      </c>
      <c r="D169" s="79" t="s">
        <v>82</v>
      </c>
      <c r="E169" s="13">
        <v>44416</v>
      </c>
      <c r="F169" s="77" t="s">
        <v>83</v>
      </c>
      <c r="G169" s="13">
        <v>44419</v>
      </c>
      <c r="H169" s="78" t="s">
        <v>84</v>
      </c>
      <c r="I169" s="15">
        <v>70</v>
      </c>
      <c r="J169" s="15">
        <v>50</v>
      </c>
      <c r="K169" s="15">
        <v>30</v>
      </c>
      <c r="L169" s="15">
        <v>10</v>
      </c>
      <c r="M169" s="84">
        <v>26.25</v>
      </c>
      <c r="N169" s="73">
        <v>26</v>
      </c>
      <c r="O169" s="64">
        <v>3000</v>
      </c>
      <c r="P169" s="65">
        <f>Table22452368910111213141516171819202122242345678[[#This Row],[PEMBULATAN]]*O169</f>
        <v>78000</v>
      </c>
    </row>
    <row r="170" spans="1:16" ht="39" customHeight="1" x14ac:dyDescent="0.2">
      <c r="A170" s="93"/>
      <c r="B170" s="76"/>
      <c r="C170" s="74" t="s">
        <v>949</v>
      </c>
      <c r="D170" s="79" t="s">
        <v>82</v>
      </c>
      <c r="E170" s="13">
        <v>44416</v>
      </c>
      <c r="F170" s="77" t="s">
        <v>83</v>
      </c>
      <c r="G170" s="13">
        <v>44419</v>
      </c>
      <c r="H170" s="78" t="s">
        <v>84</v>
      </c>
      <c r="I170" s="15">
        <v>55</v>
      </c>
      <c r="J170" s="15">
        <v>57</v>
      </c>
      <c r="K170" s="15">
        <v>12</v>
      </c>
      <c r="L170" s="15">
        <v>8</v>
      </c>
      <c r="M170" s="84">
        <v>9.4049999999999994</v>
      </c>
      <c r="N170" s="73">
        <v>10</v>
      </c>
      <c r="O170" s="64">
        <v>3000</v>
      </c>
      <c r="P170" s="65">
        <f>Table22452368910111213141516171819202122242345678[[#This Row],[PEMBULATAN]]*O170</f>
        <v>30000</v>
      </c>
    </row>
    <row r="171" spans="1:16" ht="39" customHeight="1" x14ac:dyDescent="0.2">
      <c r="A171" s="93"/>
      <c r="B171" s="76"/>
      <c r="C171" s="74" t="s">
        <v>950</v>
      </c>
      <c r="D171" s="79" t="s">
        <v>82</v>
      </c>
      <c r="E171" s="13">
        <v>44416</v>
      </c>
      <c r="F171" s="77" t="s">
        <v>83</v>
      </c>
      <c r="G171" s="13">
        <v>44419</v>
      </c>
      <c r="H171" s="78" t="s">
        <v>84</v>
      </c>
      <c r="I171" s="15">
        <v>44</v>
      </c>
      <c r="J171" s="15">
        <v>51</v>
      </c>
      <c r="K171" s="15">
        <v>34</v>
      </c>
      <c r="L171" s="15">
        <v>15</v>
      </c>
      <c r="M171" s="84">
        <v>19.074000000000002</v>
      </c>
      <c r="N171" s="73">
        <v>19</v>
      </c>
      <c r="O171" s="64">
        <v>3000</v>
      </c>
      <c r="P171" s="65">
        <f>Table22452368910111213141516171819202122242345678[[#This Row],[PEMBULATAN]]*O171</f>
        <v>57000</v>
      </c>
    </row>
    <row r="172" spans="1:16" ht="39" customHeight="1" x14ac:dyDescent="0.2">
      <c r="A172" s="93"/>
      <c r="B172" s="76"/>
      <c r="C172" s="74" t="s">
        <v>951</v>
      </c>
      <c r="D172" s="79" t="s">
        <v>82</v>
      </c>
      <c r="E172" s="13">
        <v>44416</v>
      </c>
      <c r="F172" s="77" t="s">
        <v>83</v>
      </c>
      <c r="G172" s="13">
        <v>44419</v>
      </c>
      <c r="H172" s="78" t="s">
        <v>84</v>
      </c>
      <c r="I172" s="15">
        <v>61</v>
      </c>
      <c r="J172" s="15">
        <v>41</v>
      </c>
      <c r="K172" s="15">
        <v>24</v>
      </c>
      <c r="L172" s="15">
        <v>8</v>
      </c>
      <c r="M172" s="84">
        <v>15.006</v>
      </c>
      <c r="N172" s="73">
        <v>15</v>
      </c>
      <c r="O172" s="64">
        <v>3000</v>
      </c>
      <c r="P172" s="65">
        <f>Table22452368910111213141516171819202122242345678[[#This Row],[PEMBULATAN]]*O172</f>
        <v>45000</v>
      </c>
    </row>
    <row r="173" spans="1:16" ht="39" customHeight="1" x14ac:dyDescent="0.2">
      <c r="A173" s="93"/>
      <c r="B173" s="76"/>
      <c r="C173" s="74" t="s">
        <v>952</v>
      </c>
      <c r="D173" s="79" t="s">
        <v>82</v>
      </c>
      <c r="E173" s="13">
        <v>44416</v>
      </c>
      <c r="F173" s="77" t="s">
        <v>83</v>
      </c>
      <c r="G173" s="13">
        <v>44419</v>
      </c>
      <c r="H173" s="78" t="s">
        <v>84</v>
      </c>
      <c r="I173" s="15">
        <v>41</v>
      </c>
      <c r="J173" s="15">
        <v>36</v>
      </c>
      <c r="K173" s="15">
        <v>10</v>
      </c>
      <c r="L173" s="15">
        <v>3</v>
      </c>
      <c r="M173" s="84">
        <v>3.69</v>
      </c>
      <c r="N173" s="73">
        <v>4</v>
      </c>
      <c r="O173" s="64">
        <v>3000</v>
      </c>
      <c r="P173" s="65">
        <f>Table22452368910111213141516171819202122242345678[[#This Row],[PEMBULATAN]]*O173</f>
        <v>12000</v>
      </c>
    </row>
    <row r="174" spans="1:16" ht="39" customHeight="1" x14ac:dyDescent="0.2">
      <c r="A174" s="93"/>
      <c r="B174" s="76"/>
      <c r="C174" s="74" t="s">
        <v>953</v>
      </c>
      <c r="D174" s="79" t="s">
        <v>82</v>
      </c>
      <c r="E174" s="13">
        <v>44416</v>
      </c>
      <c r="F174" s="77" t="s">
        <v>83</v>
      </c>
      <c r="G174" s="13">
        <v>44419</v>
      </c>
      <c r="H174" s="78" t="s">
        <v>84</v>
      </c>
      <c r="I174" s="15">
        <v>51</v>
      </c>
      <c r="J174" s="15">
        <v>36</v>
      </c>
      <c r="K174" s="15">
        <v>22</v>
      </c>
      <c r="L174" s="15">
        <v>3</v>
      </c>
      <c r="M174" s="84">
        <v>10.098000000000001</v>
      </c>
      <c r="N174" s="73">
        <v>10</v>
      </c>
      <c r="O174" s="64">
        <v>3000</v>
      </c>
      <c r="P174" s="65">
        <f>Table22452368910111213141516171819202122242345678[[#This Row],[PEMBULATAN]]*O174</f>
        <v>30000</v>
      </c>
    </row>
    <row r="175" spans="1:16" ht="39" customHeight="1" x14ac:dyDescent="0.2">
      <c r="A175" s="93"/>
      <c r="B175" s="76"/>
      <c r="C175" s="74" t="s">
        <v>954</v>
      </c>
      <c r="D175" s="79" t="s">
        <v>82</v>
      </c>
      <c r="E175" s="13">
        <v>44416</v>
      </c>
      <c r="F175" s="77" t="s">
        <v>83</v>
      </c>
      <c r="G175" s="13">
        <v>44419</v>
      </c>
      <c r="H175" s="78" t="s">
        <v>84</v>
      </c>
      <c r="I175" s="15">
        <v>31</v>
      </c>
      <c r="J175" s="15">
        <v>32</v>
      </c>
      <c r="K175" s="15">
        <v>10</v>
      </c>
      <c r="L175" s="15">
        <v>2</v>
      </c>
      <c r="M175" s="84">
        <v>2.48</v>
      </c>
      <c r="N175" s="73">
        <v>3</v>
      </c>
      <c r="O175" s="64">
        <v>3000</v>
      </c>
      <c r="P175" s="65">
        <f>Table22452368910111213141516171819202122242345678[[#This Row],[PEMBULATAN]]*O175</f>
        <v>9000</v>
      </c>
    </row>
    <row r="176" spans="1:16" ht="39" customHeight="1" x14ac:dyDescent="0.2">
      <c r="A176" s="93"/>
      <c r="B176" s="76"/>
      <c r="C176" s="74" t="s">
        <v>955</v>
      </c>
      <c r="D176" s="79" t="s">
        <v>82</v>
      </c>
      <c r="E176" s="13">
        <v>44416</v>
      </c>
      <c r="F176" s="77" t="s">
        <v>83</v>
      </c>
      <c r="G176" s="13">
        <v>44419</v>
      </c>
      <c r="H176" s="78" t="s">
        <v>84</v>
      </c>
      <c r="I176" s="15">
        <v>23</v>
      </c>
      <c r="J176" s="15">
        <v>24</v>
      </c>
      <c r="K176" s="15">
        <v>12</v>
      </c>
      <c r="L176" s="15">
        <v>2</v>
      </c>
      <c r="M176" s="84">
        <v>1.6559999999999999</v>
      </c>
      <c r="N176" s="73">
        <v>2</v>
      </c>
      <c r="O176" s="64">
        <v>3000</v>
      </c>
      <c r="P176" s="65">
        <f>Table22452368910111213141516171819202122242345678[[#This Row],[PEMBULATAN]]*O176</f>
        <v>6000</v>
      </c>
    </row>
    <row r="177" spans="1:16" ht="39" customHeight="1" x14ac:dyDescent="0.2">
      <c r="A177" s="93"/>
      <c r="B177" s="76"/>
      <c r="C177" s="74" t="s">
        <v>956</v>
      </c>
      <c r="D177" s="79" t="s">
        <v>82</v>
      </c>
      <c r="E177" s="13">
        <v>44416</v>
      </c>
      <c r="F177" s="77" t="s">
        <v>83</v>
      </c>
      <c r="G177" s="13">
        <v>44419</v>
      </c>
      <c r="H177" s="78" t="s">
        <v>84</v>
      </c>
      <c r="I177" s="15">
        <v>70</v>
      </c>
      <c r="J177" s="15">
        <v>61</v>
      </c>
      <c r="K177" s="15">
        <v>13</v>
      </c>
      <c r="L177" s="15">
        <v>8</v>
      </c>
      <c r="M177" s="84">
        <v>13.8775</v>
      </c>
      <c r="N177" s="73">
        <v>14</v>
      </c>
      <c r="O177" s="64">
        <v>3000</v>
      </c>
      <c r="P177" s="65">
        <f>Table22452368910111213141516171819202122242345678[[#This Row],[PEMBULATAN]]*O177</f>
        <v>42000</v>
      </c>
    </row>
    <row r="178" spans="1:16" ht="39" customHeight="1" x14ac:dyDescent="0.2">
      <c r="A178" s="93"/>
      <c r="B178" s="76"/>
      <c r="C178" s="74" t="s">
        <v>957</v>
      </c>
      <c r="D178" s="79" t="s">
        <v>82</v>
      </c>
      <c r="E178" s="13">
        <v>44416</v>
      </c>
      <c r="F178" s="77" t="s">
        <v>83</v>
      </c>
      <c r="G178" s="13">
        <v>44419</v>
      </c>
      <c r="H178" s="78" t="s">
        <v>84</v>
      </c>
      <c r="I178" s="15">
        <v>41</v>
      </c>
      <c r="J178" s="15">
        <v>25</v>
      </c>
      <c r="K178" s="15">
        <v>21</v>
      </c>
      <c r="L178" s="15">
        <v>5</v>
      </c>
      <c r="M178" s="84">
        <v>5.3812499999999996</v>
      </c>
      <c r="N178" s="73">
        <v>6</v>
      </c>
      <c r="O178" s="64">
        <v>3000</v>
      </c>
      <c r="P178" s="65">
        <f>Table22452368910111213141516171819202122242345678[[#This Row],[PEMBULATAN]]*O178</f>
        <v>18000</v>
      </c>
    </row>
    <row r="179" spans="1:16" ht="39" customHeight="1" x14ac:dyDescent="0.2">
      <c r="A179" s="93"/>
      <c r="B179" s="76"/>
      <c r="C179" s="74" t="s">
        <v>958</v>
      </c>
      <c r="D179" s="79" t="s">
        <v>82</v>
      </c>
      <c r="E179" s="13">
        <v>44416</v>
      </c>
      <c r="F179" s="77" t="s">
        <v>83</v>
      </c>
      <c r="G179" s="13">
        <v>44419</v>
      </c>
      <c r="H179" s="78" t="s">
        <v>84</v>
      </c>
      <c r="I179" s="15">
        <v>57</v>
      </c>
      <c r="J179" s="15">
        <v>10</v>
      </c>
      <c r="K179" s="15">
        <v>18</v>
      </c>
      <c r="L179" s="15">
        <v>5</v>
      </c>
      <c r="M179" s="84">
        <v>2.5649999999999999</v>
      </c>
      <c r="N179" s="73">
        <v>5</v>
      </c>
      <c r="O179" s="64">
        <v>3000</v>
      </c>
      <c r="P179" s="65">
        <f>Table22452368910111213141516171819202122242345678[[#This Row],[PEMBULATAN]]*O179</f>
        <v>15000</v>
      </c>
    </row>
    <row r="180" spans="1:16" ht="39" customHeight="1" x14ac:dyDescent="0.2">
      <c r="A180" s="93"/>
      <c r="B180" s="76"/>
      <c r="C180" s="74" t="s">
        <v>959</v>
      </c>
      <c r="D180" s="79" t="s">
        <v>82</v>
      </c>
      <c r="E180" s="13">
        <v>44416</v>
      </c>
      <c r="F180" s="77" t="s">
        <v>83</v>
      </c>
      <c r="G180" s="13">
        <v>44419</v>
      </c>
      <c r="H180" s="78" t="s">
        <v>84</v>
      </c>
      <c r="I180" s="15">
        <v>51</v>
      </c>
      <c r="J180" s="15">
        <v>41</v>
      </c>
      <c r="K180" s="15">
        <v>22</v>
      </c>
      <c r="L180" s="15">
        <v>5</v>
      </c>
      <c r="M180" s="84">
        <v>11.500500000000001</v>
      </c>
      <c r="N180" s="73">
        <v>12</v>
      </c>
      <c r="O180" s="64">
        <v>3000</v>
      </c>
      <c r="P180" s="65">
        <f>Table22452368910111213141516171819202122242345678[[#This Row],[PEMBULATAN]]*O180</f>
        <v>36000</v>
      </c>
    </row>
    <row r="181" spans="1:16" ht="39" customHeight="1" x14ac:dyDescent="0.2">
      <c r="A181" s="93"/>
      <c r="B181" s="76"/>
      <c r="C181" s="74" t="s">
        <v>960</v>
      </c>
      <c r="D181" s="79" t="s">
        <v>82</v>
      </c>
      <c r="E181" s="13">
        <v>44416</v>
      </c>
      <c r="F181" s="77" t="s">
        <v>83</v>
      </c>
      <c r="G181" s="13">
        <v>44419</v>
      </c>
      <c r="H181" s="78" t="s">
        <v>84</v>
      </c>
      <c r="I181" s="15">
        <v>24</v>
      </c>
      <c r="J181" s="15">
        <v>20</v>
      </c>
      <c r="K181" s="15">
        <v>5</v>
      </c>
      <c r="L181" s="15">
        <v>2</v>
      </c>
      <c r="M181" s="84">
        <v>0.6</v>
      </c>
      <c r="N181" s="73">
        <v>2</v>
      </c>
      <c r="O181" s="64">
        <v>3000</v>
      </c>
      <c r="P181" s="65">
        <f>Table22452368910111213141516171819202122242345678[[#This Row],[PEMBULATAN]]*O181</f>
        <v>6000</v>
      </c>
    </row>
    <row r="182" spans="1:16" ht="39" customHeight="1" x14ac:dyDescent="0.2">
      <c r="A182" s="93"/>
      <c r="B182" s="76"/>
      <c r="C182" s="74" t="s">
        <v>961</v>
      </c>
      <c r="D182" s="79" t="s">
        <v>82</v>
      </c>
      <c r="E182" s="13">
        <v>44416</v>
      </c>
      <c r="F182" s="77" t="s">
        <v>83</v>
      </c>
      <c r="G182" s="13">
        <v>44419</v>
      </c>
      <c r="H182" s="78" t="s">
        <v>84</v>
      </c>
      <c r="I182" s="15">
        <v>20</v>
      </c>
      <c r="J182" s="15">
        <v>24</v>
      </c>
      <c r="K182" s="15">
        <v>11</v>
      </c>
      <c r="L182" s="15">
        <v>4</v>
      </c>
      <c r="M182" s="84">
        <v>1.32</v>
      </c>
      <c r="N182" s="73">
        <v>4</v>
      </c>
      <c r="O182" s="64">
        <v>3000</v>
      </c>
      <c r="P182" s="65">
        <f>Table22452368910111213141516171819202122242345678[[#This Row],[PEMBULATAN]]*O182</f>
        <v>12000</v>
      </c>
    </row>
    <row r="183" spans="1:16" ht="39" customHeight="1" x14ac:dyDescent="0.2">
      <c r="A183" s="93"/>
      <c r="B183" s="76"/>
      <c r="C183" s="74" t="s">
        <v>962</v>
      </c>
      <c r="D183" s="79" t="s">
        <v>82</v>
      </c>
      <c r="E183" s="13">
        <v>44416</v>
      </c>
      <c r="F183" s="77" t="s">
        <v>83</v>
      </c>
      <c r="G183" s="13">
        <v>44419</v>
      </c>
      <c r="H183" s="78" t="s">
        <v>84</v>
      </c>
      <c r="I183" s="15">
        <v>81</v>
      </c>
      <c r="J183" s="15">
        <v>60</v>
      </c>
      <c r="K183" s="15">
        <v>37</v>
      </c>
      <c r="L183" s="15">
        <v>19</v>
      </c>
      <c r="M183" s="84">
        <v>44.954999999999998</v>
      </c>
      <c r="N183" s="73">
        <v>45</v>
      </c>
      <c r="O183" s="64">
        <v>3000</v>
      </c>
      <c r="P183" s="65">
        <f>Table22452368910111213141516171819202122242345678[[#This Row],[PEMBULATAN]]*O183</f>
        <v>135000</v>
      </c>
    </row>
    <row r="184" spans="1:16" ht="39" customHeight="1" x14ac:dyDescent="0.2">
      <c r="A184" s="93"/>
      <c r="B184" s="76"/>
      <c r="C184" s="74" t="s">
        <v>963</v>
      </c>
      <c r="D184" s="79" t="s">
        <v>82</v>
      </c>
      <c r="E184" s="13">
        <v>44416</v>
      </c>
      <c r="F184" s="77" t="s">
        <v>83</v>
      </c>
      <c r="G184" s="13">
        <v>44419</v>
      </c>
      <c r="H184" s="78" t="s">
        <v>84</v>
      </c>
      <c r="I184" s="15">
        <v>50</v>
      </c>
      <c r="J184" s="15">
        <v>42</v>
      </c>
      <c r="K184" s="15">
        <v>29</v>
      </c>
      <c r="L184" s="15">
        <v>8</v>
      </c>
      <c r="M184" s="84">
        <v>15.225</v>
      </c>
      <c r="N184" s="73">
        <v>15</v>
      </c>
      <c r="O184" s="64">
        <v>3000</v>
      </c>
      <c r="P184" s="65">
        <f>Table22452368910111213141516171819202122242345678[[#This Row],[PEMBULATAN]]*O184</f>
        <v>45000</v>
      </c>
    </row>
    <row r="185" spans="1:16" ht="39" customHeight="1" x14ac:dyDescent="0.2">
      <c r="A185" s="93"/>
      <c r="B185" s="76"/>
      <c r="C185" s="74" t="s">
        <v>964</v>
      </c>
      <c r="D185" s="79" t="s">
        <v>82</v>
      </c>
      <c r="E185" s="13">
        <v>44416</v>
      </c>
      <c r="F185" s="77" t="s">
        <v>83</v>
      </c>
      <c r="G185" s="13">
        <v>44419</v>
      </c>
      <c r="H185" s="78" t="s">
        <v>84</v>
      </c>
      <c r="I185" s="15">
        <v>80</v>
      </c>
      <c r="J185" s="15">
        <v>21</v>
      </c>
      <c r="K185" s="15">
        <v>28</v>
      </c>
      <c r="L185" s="15">
        <v>8</v>
      </c>
      <c r="M185" s="84">
        <v>11.76</v>
      </c>
      <c r="N185" s="73">
        <v>12</v>
      </c>
      <c r="O185" s="64">
        <v>3000</v>
      </c>
      <c r="P185" s="65">
        <f>Table22452368910111213141516171819202122242345678[[#This Row],[PEMBULATAN]]*O185</f>
        <v>36000</v>
      </c>
    </row>
    <row r="186" spans="1:16" ht="39" customHeight="1" x14ac:dyDescent="0.2">
      <c r="A186" s="93"/>
      <c r="B186" s="76"/>
      <c r="C186" s="74" t="s">
        <v>965</v>
      </c>
      <c r="D186" s="79" t="s">
        <v>82</v>
      </c>
      <c r="E186" s="13">
        <v>44416</v>
      </c>
      <c r="F186" s="77" t="s">
        <v>83</v>
      </c>
      <c r="G186" s="13">
        <v>44419</v>
      </c>
      <c r="H186" s="78" t="s">
        <v>84</v>
      </c>
      <c r="I186" s="15">
        <v>94</v>
      </c>
      <c r="J186" s="15">
        <v>51</v>
      </c>
      <c r="K186" s="15">
        <v>40</v>
      </c>
      <c r="L186" s="15">
        <v>17</v>
      </c>
      <c r="M186" s="84">
        <v>47.94</v>
      </c>
      <c r="N186" s="73">
        <v>48</v>
      </c>
      <c r="O186" s="64">
        <v>3000</v>
      </c>
      <c r="P186" s="65">
        <f>Table22452368910111213141516171819202122242345678[[#This Row],[PEMBULATAN]]*O186</f>
        <v>144000</v>
      </c>
    </row>
    <row r="187" spans="1:16" ht="39" customHeight="1" x14ac:dyDescent="0.2">
      <c r="A187" s="93"/>
      <c r="B187" s="76"/>
      <c r="C187" s="74" t="s">
        <v>966</v>
      </c>
      <c r="D187" s="79" t="s">
        <v>82</v>
      </c>
      <c r="E187" s="13">
        <v>44416</v>
      </c>
      <c r="F187" s="77" t="s">
        <v>83</v>
      </c>
      <c r="G187" s="13">
        <v>44419</v>
      </c>
      <c r="H187" s="78" t="s">
        <v>84</v>
      </c>
      <c r="I187" s="15">
        <v>100</v>
      </c>
      <c r="J187" s="15">
        <v>56</v>
      </c>
      <c r="K187" s="15">
        <v>20</v>
      </c>
      <c r="L187" s="15">
        <v>10</v>
      </c>
      <c r="M187" s="84">
        <v>28</v>
      </c>
      <c r="N187" s="73">
        <v>28</v>
      </c>
      <c r="O187" s="64">
        <v>3000</v>
      </c>
      <c r="P187" s="65">
        <f>Table22452368910111213141516171819202122242345678[[#This Row],[PEMBULATAN]]*O187</f>
        <v>84000</v>
      </c>
    </row>
    <row r="188" spans="1:16" ht="39" customHeight="1" x14ac:dyDescent="0.2">
      <c r="A188" s="93"/>
      <c r="B188" s="76"/>
      <c r="C188" s="74" t="s">
        <v>967</v>
      </c>
      <c r="D188" s="79" t="s">
        <v>82</v>
      </c>
      <c r="E188" s="13">
        <v>44416</v>
      </c>
      <c r="F188" s="77" t="s">
        <v>83</v>
      </c>
      <c r="G188" s="13">
        <v>44419</v>
      </c>
      <c r="H188" s="78" t="s">
        <v>84</v>
      </c>
      <c r="I188" s="15">
        <v>70</v>
      </c>
      <c r="J188" s="15">
        <v>51</v>
      </c>
      <c r="K188" s="15">
        <v>30</v>
      </c>
      <c r="L188" s="15">
        <v>6</v>
      </c>
      <c r="M188" s="84">
        <v>26.774999999999999</v>
      </c>
      <c r="N188" s="73">
        <v>27</v>
      </c>
      <c r="O188" s="64">
        <v>3000</v>
      </c>
      <c r="P188" s="65">
        <f>Table22452368910111213141516171819202122242345678[[#This Row],[PEMBULATAN]]*O188</f>
        <v>81000</v>
      </c>
    </row>
    <row r="189" spans="1:16" ht="39" customHeight="1" x14ac:dyDescent="0.2">
      <c r="A189" s="93"/>
      <c r="B189" s="76"/>
      <c r="C189" s="74" t="s">
        <v>968</v>
      </c>
      <c r="D189" s="79" t="s">
        <v>82</v>
      </c>
      <c r="E189" s="13">
        <v>44416</v>
      </c>
      <c r="F189" s="77" t="s">
        <v>83</v>
      </c>
      <c r="G189" s="13">
        <v>44419</v>
      </c>
      <c r="H189" s="78" t="s">
        <v>84</v>
      </c>
      <c r="I189" s="15">
        <v>50</v>
      </c>
      <c r="J189" s="15">
        <v>40</v>
      </c>
      <c r="K189" s="15">
        <v>15</v>
      </c>
      <c r="L189" s="15">
        <v>4</v>
      </c>
      <c r="M189" s="84">
        <v>7.5</v>
      </c>
      <c r="N189" s="73">
        <v>8</v>
      </c>
      <c r="O189" s="64">
        <v>3000</v>
      </c>
      <c r="P189" s="65">
        <f>Table22452368910111213141516171819202122242345678[[#This Row],[PEMBULATAN]]*O189</f>
        <v>24000</v>
      </c>
    </row>
    <row r="190" spans="1:16" ht="39" customHeight="1" x14ac:dyDescent="0.2">
      <c r="A190" s="93"/>
      <c r="B190" s="76"/>
      <c r="C190" s="74" t="s">
        <v>969</v>
      </c>
      <c r="D190" s="79" t="s">
        <v>82</v>
      </c>
      <c r="E190" s="13">
        <v>44416</v>
      </c>
      <c r="F190" s="77" t="s">
        <v>83</v>
      </c>
      <c r="G190" s="13">
        <v>44419</v>
      </c>
      <c r="H190" s="78" t="s">
        <v>84</v>
      </c>
      <c r="I190" s="15">
        <v>41</v>
      </c>
      <c r="J190" s="15">
        <v>31</v>
      </c>
      <c r="K190" s="15">
        <v>10</v>
      </c>
      <c r="L190" s="15">
        <v>3</v>
      </c>
      <c r="M190" s="84">
        <v>3.1775000000000002</v>
      </c>
      <c r="N190" s="73">
        <v>3</v>
      </c>
      <c r="O190" s="64">
        <v>3000</v>
      </c>
      <c r="P190" s="65">
        <f>Table22452368910111213141516171819202122242345678[[#This Row],[PEMBULATAN]]*O190</f>
        <v>9000</v>
      </c>
    </row>
    <row r="191" spans="1:16" ht="39" customHeight="1" x14ac:dyDescent="0.2">
      <c r="A191" s="93"/>
      <c r="B191" s="76"/>
      <c r="C191" s="74" t="s">
        <v>970</v>
      </c>
      <c r="D191" s="79" t="s">
        <v>82</v>
      </c>
      <c r="E191" s="13">
        <v>44416</v>
      </c>
      <c r="F191" s="77" t="s">
        <v>83</v>
      </c>
      <c r="G191" s="13">
        <v>44419</v>
      </c>
      <c r="H191" s="78" t="s">
        <v>84</v>
      </c>
      <c r="I191" s="15">
        <v>97</v>
      </c>
      <c r="J191" s="15">
        <v>30</v>
      </c>
      <c r="K191" s="15">
        <v>6</v>
      </c>
      <c r="L191" s="15">
        <v>2</v>
      </c>
      <c r="M191" s="84">
        <v>4.3650000000000002</v>
      </c>
      <c r="N191" s="73">
        <v>5</v>
      </c>
      <c r="O191" s="64">
        <v>3000</v>
      </c>
      <c r="P191" s="65">
        <f>Table22452368910111213141516171819202122242345678[[#This Row],[PEMBULATAN]]*O191</f>
        <v>15000</v>
      </c>
    </row>
    <row r="192" spans="1:16" ht="39" customHeight="1" x14ac:dyDescent="0.2">
      <c r="A192" s="93"/>
      <c r="B192" s="76"/>
      <c r="C192" s="74" t="s">
        <v>971</v>
      </c>
      <c r="D192" s="79" t="s">
        <v>82</v>
      </c>
      <c r="E192" s="13">
        <v>44416</v>
      </c>
      <c r="F192" s="77" t="s">
        <v>83</v>
      </c>
      <c r="G192" s="13">
        <v>44419</v>
      </c>
      <c r="H192" s="78" t="s">
        <v>84</v>
      </c>
      <c r="I192" s="15">
        <v>50</v>
      </c>
      <c r="J192" s="15">
        <v>42</v>
      </c>
      <c r="K192" s="15">
        <v>29</v>
      </c>
      <c r="L192" s="15">
        <v>8</v>
      </c>
      <c r="M192" s="84">
        <v>15.225</v>
      </c>
      <c r="N192" s="73">
        <v>15</v>
      </c>
      <c r="O192" s="64">
        <v>3000</v>
      </c>
      <c r="P192" s="65">
        <f>Table22452368910111213141516171819202122242345678[[#This Row],[PEMBULATAN]]*O192</f>
        <v>45000</v>
      </c>
    </row>
    <row r="193" spans="1:16" ht="39" customHeight="1" x14ac:dyDescent="0.2">
      <c r="A193" s="93"/>
      <c r="B193" s="76"/>
      <c r="C193" s="74" t="s">
        <v>972</v>
      </c>
      <c r="D193" s="79" t="s">
        <v>82</v>
      </c>
      <c r="E193" s="13">
        <v>44416</v>
      </c>
      <c r="F193" s="77" t="s">
        <v>83</v>
      </c>
      <c r="G193" s="13">
        <v>44419</v>
      </c>
      <c r="H193" s="78" t="s">
        <v>84</v>
      </c>
      <c r="I193" s="15">
        <v>57</v>
      </c>
      <c r="J193" s="15">
        <v>10</v>
      </c>
      <c r="K193" s="15">
        <v>18</v>
      </c>
      <c r="L193" s="15">
        <v>5</v>
      </c>
      <c r="M193" s="84">
        <v>2.5649999999999999</v>
      </c>
      <c r="N193" s="73">
        <v>5</v>
      </c>
      <c r="O193" s="64">
        <v>3000</v>
      </c>
      <c r="P193" s="65">
        <f>Table22452368910111213141516171819202122242345678[[#This Row],[PEMBULATAN]]*O193</f>
        <v>15000</v>
      </c>
    </row>
    <row r="194" spans="1:16" ht="39" customHeight="1" x14ac:dyDescent="0.2">
      <c r="A194" s="93"/>
      <c r="B194" s="76"/>
      <c r="C194" s="74" t="s">
        <v>973</v>
      </c>
      <c r="D194" s="79" t="s">
        <v>82</v>
      </c>
      <c r="E194" s="13">
        <v>44416</v>
      </c>
      <c r="F194" s="77" t="s">
        <v>83</v>
      </c>
      <c r="G194" s="13">
        <v>44419</v>
      </c>
      <c r="H194" s="78" t="s">
        <v>84</v>
      </c>
      <c r="I194" s="15">
        <v>90</v>
      </c>
      <c r="J194" s="15">
        <v>68</v>
      </c>
      <c r="K194" s="15">
        <v>30</v>
      </c>
      <c r="L194" s="15">
        <v>28</v>
      </c>
      <c r="M194" s="84">
        <v>45.9</v>
      </c>
      <c r="N194" s="73">
        <v>46</v>
      </c>
      <c r="O194" s="64">
        <v>3000</v>
      </c>
      <c r="P194" s="65">
        <f>Table22452368910111213141516171819202122242345678[[#This Row],[PEMBULATAN]]*O194</f>
        <v>138000</v>
      </c>
    </row>
    <row r="195" spans="1:16" ht="39" customHeight="1" x14ac:dyDescent="0.2">
      <c r="A195" s="93"/>
      <c r="B195" s="76"/>
      <c r="C195" s="74" t="s">
        <v>974</v>
      </c>
      <c r="D195" s="79" t="s">
        <v>82</v>
      </c>
      <c r="E195" s="13">
        <v>44416</v>
      </c>
      <c r="F195" s="77" t="s">
        <v>83</v>
      </c>
      <c r="G195" s="13">
        <v>44419</v>
      </c>
      <c r="H195" s="78" t="s">
        <v>84</v>
      </c>
      <c r="I195" s="15">
        <v>41</v>
      </c>
      <c r="J195" s="15">
        <v>31</v>
      </c>
      <c r="K195" s="15">
        <v>10</v>
      </c>
      <c r="L195" s="15">
        <v>3</v>
      </c>
      <c r="M195" s="84">
        <v>3.1775000000000002</v>
      </c>
      <c r="N195" s="73">
        <v>3</v>
      </c>
      <c r="O195" s="64">
        <v>3000</v>
      </c>
      <c r="P195" s="65">
        <f>Table22452368910111213141516171819202122242345678[[#This Row],[PEMBULATAN]]*O195</f>
        <v>9000</v>
      </c>
    </row>
    <row r="196" spans="1:16" ht="39" customHeight="1" x14ac:dyDescent="0.2">
      <c r="A196" s="93"/>
      <c r="B196" s="76"/>
      <c r="C196" s="74" t="s">
        <v>975</v>
      </c>
      <c r="D196" s="79" t="s">
        <v>82</v>
      </c>
      <c r="E196" s="13">
        <v>44416</v>
      </c>
      <c r="F196" s="77" t="s">
        <v>83</v>
      </c>
      <c r="G196" s="13">
        <v>44419</v>
      </c>
      <c r="H196" s="78" t="s">
        <v>84</v>
      </c>
      <c r="I196" s="15">
        <v>50</v>
      </c>
      <c r="J196" s="15">
        <v>40</v>
      </c>
      <c r="K196" s="15">
        <v>15</v>
      </c>
      <c r="L196" s="15">
        <v>2</v>
      </c>
      <c r="M196" s="84">
        <v>7.5</v>
      </c>
      <c r="N196" s="73">
        <v>8</v>
      </c>
      <c r="O196" s="64">
        <v>3000</v>
      </c>
      <c r="P196" s="65">
        <f>Table22452368910111213141516171819202122242345678[[#This Row],[PEMBULATAN]]*O196</f>
        <v>24000</v>
      </c>
    </row>
    <row r="197" spans="1:16" ht="39" customHeight="1" x14ac:dyDescent="0.2">
      <c r="A197" s="93"/>
      <c r="B197" s="76"/>
      <c r="C197" s="74" t="s">
        <v>976</v>
      </c>
      <c r="D197" s="79" t="s">
        <v>82</v>
      </c>
      <c r="E197" s="13">
        <v>44416</v>
      </c>
      <c r="F197" s="77" t="s">
        <v>83</v>
      </c>
      <c r="G197" s="13">
        <v>44419</v>
      </c>
      <c r="H197" s="78" t="s">
        <v>84</v>
      </c>
      <c r="I197" s="15">
        <v>57</v>
      </c>
      <c r="J197" s="15">
        <v>10</v>
      </c>
      <c r="K197" s="15">
        <v>18</v>
      </c>
      <c r="L197" s="15">
        <v>5</v>
      </c>
      <c r="M197" s="84">
        <v>2.5649999999999999</v>
      </c>
      <c r="N197" s="73">
        <v>5</v>
      </c>
      <c r="O197" s="64">
        <v>3000</v>
      </c>
      <c r="P197" s="65">
        <f>Table22452368910111213141516171819202122242345678[[#This Row],[PEMBULATAN]]*O197</f>
        <v>15000</v>
      </c>
    </row>
    <row r="198" spans="1:16" ht="39" customHeight="1" x14ac:dyDescent="0.2">
      <c r="A198" s="93"/>
      <c r="B198" s="76"/>
      <c r="C198" s="74" t="s">
        <v>977</v>
      </c>
      <c r="D198" s="79" t="s">
        <v>82</v>
      </c>
      <c r="E198" s="13">
        <v>44416</v>
      </c>
      <c r="F198" s="77" t="s">
        <v>83</v>
      </c>
      <c r="G198" s="13">
        <v>44419</v>
      </c>
      <c r="H198" s="78" t="s">
        <v>84</v>
      </c>
      <c r="I198" s="15">
        <v>94</v>
      </c>
      <c r="J198" s="15">
        <v>51</v>
      </c>
      <c r="K198" s="15">
        <v>40</v>
      </c>
      <c r="L198" s="15">
        <v>13</v>
      </c>
      <c r="M198" s="84">
        <v>47.94</v>
      </c>
      <c r="N198" s="73">
        <v>48</v>
      </c>
      <c r="O198" s="64">
        <v>3000</v>
      </c>
      <c r="P198" s="65">
        <f>Table22452368910111213141516171819202122242345678[[#This Row],[PEMBULATAN]]*O198</f>
        <v>144000</v>
      </c>
    </row>
    <row r="199" spans="1:16" ht="39" customHeight="1" x14ac:dyDescent="0.2">
      <c r="A199" s="93"/>
      <c r="B199" s="76"/>
      <c r="C199" s="74" t="s">
        <v>978</v>
      </c>
      <c r="D199" s="79" t="s">
        <v>82</v>
      </c>
      <c r="E199" s="13">
        <v>44416</v>
      </c>
      <c r="F199" s="77" t="s">
        <v>83</v>
      </c>
      <c r="G199" s="13">
        <v>44419</v>
      </c>
      <c r="H199" s="78" t="s">
        <v>84</v>
      </c>
      <c r="I199" s="15">
        <v>50</v>
      </c>
      <c r="J199" s="15">
        <v>40</v>
      </c>
      <c r="K199" s="15">
        <v>15</v>
      </c>
      <c r="L199" s="15">
        <v>4</v>
      </c>
      <c r="M199" s="84">
        <v>7.5</v>
      </c>
      <c r="N199" s="73">
        <v>8</v>
      </c>
      <c r="O199" s="64">
        <v>3000</v>
      </c>
      <c r="P199" s="65">
        <f>Table22452368910111213141516171819202122242345678[[#This Row],[PEMBULATAN]]*O199</f>
        <v>24000</v>
      </c>
    </row>
    <row r="200" spans="1:16" ht="39" customHeight="1" x14ac:dyDescent="0.2">
      <c r="A200" s="93"/>
      <c r="B200" s="76"/>
      <c r="C200" s="74" t="s">
        <v>979</v>
      </c>
      <c r="D200" s="79" t="s">
        <v>82</v>
      </c>
      <c r="E200" s="13">
        <v>44416</v>
      </c>
      <c r="F200" s="77" t="s">
        <v>83</v>
      </c>
      <c r="G200" s="13">
        <v>44419</v>
      </c>
      <c r="H200" s="78" t="s">
        <v>84</v>
      </c>
      <c r="I200" s="15">
        <v>100</v>
      </c>
      <c r="J200" s="15">
        <v>56</v>
      </c>
      <c r="K200" s="15">
        <v>20</v>
      </c>
      <c r="L200" s="15">
        <v>10</v>
      </c>
      <c r="M200" s="84">
        <v>28</v>
      </c>
      <c r="N200" s="73">
        <v>28</v>
      </c>
      <c r="O200" s="64">
        <v>3000</v>
      </c>
      <c r="P200" s="65">
        <f>Table22452368910111213141516171819202122242345678[[#This Row],[PEMBULATAN]]*O200</f>
        <v>84000</v>
      </c>
    </row>
    <row r="201" spans="1:16" ht="39" customHeight="1" x14ac:dyDescent="0.2">
      <c r="A201" s="93"/>
      <c r="B201" s="76"/>
      <c r="C201" s="74" t="s">
        <v>980</v>
      </c>
      <c r="D201" s="79" t="s">
        <v>82</v>
      </c>
      <c r="E201" s="13">
        <v>44416</v>
      </c>
      <c r="F201" s="77" t="s">
        <v>83</v>
      </c>
      <c r="G201" s="13">
        <v>44419</v>
      </c>
      <c r="H201" s="78" t="s">
        <v>84</v>
      </c>
      <c r="I201" s="15">
        <v>70</v>
      </c>
      <c r="J201" s="15">
        <v>51</v>
      </c>
      <c r="K201" s="15">
        <v>30</v>
      </c>
      <c r="L201" s="15">
        <v>7</v>
      </c>
      <c r="M201" s="84">
        <v>26.774999999999999</v>
      </c>
      <c r="N201" s="73">
        <v>27</v>
      </c>
      <c r="O201" s="64">
        <v>3000</v>
      </c>
      <c r="P201" s="65">
        <f>Table22452368910111213141516171819202122242345678[[#This Row],[PEMBULATAN]]*O201</f>
        <v>81000</v>
      </c>
    </row>
    <row r="202" spans="1:16" ht="39" customHeight="1" x14ac:dyDescent="0.2">
      <c r="A202" s="93"/>
      <c r="B202" s="76"/>
      <c r="C202" s="74" t="s">
        <v>981</v>
      </c>
      <c r="D202" s="79" t="s">
        <v>82</v>
      </c>
      <c r="E202" s="13">
        <v>44416</v>
      </c>
      <c r="F202" s="77" t="s">
        <v>83</v>
      </c>
      <c r="G202" s="13">
        <v>44419</v>
      </c>
      <c r="H202" s="78" t="s">
        <v>84</v>
      </c>
      <c r="I202" s="15">
        <v>70</v>
      </c>
      <c r="J202" s="15">
        <v>50</v>
      </c>
      <c r="K202" s="15">
        <v>27</v>
      </c>
      <c r="L202" s="15">
        <v>24</v>
      </c>
      <c r="M202" s="84">
        <v>23.625</v>
      </c>
      <c r="N202" s="73">
        <v>24</v>
      </c>
      <c r="O202" s="64">
        <v>3000</v>
      </c>
      <c r="P202" s="65">
        <f>Table22452368910111213141516171819202122242345678[[#This Row],[PEMBULATAN]]*O202</f>
        <v>72000</v>
      </c>
    </row>
    <row r="203" spans="1:16" ht="39" customHeight="1" x14ac:dyDescent="0.2">
      <c r="A203" s="93"/>
      <c r="B203" s="76"/>
      <c r="C203" s="74" t="s">
        <v>982</v>
      </c>
      <c r="D203" s="79" t="s">
        <v>82</v>
      </c>
      <c r="E203" s="13">
        <v>44416</v>
      </c>
      <c r="F203" s="77" t="s">
        <v>83</v>
      </c>
      <c r="G203" s="13">
        <v>44419</v>
      </c>
      <c r="H203" s="78" t="s">
        <v>84</v>
      </c>
      <c r="I203" s="15">
        <v>80</v>
      </c>
      <c r="J203" s="15">
        <v>60</v>
      </c>
      <c r="K203" s="15">
        <v>22</v>
      </c>
      <c r="L203" s="15">
        <v>9</v>
      </c>
      <c r="M203" s="84">
        <v>26.4</v>
      </c>
      <c r="N203" s="73">
        <v>27</v>
      </c>
      <c r="O203" s="64">
        <v>3000</v>
      </c>
      <c r="P203" s="65">
        <f>Table22452368910111213141516171819202122242345678[[#This Row],[PEMBULATAN]]*O203</f>
        <v>81000</v>
      </c>
    </row>
    <row r="204" spans="1:16" ht="39" customHeight="1" x14ac:dyDescent="0.2">
      <c r="A204" s="93"/>
      <c r="B204" s="76"/>
      <c r="C204" s="74" t="s">
        <v>983</v>
      </c>
      <c r="D204" s="79" t="s">
        <v>82</v>
      </c>
      <c r="E204" s="13">
        <v>44416</v>
      </c>
      <c r="F204" s="77" t="s">
        <v>83</v>
      </c>
      <c r="G204" s="13">
        <v>44419</v>
      </c>
      <c r="H204" s="78" t="s">
        <v>84</v>
      </c>
      <c r="I204" s="15">
        <v>131</v>
      </c>
      <c r="J204" s="15">
        <v>54</v>
      </c>
      <c r="K204" s="15">
        <v>24</v>
      </c>
      <c r="L204" s="15">
        <v>21</v>
      </c>
      <c r="M204" s="84">
        <v>42.444000000000003</v>
      </c>
      <c r="N204" s="73">
        <v>43</v>
      </c>
      <c r="O204" s="64">
        <v>3000</v>
      </c>
      <c r="P204" s="65">
        <f>Table22452368910111213141516171819202122242345678[[#This Row],[PEMBULATAN]]*O204</f>
        <v>129000</v>
      </c>
    </row>
    <row r="205" spans="1:16" ht="39" customHeight="1" x14ac:dyDescent="0.2">
      <c r="A205" s="93"/>
      <c r="B205" s="76"/>
      <c r="C205" s="74" t="s">
        <v>984</v>
      </c>
      <c r="D205" s="79" t="s">
        <v>82</v>
      </c>
      <c r="E205" s="13">
        <v>44416</v>
      </c>
      <c r="F205" s="77" t="s">
        <v>83</v>
      </c>
      <c r="G205" s="13">
        <v>44419</v>
      </c>
      <c r="H205" s="78" t="s">
        <v>84</v>
      </c>
      <c r="I205" s="15">
        <v>100</v>
      </c>
      <c r="J205" s="15">
        <v>60</v>
      </c>
      <c r="K205" s="15">
        <v>37</v>
      </c>
      <c r="L205" s="15">
        <v>23</v>
      </c>
      <c r="M205" s="84">
        <v>55.5</v>
      </c>
      <c r="N205" s="73">
        <v>56</v>
      </c>
      <c r="O205" s="64">
        <v>3000</v>
      </c>
      <c r="P205" s="65">
        <f>Table22452368910111213141516171819202122242345678[[#This Row],[PEMBULATAN]]*O205</f>
        <v>168000</v>
      </c>
    </row>
    <row r="206" spans="1:16" ht="39" customHeight="1" x14ac:dyDescent="0.2">
      <c r="A206" s="93"/>
      <c r="B206" s="76"/>
      <c r="C206" s="74" t="s">
        <v>985</v>
      </c>
      <c r="D206" s="79" t="s">
        <v>82</v>
      </c>
      <c r="E206" s="13">
        <v>44416</v>
      </c>
      <c r="F206" s="77" t="s">
        <v>83</v>
      </c>
      <c r="G206" s="13">
        <v>44419</v>
      </c>
      <c r="H206" s="78" t="s">
        <v>84</v>
      </c>
      <c r="I206" s="15">
        <v>83</v>
      </c>
      <c r="J206" s="15">
        <v>52</v>
      </c>
      <c r="K206" s="15">
        <v>34</v>
      </c>
      <c r="L206" s="15">
        <v>19</v>
      </c>
      <c r="M206" s="84">
        <v>36.686</v>
      </c>
      <c r="N206" s="73">
        <v>37</v>
      </c>
      <c r="O206" s="64">
        <v>3000</v>
      </c>
      <c r="P206" s="65">
        <f>Table22452368910111213141516171819202122242345678[[#This Row],[PEMBULATAN]]*O206</f>
        <v>111000</v>
      </c>
    </row>
    <row r="207" spans="1:16" ht="39" customHeight="1" x14ac:dyDescent="0.2">
      <c r="A207" s="93"/>
      <c r="B207" s="76"/>
      <c r="C207" s="74" t="s">
        <v>986</v>
      </c>
      <c r="D207" s="79" t="s">
        <v>82</v>
      </c>
      <c r="E207" s="13">
        <v>44416</v>
      </c>
      <c r="F207" s="77" t="s">
        <v>83</v>
      </c>
      <c r="G207" s="13">
        <v>44419</v>
      </c>
      <c r="H207" s="78" t="s">
        <v>84</v>
      </c>
      <c r="I207" s="15">
        <v>80</v>
      </c>
      <c r="J207" s="15">
        <v>21</v>
      </c>
      <c r="K207" s="15">
        <v>28</v>
      </c>
      <c r="L207" s="15">
        <v>6</v>
      </c>
      <c r="M207" s="84">
        <v>11.76</v>
      </c>
      <c r="N207" s="73">
        <v>12</v>
      </c>
      <c r="O207" s="64">
        <v>3000</v>
      </c>
      <c r="P207" s="65">
        <f>Table22452368910111213141516171819202122242345678[[#This Row],[PEMBULATAN]]*O207</f>
        <v>36000</v>
      </c>
    </row>
    <row r="208" spans="1:16" ht="39" customHeight="1" x14ac:dyDescent="0.2">
      <c r="A208" s="93"/>
      <c r="B208" s="76"/>
      <c r="C208" s="74" t="s">
        <v>987</v>
      </c>
      <c r="D208" s="79" t="s">
        <v>82</v>
      </c>
      <c r="E208" s="13">
        <v>44416</v>
      </c>
      <c r="F208" s="77" t="s">
        <v>83</v>
      </c>
      <c r="G208" s="13">
        <v>44419</v>
      </c>
      <c r="H208" s="78" t="s">
        <v>84</v>
      </c>
      <c r="I208" s="15">
        <v>94</v>
      </c>
      <c r="J208" s="15">
        <v>51</v>
      </c>
      <c r="K208" s="15">
        <v>40</v>
      </c>
      <c r="L208" s="15">
        <v>14</v>
      </c>
      <c r="M208" s="84">
        <v>47.94</v>
      </c>
      <c r="N208" s="73">
        <v>48</v>
      </c>
      <c r="O208" s="64">
        <v>3000</v>
      </c>
      <c r="P208" s="65">
        <f>Table22452368910111213141516171819202122242345678[[#This Row],[PEMBULATAN]]*O208</f>
        <v>144000</v>
      </c>
    </row>
    <row r="209" spans="1:16" ht="39" customHeight="1" x14ac:dyDescent="0.2">
      <c r="A209" s="93"/>
      <c r="B209" s="76"/>
      <c r="C209" s="74" t="s">
        <v>988</v>
      </c>
      <c r="D209" s="79" t="s">
        <v>82</v>
      </c>
      <c r="E209" s="13">
        <v>44416</v>
      </c>
      <c r="F209" s="77" t="s">
        <v>83</v>
      </c>
      <c r="G209" s="13">
        <v>44419</v>
      </c>
      <c r="H209" s="78" t="s">
        <v>84</v>
      </c>
      <c r="I209" s="15">
        <v>50</v>
      </c>
      <c r="J209" s="15">
        <v>42</v>
      </c>
      <c r="K209" s="15">
        <v>29</v>
      </c>
      <c r="L209" s="15">
        <v>6</v>
      </c>
      <c r="M209" s="84">
        <v>15.225</v>
      </c>
      <c r="N209" s="73">
        <v>15</v>
      </c>
      <c r="O209" s="64">
        <v>3000</v>
      </c>
      <c r="P209" s="65">
        <f>Table22452368910111213141516171819202122242345678[[#This Row],[PEMBULATAN]]*O209</f>
        <v>45000</v>
      </c>
    </row>
    <row r="210" spans="1:16" ht="39" customHeight="1" x14ac:dyDescent="0.2">
      <c r="A210" s="93"/>
      <c r="B210" s="76"/>
      <c r="C210" s="74" t="s">
        <v>989</v>
      </c>
      <c r="D210" s="79" t="s">
        <v>82</v>
      </c>
      <c r="E210" s="13">
        <v>44416</v>
      </c>
      <c r="F210" s="77" t="s">
        <v>83</v>
      </c>
      <c r="G210" s="13">
        <v>44419</v>
      </c>
      <c r="H210" s="78" t="s">
        <v>84</v>
      </c>
      <c r="I210" s="15">
        <v>80</v>
      </c>
      <c r="J210" s="15">
        <v>21</v>
      </c>
      <c r="K210" s="15">
        <v>28</v>
      </c>
      <c r="L210" s="15">
        <v>8</v>
      </c>
      <c r="M210" s="84">
        <v>11.76</v>
      </c>
      <c r="N210" s="73">
        <v>12</v>
      </c>
      <c r="O210" s="64">
        <v>3000</v>
      </c>
      <c r="P210" s="65">
        <f>Table22452368910111213141516171819202122242345678[[#This Row],[PEMBULATAN]]*O210</f>
        <v>36000</v>
      </c>
    </row>
    <row r="211" spans="1:16" ht="39" customHeight="1" x14ac:dyDescent="0.2">
      <c r="A211" s="93"/>
      <c r="B211" s="76"/>
      <c r="C211" s="74" t="s">
        <v>990</v>
      </c>
      <c r="D211" s="79" t="s">
        <v>82</v>
      </c>
      <c r="E211" s="13">
        <v>44416</v>
      </c>
      <c r="F211" s="77" t="s">
        <v>83</v>
      </c>
      <c r="G211" s="13">
        <v>44419</v>
      </c>
      <c r="H211" s="78" t="s">
        <v>84</v>
      </c>
      <c r="I211" s="15">
        <v>90</v>
      </c>
      <c r="J211" s="15">
        <v>55</v>
      </c>
      <c r="K211" s="15">
        <v>30</v>
      </c>
      <c r="L211" s="15">
        <v>23</v>
      </c>
      <c r="M211" s="84">
        <v>37.125</v>
      </c>
      <c r="N211" s="73">
        <v>37</v>
      </c>
      <c r="O211" s="64">
        <v>3000</v>
      </c>
      <c r="P211" s="65">
        <f>Table22452368910111213141516171819202122242345678[[#This Row],[PEMBULATAN]]*O211</f>
        <v>111000</v>
      </c>
    </row>
    <row r="212" spans="1:16" ht="39" customHeight="1" x14ac:dyDescent="0.2">
      <c r="A212" s="93"/>
      <c r="B212" s="76"/>
      <c r="C212" s="74" t="s">
        <v>991</v>
      </c>
      <c r="D212" s="79" t="s">
        <v>82</v>
      </c>
      <c r="E212" s="13">
        <v>44416</v>
      </c>
      <c r="F212" s="77" t="s">
        <v>83</v>
      </c>
      <c r="G212" s="13">
        <v>44419</v>
      </c>
      <c r="H212" s="78" t="s">
        <v>84</v>
      </c>
      <c r="I212" s="15">
        <v>55</v>
      </c>
      <c r="J212" s="15">
        <v>30</v>
      </c>
      <c r="K212" s="15">
        <v>30</v>
      </c>
      <c r="L212" s="15">
        <v>10</v>
      </c>
      <c r="M212" s="84">
        <v>12.375</v>
      </c>
      <c r="N212" s="73">
        <v>13</v>
      </c>
      <c r="O212" s="64">
        <v>3000</v>
      </c>
      <c r="P212" s="65">
        <f>Table22452368910111213141516171819202122242345678[[#This Row],[PEMBULATAN]]*O212</f>
        <v>39000</v>
      </c>
    </row>
    <row r="213" spans="1:16" ht="39" customHeight="1" x14ac:dyDescent="0.2">
      <c r="A213" s="93"/>
      <c r="B213" s="76"/>
      <c r="C213" s="74" t="s">
        <v>992</v>
      </c>
      <c r="D213" s="79" t="s">
        <v>82</v>
      </c>
      <c r="E213" s="13">
        <v>44416</v>
      </c>
      <c r="F213" s="77" t="s">
        <v>83</v>
      </c>
      <c r="G213" s="13">
        <v>44419</v>
      </c>
      <c r="H213" s="78" t="s">
        <v>84</v>
      </c>
      <c r="I213" s="15">
        <v>60</v>
      </c>
      <c r="J213" s="15">
        <v>80</v>
      </c>
      <c r="K213" s="15">
        <v>17</v>
      </c>
      <c r="L213" s="15">
        <v>7</v>
      </c>
      <c r="M213" s="84">
        <v>20.399999999999999</v>
      </c>
      <c r="N213" s="73">
        <v>21</v>
      </c>
      <c r="O213" s="64">
        <v>3000</v>
      </c>
      <c r="P213" s="65">
        <f>Table22452368910111213141516171819202122242345678[[#This Row],[PEMBULATAN]]*O213</f>
        <v>63000</v>
      </c>
    </row>
    <row r="214" spans="1:16" ht="22.5" customHeight="1" x14ac:dyDescent="0.2">
      <c r="A214" s="144" t="s">
        <v>33</v>
      </c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6"/>
      <c r="M214" s="80">
        <f>SUBTOTAL(109,Table22452368910111213141516171819202122242345678[KG VOLUME])</f>
        <v>4733.2819999999974</v>
      </c>
      <c r="N214" s="68">
        <f>SUM(N3:N213)</f>
        <v>4909</v>
      </c>
      <c r="O214" s="147">
        <f>SUM(P3:P213)</f>
        <v>14727000</v>
      </c>
      <c r="P214" s="148"/>
    </row>
    <row r="215" spans="1:16" ht="22.5" customHeight="1" x14ac:dyDescent="0.2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6"/>
      <c r="N215" s="88" t="s">
        <v>54</v>
      </c>
      <c r="O215" s="87"/>
      <c r="P215" s="87">
        <f>O214*10%</f>
        <v>1472700</v>
      </c>
    </row>
    <row r="216" spans="1:16" x14ac:dyDescent="0.2">
      <c r="A216" s="11"/>
      <c r="B216" s="56" t="s">
        <v>47</v>
      </c>
      <c r="C216" s="55"/>
      <c r="D216" s="57" t="s">
        <v>48</v>
      </c>
      <c r="H216" s="63"/>
      <c r="N216" s="62" t="s">
        <v>34</v>
      </c>
      <c r="P216" s="69">
        <f>O214*1%</f>
        <v>147270</v>
      </c>
    </row>
    <row r="217" spans="1:16" x14ac:dyDescent="0.2">
      <c r="A217" s="11"/>
      <c r="H217" s="63"/>
      <c r="N217" s="62" t="s">
        <v>35</v>
      </c>
      <c r="P217" s="71">
        <v>0</v>
      </c>
    </row>
    <row r="218" spans="1:16" ht="15.75" thickBot="1" x14ac:dyDescent="0.25">
      <c r="A218" s="11"/>
      <c r="H218" s="63"/>
      <c r="N218" s="62" t="s">
        <v>36</v>
      </c>
      <c r="P218" s="71">
        <v>0</v>
      </c>
    </row>
    <row r="219" spans="1:16" x14ac:dyDescent="0.2">
      <c r="A219" s="11"/>
      <c r="H219" s="63"/>
      <c r="N219" s="66" t="s">
        <v>37</v>
      </c>
      <c r="O219" s="67"/>
      <c r="P219" s="70">
        <f>O214-P215+P216</f>
        <v>13401570</v>
      </c>
    </row>
    <row r="220" spans="1:16" x14ac:dyDescent="0.2">
      <c r="B220" s="56"/>
      <c r="C220" s="55"/>
      <c r="D220" s="57"/>
    </row>
    <row r="222" spans="1:16" x14ac:dyDescent="0.2">
      <c r="A222" s="11"/>
      <c r="H222" s="63"/>
      <c r="P222" s="72"/>
    </row>
    <row r="223" spans="1:16" x14ac:dyDescent="0.2">
      <c r="A223" s="11"/>
      <c r="H223" s="63"/>
      <c r="O223" s="58"/>
      <c r="P223" s="72"/>
    </row>
    <row r="224" spans="1:16" s="3" customFormat="1" x14ac:dyDescent="0.25">
      <c r="A224" s="11"/>
      <c r="B224" s="2"/>
      <c r="C224" s="2"/>
      <c r="E224" s="12"/>
      <c r="H224" s="63"/>
      <c r="N224" s="14"/>
      <c r="O224" s="14"/>
      <c r="P224" s="14"/>
    </row>
    <row r="225" spans="1:16" s="3" customFormat="1" x14ac:dyDescent="0.25">
      <c r="A225" s="11"/>
      <c r="B225" s="2"/>
      <c r="C225" s="2"/>
      <c r="E225" s="12"/>
      <c r="H225" s="63"/>
      <c r="N225" s="14"/>
      <c r="O225" s="14"/>
      <c r="P225" s="14"/>
    </row>
    <row r="226" spans="1:16" s="3" customFormat="1" x14ac:dyDescent="0.25">
      <c r="A226" s="11"/>
      <c r="B226" s="2"/>
      <c r="C226" s="2"/>
      <c r="E226" s="12"/>
      <c r="H226" s="63"/>
      <c r="N226" s="14"/>
      <c r="O226" s="14"/>
      <c r="P226" s="14"/>
    </row>
    <row r="227" spans="1:16" s="3" customFormat="1" x14ac:dyDescent="0.25">
      <c r="A227" s="11"/>
      <c r="B227" s="2"/>
      <c r="C227" s="2"/>
      <c r="E227" s="12"/>
      <c r="H227" s="63"/>
      <c r="N227" s="14"/>
      <c r="O227" s="14"/>
      <c r="P227" s="14"/>
    </row>
    <row r="228" spans="1:16" s="3" customFormat="1" x14ac:dyDescent="0.25">
      <c r="A228" s="11"/>
      <c r="B228" s="2"/>
      <c r="C228" s="2"/>
      <c r="E228" s="12"/>
      <c r="H228" s="63"/>
      <c r="N228" s="14"/>
      <c r="O228" s="14"/>
      <c r="P228" s="14"/>
    </row>
    <row r="229" spans="1:16" s="3" customFormat="1" x14ac:dyDescent="0.25">
      <c r="A229" s="11"/>
      <c r="B229" s="2"/>
      <c r="C229" s="2"/>
      <c r="E229" s="12"/>
      <c r="H229" s="63"/>
      <c r="N229" s="14"/>
      <c r="O229" s="14"/>
      <c r="P229" s="14"/>
    </row>
    <row r="230" spans="1:16" s="3" customFormat="1" x14ac:dyDescent="0.25">
      <c r="A230" s="11"/>
      <c r="B230" s="2"/>
      <c r="C230" s="2"/>
      <c r="E230" s="12"/>
      <c r="H230" s="63"/>
      <c r="N230" s="14"/>
      <c r="O230" s="14"/>
      <c r="P230" s="14"/>
    </row>
    <row r="231" spans="1:16" s="3" customFormat="1" x14ac:dyDescent="0.25">
      <c r="A231" s="11"/>
      <c r="B231" s="2"/>
      <c r="C231" s="2"/>
      <c r="E231" s="12"/>
      <c r="H231" s="63"/>
      <c r="N231" s="14"/>
      <c r="O231" s="14"/>
      <c r="P231" s="14"/>
    </row>
    <row r="232" spans="1:16" s="3" customFormat="1" x14ac:dyDescent="0.25">
      <c r="A232" s="11"/>
      <c r="B232" s="2"/>
      <c r="C232" s="2"/>
      <c r="E232" s="12"/>
      <c r="H232" s="63"/>
      <c r="N232" s="14"/>
      <c r="O232" s="14"/>
      <c r="P232" s="14"/>
    </row>
    <row r="233" spans="1:16" s="3" customFormat="1" x14ac:dyDescent="0.25">
      <c r="A233" s="11"/>
      <c r="B233" s="2"/>
      <c r="C233" s="2"/>
      <c r="E233" s="12"/>
      <c r="H233" s="63"/>
      <c r="N233" s="14"/>
      <c r="O233" s="14"/>
      <c r="P233" s="14"/>
    </row>
    <row r="234" spans="1:16" s="3" customFormat="1" x14ac:dyDescent="0.25">
      <c r="A234" s="11"/>
      <c r="B234" s="2"/>
      <c r="C234" s="2"/>
      <c r="E234" s="12"/>
      <c r="H234" s="63"/>
      <c r="N234" s="14"/>
      <c r="O234" s="14"/>
      <c r="P234" s="14"/>
    </row>
    <row r="235" spans="1:16" s="3" customFormat="1" x14ac:dyDescent="0.25">
      <c r="A235" s="11"/>
      <c r="B235" s="2"/>
      <c r="C235" s="2"/>
      <c r="E235" s="12"/>
      <c r="H235" s="63"/>
      <c r="N235" s="14"/>
      <c r="O235" s="14"/>
      <c r="P235" s="14"/>
    </row>
  </sheetData>
  <mergeCells count="3">
    <mergeCell ref="A3:A4"/>
    <mergeCell ref="A214:L214"/>
    <mergeCell ref="O214:P214"/>
  </mergeCells>
  <conditionalFormatting sqref="B3">
    <cfRule type="duplicateValues" dxfId="491" priority="2"/>
  </conditionalFormatting>
  <conditionalFormatting sqref="B4:B213">
    <cfRule type="duplicateValues" dxfId="490" priority="5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37</vt:i4>
      </vt:variant>
    </vt:vector>
  </HeadingPairs>
  <TitlesOfParts>
    <vt:vector size="74" baseType="lpstr">
      <vt:lpstr>012_Sicepat</vt:lpstr>
      <vt:lpstr>BKI032210029249</vt:lpstr>
      <vt:lpstr>BKI032210029678</vt:lpstr>
      <vt:lpstr>BKI032210029686</vt:lpstr>
      <vt:lpstr>BKI032210029595</vt:lpstr>
      <vt:lpstr>BKI032210029587</vt:lpstr>
      <vt:lpstr>BKI032210029991</vt:lpstr>
      <vt:lpstr>BKI032210030007</vt:lpstr>
      <vt:lpstr>BKI032210030247</vt:lpstr>
      <vt:lpstr>BKI032210030015</vt:lpstr>
      <vt:lpstr>BKI032210030270</vt:lpstr>
      <vt:lpstr>BKI032210030262</vt:lpstr>
      <vt:lpstr>BKI032210030023</vt:lpstr>
      <vt:lpstr>BKI032210030221</vt:lpstr>
      <vt:lpstr>BKI032210029975</vt:lpstr>
      <vt:lpstr>BKI032210029983</vt:lpstr>
      <vt:lpstr>BKI032210030213</vt:lpstr>
      <vt:lpstr>BKI032210030254</vt:lpstr>
      <vt:lpstr>BKI032210029967</vt:lpstr>
      <vt:lpstr>BKI032210030239</vt:lpstr>
      <vt:lpstr>BKI032210030916</vt:lpstr>
      <vt:lpstr>BKI032210030536</vt:lpstr>
      <vt:lpstr>BKI032210030544</vt:lpstr>
      <vt:lpstr>BKI032210030296</vt:lpstr>
      <vt:lpstr>BKI032210030502</vt:lpstr>
      <vt:lpstr>BKI032210030205</vt:lpstr>
      <vt:lpstr>BKI032210030288</vt:lpstr>
      <vt:lpstr>BKI032210031039</vt:lpstr>
      <vt:lpstr>BKI032210030304</vt:lpstr>
      <vt:lpstr>BKI032210030494</vt:lpstr>
      <vt:lpstr>BKI032210030197</vt:lpstr>
      <vt:lpstr>BKI032210030528</vt:lpstr>
      <vt:lpstr>BKI032210031005</vt:lpstr>
      <vt:lpstr>BKI032210030833</vt:lpstr>
      <vt:lpstr>BKI032210030817</vt:lpstr>
      <vt:lpstr>BKI032210030841</vt:lpstr>
      <vt:lpstr>BKI032210031013</vt:lpstr>
      <vt:lpstr>'012_Sicepat'!Print_Titles</vt:lpstr>
      <vt:lpstr>BKI032210029249!Print_Titles</vt:lpstr>
      <vt:lpstr>BKI032210029587!Print_Titles</vt:lpstr>
      <vt:lpstr>BKI032210029595!Print_Titles</vt:lpstr>
      <vt:lpstr>BKI032210029678!Print_Titles</vt:lpstr>
      <vt:lpstr>BKI032210029686!Print_Titles</vt:lpstr>
      <vt:lpstr>BKI032210029967!Print_Titles</vt:lpstr>
      <vt:lpstr>BKI032210029975!Print_Titles</vt:lpstr>
      <vt:lpstr>BKI032210029983!Print_Titles</vt:lpstr>
      <vt:lpstr>BKI032210029991!Print_Titles</vt:lpstr>
      <vt:lpstr>BKI032210030007!Print_Titles</vt:lpstr>
      <vt:lpstr>BKI032210030015!Print_Titles</vt:lpstr>
      <vt:lpstr>BKI032210030023!Print_Titles</vt:lpstr>
      <vt:lpstr>BKI032210030197!Print_Titles</vt:lpstr>
      <vt:lpstr>BKI032210030205!Print_Titles</vt:lpstr>
      <vt:lpstr>BKI032210030213!Print_Titles</vt:lpstr>
      <vt:lpstr>BKI032210030221!Print_Titles</vt:lpstr>
      <vt:lpstr>BKI032210030239!Print_Titles</vt:lpstr>
      <vt:lpstr>BKI032210030247!Print_Titles</vt:lpstr>
      <vt:lpstr>BKI032210030254!Print_Titles</vt:lpstr>
      <vt:lpstr>BKI032210030262!Print_Titles</vt:lpstr>
      <vt:lpstr>BKI032210030270!Print_Titles</vt:lpstr>
      <vt:lpstr>BKI032210030288!Print_Titles</vt:lpstr>
      <vt:lpstr>BKI032210030296!Print_Titles</vt:lpstr>
      <vt:lpstr>BKI032210030304!Print_Titles</vt:lpstr>
      <vt:lpstr>BKI032210030494!Print_Titles</vt:lpstr>
      <vt:lpstr>BKI032210030502!Print_Titles</vt:lpstr>
      <vt:lpstr>BKI032210030528!Print_Titles</vt:lpstr>
      <vt:lpstr>BKI032210030536!Print_Titles</vt:lpstr>
      <vt:lpstr>BKI032210030544!Print_Titles</vt:lpstr>
      <vt:lpstr>BKI032210030817!Print_Titles</vt:lpstr>
      <vt:lpstr>BKI032210030833!Print_Titles</vt:lpstr>
      <vt:lpstr>BKI032210030841!Print_Titles</vt:lpstr>
      <vt:lpstr>BKI032210030916!Print_Titles</vt:lpstr>
      <vt:lpstr>BKI032210031005!Print_Titles</vt:lpstr>
      <vt:lpstr>BKI032210031013!Print_Titles</vt:lpstr>
      <vt:lpstr>BKI032210031039!Print_Titles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2021-09-11T05:15:30Z</cp:lastPrinted>
  <dcterms:created xsi:type="dcterms:W3CDTF">2021-07-02T11:08:00Z</dcterms:created>
  <dcterms:modified xsi:type="dcterms:W3CDTF">2021-09-20T02:55:21Z</dcterms:modified>
</cp:coreProperties>
</file>